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3127A852-1998-4F1C-98E1-EAE12CB20FAA}" xr6:coauthVersionLast="44" xr6:coauthVersionMax="44" xr10:uidLastSave="{00000000-0000-0000-0000-000000000000}"/>
  <bookViews>
    <workbookView xWindow="-120" yWindow="-120" windowWidth="29040" windowHeight="17640" firstSheet="5" activeTab="8" xr2:uid="{621F8D32-52B7-4CE4-9D99-ED32CD70233E}"/>
  </bookViews>
  <sheets>
    <sheet name="number_type_legend" sheetId="5" r:id="rId1"/>
    <sheet name="WACC" sheetId="7" r:id="rId2"/>
    <sheet name="INITIAL_CAP_R" sheetId="2" r:id="rId3"/>
    <sheet name="CAPITALCOST_R" sheetId="8" r:id="rId4"/>
    <sheet name="potentials" sheetId="12" r:id="rId5"/>
    <sheet name="parameters_G" sheetId="9" r:id="rId6"/>
    <sheet name="FEASIBLE_INPUT-OUTPUT" sheetId="6" r:id="rId7"/>
    <sheet name="COST_TRANSPORT" sheetId="11" r:id="rId8"/>
    <sheet name="CAPITALCOST_S" sheetId="10" r:id="rId9"/>
    <sheet name="ATC" sheetId="3" r:id="rId10"/>
    <sheet name="KM" sheetId="4" r:id="rId11"/>
    <sheet name="Storage_cost_2015" sheetId="13" r:id="rId12"/>
    <sheet name="Investment_cost_projection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8" l="1"/>
  <c r="F2" i="8"/>
  <c r="E3" i="8"/>
  <c r="F3" i="8"/>
  <c r="E4" i="8"/>
  <c r="F4" i="8"/>
  <c r="E5" i="8"/>
  <c r="F5" i="8"/>
  <c r="D3" i="8"/>
  <c r="G3" i="8" s="1"/>
  <c r="D4" i="8"/>
  <c r="D5" i="8"/>
  <c r="D2" i="8"/>
  <c r="G8" i="8"/>
  <c r="G9" i="8"/>
  <c r="G7" i="8"/>
  <c r="G6" i="8"/>
  <c r="C5" i="8"/>
  <c r="C4" i="8"/>
  <c r="C3" i="8"/>
  <c r="C2" i="8"/>
  <c r="E74" i="14"/>
  <c r="F74" i="14"/>
  <c r="G74" i="14"/>
  <c r="H74" i="14"/>
  <c r="I74" i="14"/>
  <c r="J74" i="14"/>
  <c r="K74" i="14"/>
  <c r="E75" i="14"/>
  <c r="F75" i="14"/>
  <c r="G75" i="14"/>
  <c r="H75" i="14"/>
  <c r="I75" i="14"/>
  <c r="J75" i="14"/>
  <c r="K75" i="14"/>
  <c r="E68" i="14"/>
  <c r="F68" i="14"/>
  <c r="G68" i="14"/>
  <c r="H68" i="14"/>
  <c r="I68" i="14"/>
  <c r="J68" i="14"/>
  <c r="K68" i="14"/>
  <c r="E69" i="14"/>
  <c r="F69" i="14"/>
  <c r="G69" i="14"/>
  <c r="H69" i="14"/>
  <c r="I69" i="14"/>
  <c r="J69" i="14"/>
  <c r="K69" i="14"/>
  <c r="E62" i="14"/>
  <c r="F62" i="14"/>
  <c r="G62" i="14"/>
  <c r="H62" i="14"/>
  <c r="I62" i="14"/>
  <c r="J62" i="14"/>
  <c r="K62" i="14"/>
  <c r="E63" i="14"/>
  <c r="F63" i="14"/>
  <c r="G63" i="14"/>
  <c r="H63" i="14"/>
  <c r="I63" i="14"/>
  <c r="J63" i="14"/>
  <c r="K63" i="14"/>
  <c r="E56" i="14"/>
  <c r="F56" i="14"/>
  <c r="G56" i="14"/>
  <c r="H56" i="14"/>
  <c r="I56" i="14"/>
  <c r="J56" i="14"/>
  <c r="K56" i="14"/>
  <c r="E57" i="14"/>
  <c r="F57" i="14"/>
  <c r="G57" i="14"/>
  <c r="H57" i="14"/>
  <c r="I57" i="14"/>
  <c r="J57" i="14"/>
  <c r="K57" i="14"/>
  <c r="E50" i="14"/>
  <c r="F50" i="14"/>
  <c r="G50" i="14"/>
  <c r="H50" i="14"/>
  <c r="I50" i="14"/>
  <c r="J50" i="14"/>
  <c r="K50" i="14"/>
  <c r="E51" i="14"/>
  <c r="F51" i="14"/>
  <c r="G51" i="14"/>
  <c r="H51" i="14"/>
  <c r="I51" i="14"/>
  <c r="J51" i="14"/>
  <c r="K51" i="14"/>
  <c r="E44" i="14"/>
  <c r="F44" i="14"/>
  <c r="G44" i="14"/>
  <c r="H44" i="14"/>
  <c r="I44" i="14"/>
  <c r="J44" i="14"/>
  <c r="K44" i="14"/>
  <c r="E45" i="14"/>
  <c r="F45" i="14"/>
  <c r="G45" i="14"/>
  <c r="H45" i="14"/>
  <c r="I45" i="14"/>
  <c r="J45" i="14"/>
  <c r="K45" i="14"/>
  <c r="D45" i="14"/>
  <c r="D44" i="14"/>
  <c r="E43" i="14"/>
  <c r="F43" i="14"/>
  <c r="G43" i="14"/>
  <c r="H43" i="14"/>
  <c r="I43" i="14"/>
  <c r="J43" i="14"/>
  <c r="K43" i="14"/>
  <c r="D43" i="14"/>
  <c r="E42" i="14"/>
  <c r="F42" i="14"/>
  <c r="G42" i="14"/>
  <c r="H42" i="14"/>
  <c r="I42" i="14"/>
  <c r="J42" i="14"/>
  <c r="K42" i="14"/>
  <c r="D42" i="14"/>
  <c r="E41" i="14"/>
  <c r="F41" i="14"/>
  <c r="G41" i="14"/>
  <c r="H41" i="14"/>
  <c r="I41" i="14"/>
  <c r="J41" i="14"/>
  <c r="K41" i="14"/>
  <c r="D41" i="14"/>
  <c r="E40" i="14"/>
  <c r="F40" i="14"/>
  <c r="G40" i="14"/>
  <c r="H40" i="14"/>
  <c r="I40" i="14"/>
  <c r="J40" i="14"/>
  <c r="K40" i="14"/>
  <c r="D40" i="14"/>
  <c r="E38" i="14"/>
  <c r="F38" i="14"/>
  <c r="G38" i="14"/>
  <c r="H38" i="14"/>
  <c r="I38" i="14"/>
  <c r="J38" i="14"/>
  <c r="K38" i="14"/>
  <c r="E39" i="14"/>
  <c r="F39" i="14"/>
  <c r="G39" i="14"/>
  <c r="H39" i="14"/>
  <c r="I39" i="14"/>
  <c r="J39" i="14"/>
  <c r="K39" i="14"/>
  <c r="D39" i="14"/>
  <c r="D38" i="14"/>
  <c r="E36" i="14"/>
  <c r="F36" i="14"/>
  <c r="G36" i="14"/>
  <c r="H36" i="14"/>
  <c r="I36" i="14"/>
  <c r="J36" i="14"/>
  <c r="K36" i="14"/>
  <c r="E37" i="14"/>
  <c r="F37" i="14"/>
  <c r="G37" i="14"/>
  <c r="H37" i="14"/>
  <c r="I37" i="14"/>
  <c r="J37" i="14"/>
  <c r="K37" i="14"/>
  <c r="D37" i="14"/>
  <c r="D36" i="14"/>
  <c r="E35" i="14"/>
  <c r="F35" i="14"/>
  <c r="G35" i="14"/>
  <c r="H35" i="14"/>
  <c r="I35" i="14"/>
  <c r="J35" i="14"/>
  <c r="K35" i="14"/>
  <c r="D35" i="14"/>
  <c r="D34" i="14"/>
  <c r="E34" i="14"/>
  <c r="F34" i="14"/>
  <c r="G34" i="14"/>
  <c r="H34" i="14"/>
  <c r="I34" i="14"/>
  <c r="J34" i="14"/>
  <c r="K34" i="14"/>
  <c r="D33" i="14"/>
  <c r="E33" i="14"/>
  <c r="F33" i="14"/>
  <c r="G33" i="14"/>
  <c r="H33" i="14"/>
  <c r="I33" i="14"/>
  <c r="J33" i="14"/>
  <c r="K33" i="14"/>
  <c r="E32" i="14"/>
  <c r="F32" i="14"/>
  <c r="G32" i="14"/>
  <c r="H32" i="14"/>
  <c r="I32" i="14"/>
  <c r="J32" i="14"/>
  <c r="K32" i="14"/>
  <c r="D32" i="14"/>
  <c r="E30" i="14"/>
  <c r="F30" i="14"/>
  <c r="G30" i="14"/>
  <c r="H30" i="14"/>
  <c r="I30" i="14"/>
  <c r="J30" i="14"/>
  <c r="K30" i="14"/>
  <c r="E31" i="14"/>
  <c r="F31" i="14"/>
  <c r="G31" i="14"/>
  <c r="H31" i="14"/>
  <c r="I31" i="14"/>
  <c r="J31" i="14"/>
  <c r="K31" i="14"/>
  <c r="D31" i="14"/>
  <c r="D30" i="14"/>
  <c r="E29" i="14"/>
  <c r="F29" i="14"/>
  <c r="G29" i="14"/>
  <c r="H29" i="14"/>
  <c r="I29" i="14"/>
  <c r="J29" i="14"/>
  <c r="K29" i="14"/>
  <c r="D29" i="14"/>
  <c r="E28" i="14"/>
  <c r="F28" i="14"/>
  <c r="G28" i="14"/>
  <c r="H28" i="14"/>
  <c r="I28" i="14"/>
  <c r="J28" i="14"/>
  <c r="K28" i="14"/>
  <c r="D28" i="14"/>
  <c r="G2" i="8" l="1"/>
  <c r="G5" i="8"/>
  <c r="G4" i="8"/>
  <c r="E26" i="14" l="1"/>
  <c r="F26" i="14"/>
  <c r="G26" i="14"/>
  <c r="H26" i="14"/>
  <c r="I26" i="14"/>
  <c r="J26" i="14"/>
  <c r="K26" i="14"/>
  <c r="E27" i="14"/>
  <c r="F27" i="14"/>
  <c r="G27" i="14"/>
  <c r="H27" i="14"/>
  <c r="I27" i="14"/>
  <c r="J27" i="14"/>
  <c r="K27" i="14"/>
  <c r="D27" i="14"/>
  <c r="D26" i="14"/>
  <c r="D69" i="14"/>
  <c r="D68" i="14"/>
  <c r="D63" i="14"/>
  <c r="D62" i="14"/>
  <c r="D57" i="14"/>
  <c r="D56" i="14"/>
  <c r="D51" i="14"/>
  <c r="D50" i="14"/>
  <c r="D75" i="14"/>
  <c r="D74" i="14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" i="9"/>
  <c r="Q2" i="9"/>
  <c r="G8" i="10" l="1"/>
  <c r="F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78DF14D3-78AD-4CD6-9C5A-91F874E7351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Source: IRENA, RPGC 2018
annual average exchange rate EUR/USD in 2018:
1.181011</t>
        </r>
      </text>
    </comment>
    <comment ref="D6" authorId="0" shapeId="0" xr:uid="{B45A50BC-C59E-4BC9-827A-10E0108006F5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Figure 2.3:
Germany 2018
(weighted average)</t>
        </r>
      </text>
    </comment>
    <comment ref="E6" authorId="0" shapeId="0" xr:uid="{70F59977-CA5F-469B-B65E-95086EEB80E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"O&amp;M cost in OECD markets account for 20-25% of the LCOE" (p. 82)</t>
        </r>
      </text>
    </comment>
    <comment ref="D7" authorId="0" shapeId="0" xr:uid="{A443BE85-3B46-4EC2-A39C-4DD41F8C68A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Figure 5.3
Weighted average Europe 2010-2013
(large hydropower)</t>
        </r>
      </text>
    </comment>
    <comment ref="E7" authorId="0" shapeId="0" xr:uid="{EFBBAF60-997B-4540-9203-5A348F43482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"IRENA  collected  cost  breakdown  data  for  25  projects  which confirmed the average O&amp;M cost was slightly less than 2% of total installed costs per year, with a variation of  between  1%  and  3%  of  total  installed  costs  per  year  (IRENA,  2018)"</t>
        </r>
      </text>
    </comment>
    <comment ref="D8" authorId="0" shapeId="0" xr:uid="{57A6497A-647D-4CA3-9A8E-3318360751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Figure 1.4:
Germany 2018
(weighted average)</t>
        </r>
      </text>
    </comment>
    <comment ref="E8" authorId="0" shapeId="0" xr:uid="{0F821C88-F16F-4E5D-BE19-B8248A4EEA2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Table 3:
Germany (2018)</t>
        </r>
      </text>
    </comment>
    <comment ref="F8" authorId="0" shapeId="0" xr:uid="{25FEA7AF-768C-4710-A8DA-49502734301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Table 3: Germany (2018)</t>
        </r>
      </text>
    </comment>
    <comment ref="D9" authorId="0" shapeId="0" xr:uid="{51C80BD6-5773-4988-A255-67F6C7002407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Figure 3.3:
Global weighted average 2018</t>
        </r>
      </text>
    </comment>
    <comment ref="E9" authorId="0" shapeId="0" xr:uid="{79AEFDEB-EB33-49F5-9979-62D5DCE65E2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"The  marine  environment  is  harder  than  dry  land  to  operate  within,  adding  to  the  overall  O&amp;M  costs.  These  are  estimated  to  be  between  USD  0.02/kWh  to  USD  0.05/kWh.  The  lower  range  is  seen  with  projects  in  China  and  established  European  markets  with  sites  closer  to  shore,  while  the  latter,  higher-cost   range   is   seen   for   less   established   offshore   wind  markets  or  markets  with  harsher  metocean  conditions,  like  Japan" (p.83)
We assume o&amp;m close to 0,03 USD/kWh at capacity factor of 43% and convert to capacity cost.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D8" authorId="0" shapeId="0" xr:uid="{5D128906-B71A-420B-A893-195508B38EB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O. Schmidt et al. (2017), The future cost of electrical energy storage based on experience rates, Nature Energy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sharedStrings.xml><?xml version="1.0" encoding="utf-8"?>
<sst xmlns="http://schemas.openxmlformats.org/spreadsheetml/2006/main" count="665" uniqueCount="233">
  <si>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</si>
  <si>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</si>
  <si>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</si>
  <si>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</si>
  <si>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</si>
  <si>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</si>
  <si>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</si>
  <si>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</si>
  <si>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</si>
  <si>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</si>
  <si>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</si>
  <si>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</si>
  <si>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</si>
  <si>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</si>
  <si>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</si>
  <si>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</si>
  <si>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</si>
  <si>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</si>
  <si>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</si>
  <si>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</si>
  <si>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</si>
  <si>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</si>
  <si>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</si>
  <si>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</si>
  <si>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</si>
  <si>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</si>
  <si>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</si>
  <si>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</si>
  <si>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</si>
  <si>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</si>
  <si>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</si>
  <si>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</si>
  <si>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</si>
  <si>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</si>
  <si>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</si>
  <si>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</si>
  <si>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</si>
  <si>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</si>
  <si>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</si>
  <si>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</si>
  <si>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</si>
  <si>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</si>
  <si>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</si>
  <si>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</si>
  <si>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</si>
  <si>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</si>
  <si>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</si>
  <si>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</si>
  <si>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</si>
  <si>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</si>
  <si>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</si>
  <si>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</si>
  <si>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</si>
  <si>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</si>
  <si>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</si>
  <si>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</si>
  <si>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</si>
  <si>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</si>
  <si>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</si>
  <si>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</si>
  <si>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</si>
  <si>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</si>
  <si>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</si>
  <si>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</si>
  <si>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</si>
  <si>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</si>
  <si>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</si>
  <si>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</si>
  <si>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</si>
  <si>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</si>
  <si>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</si>
  <si>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</si>
  <si>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</si>
  <si>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</si>
  <si>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</si>
  <si>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</si>
  <si>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</si>
  <si>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</si>
  <si>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</si>
  <si>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</si>
  <si>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</si>
  <si>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</si>
  <si>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</si>
  <si>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</si>
  <si>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</si>
  <si>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</si>
  <si>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</si>
  <si>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</si>
  <si>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</si>
  <si>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</si>
  <si>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</si>
  <si>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</si>
  <si>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</si>
  <si>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</si>
  <si>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</si>
  <si>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</si>
  <si>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</si>
  <si>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</si>
  <si>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</si>
  <si>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</si>
  <si>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</si>
  <si>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</si>
  <si>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</si>
  <si>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</si>
  <si>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</si>
  <si>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</si>
  <si>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</si>
  <si>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</si>
  <si>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</si>
  <si>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</si>
  <si>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</si>
  <si>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</si>
  <si>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</si>
  <si>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</si>
  <si>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</si>
  <si>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</si>
  <si>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</si>
  <si>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</si>
  <si>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</si>
  <si>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</si>
  <si>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</si>
  <si>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</si>
  <si>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</si>
  <si>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</si>
  <si>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</si>
  <si>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</si>
  <si>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</si>
  <si>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</si>
  <si>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</si>
  <si>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</si>
  <si>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</si>
  <si>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</si>
  <si>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</si>
  <si>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</si>
  <si>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</si>
  <si>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</si>
  <si>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</si>
  <si>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</si>
  <si>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</si>
  <si>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</si>
  <si>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</si>
  <si>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</si>
  <si>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</si>
  <si>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</si>
  <si>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</si>
  <si>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Investment cost - Power</t>
  </si>
  <si>
    <t>Investment cost - Energy</t>
  </si>
  <si>
    <t>Operation cost - Power</t>
  </si>
  <si>
    <t>Operation cost - Energy</t>
  </si>
  <si>
    <t>Replacement cost</t>
  </si>
  <si>
    <t>Replacement interval</t>
  </si>
  <si>
    <t>End-of-life cost</t>
  </si>
  <si>
    <t>Discount rate</t>
  </si>
  <si>
    <t>Self-discharge</t>
  </si>
  <si>
    <t>Lifetime (100% DoD)</t>
  </si>
  <si>
    <t>Shelf life</t>
  </si>
  <si>
    <t>Response time</t>
  </si>
  <si>
    <t>Time degradation</t>
  </si>
  <si>
    <t>Cycle degradation</t>
  </si>
  <si>
    <t>Construction time</t>
  </si>
  <si>
    <t>Sources</t>
  </si>
  <si>
    <t>Note: Cycle refers to full equivalent charge-discharge cycles</t>
  </si>
  <si>
    <t>$/kW</t>
  </si>
  <si>
    <t>$/kWh</t>
  </si>
  <si>
    <t>$/kW-yr</t>
  </si>
  <si>
    <t>$/MWh</t>
  </si>
  <si>
    <t>cycles</t>
  </si>
  <si>
    <t>%</t>
  </si>
  <si>
    <t>%/day</t>
  </si>
  <si>
    <t>years</t>
  </si>
  <si>
    <t>seconds</t>
  </si>
  <si>
    <t>%/year</t>
  </si>
  <si>
    <t>%/cycle</t>
  </si>
  <si>
    <t>C_P</t>
  </si>
  <si>
    <t>C_E</t>
  </si>
  <si>
    <t>C_P-OM</t>
  </si>
  <si>
    <t>C_E-OM</t>
  </si>
  <si>
    <t>C_P-r</t>
  </si>
  <si>
    <t>Cyc_r</t>
  </si>
  <si>
    <t>F_EOL</t>
  </si>
  <si>
    <t>DR</t>
  </si>
  <si>
    <t>\eta_RT</t>
  </si>
  <si>
    <t>\eta_self,idle</t>
  </si>
  <si>
    <t>Cyc_life</t>
  </si>
  <si>
    <t>T_shelf</t>
  </si>
  <si>
    <t>T_deg</t>
  </si>
  <si>
    <t>Cyc_deg</t>
  </si>
  <si>
    <t>T_c</t>
  </si>
  <si>
    <t>Pumped hydro</t>
  </si>
  <si>
    <t>Compressed air</t>
  </si>
  <si>
    <t>Flywheel</t>
  </si>
  <si>
    <t>Lithium-ion</t>
  </si>
  <si>
    <t>Sodium-sulphur</t>
  </si>
  <si>
    <t>Lead-acid</t>
  </si>
  <si>
    <t>Vanadium redox-flow</t>
  </si>
  <si>
    <t>Hydrogen</t>
  </si>
  <si>
    <t>Supercapacitor</t>
  </si>
  <si>
    <t>Super-capacitor</t>
  </si>
  <si>
    <t>Std. Dev</t>
  </si>
  <si>
    <t>Round-trip efficiency</t>
  </si>
  <si>
    <t>&gt;10</t>
  </si>
  <si>
    <t>&lt;10</t>
  </si>
  <si>
    <t>1,7,12-15</t>
  </si>
  <si>
    <t>1,7,12-14,16,17</t>
  </si>
  <si>
    <t>1,3,7,12-14</t>
  </si>
  <si>
    <t>7,9,12,14,18</t>
  </si>
  <si>
    <t>1,7,9,13,14,18</t>
  </si>
  <si>
    <t>1,7,12-14,19,20</t>
  </si>
  <si>
    <t>1,7,9,13,14</t>
  </si>
  <si>
    <t>7,13,14,21,25</t>
  </si>
  <si>
    <t>7,12-14</t>
  </si>
  <si>
    <t>https://www.cell.com/cms/10.1016/j.joule.2018.12.008/attachment/564b76b2-6158-4029-8c5f-eb679653c7e1/mmc1</t>
  </si>
  <si>
    <t>O.Schmidt et al (2019), Projecting the Future Levelized Cost of Electricity Storage Technologies, Joule(3)1, p.81-100</t>
  </si>
  <si>
    <t>Table S4. Technology input parametersfor 2015 (standard deviation)</t>
  </si>
  <si>
    <t>Comment</t>
  </si>
  <si>
    <t>Pumped Hydro</t>
  </si>
  <si>
    <t>Original</t>
  </si>
  <si>
    <t>Same as pumped hydro</t>
  </si>
  <si>
    <t>Same as hydrogen</t>
  </si>
  <si>
    <t>Table S8. Investment cost projections relative to 2015 with forecast uncertainty</t>
  </si>
  <si>
    <t xml:space="preserve"> </t>
  </si>
  <si>
    <t>central</t>
  </si>
  <si>
    <t>hi</t>
  </si>
  <si>
    <t>power</t>
  </si>
  <si>
    <t>energy</t>
  </si>
  <si>
    <t xml:space="preserve">lo </t>
  </si>
  <si>
    <t>forecast uncertainty</t>
  </si>
  <si>
    <t>quasi-fixed o&amp;m-cost</t>
  </si>
  <si>
    <t>variable o&amp;m-cost</t>
  </si>
  <si>
    <t>technology</t>
  </si>
  <si>
    <t>total installed cost</t>
  </si>
  <si>
    <t>annuity of total installed cost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</si>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</sst>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#,##0.0"/>
    <numFmt numFmtId="166" formatCode="0.000"/>
    <numFmt numFmtId="167" formatCode="0.0%"/>
    <numFmt numFmtId="174" formatCode="#,##0.0_ ;[Red]\-#,##0.0\ "/>
    <numFmt numFmtId="175" formatCode="#,##0_ ;[Red]\-#,##0\ "/>
    <numFmt numFmtId="179" formatCode="#,##0.00_ ;[Red]\-#,##0.0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0" fillId="0" borderId="0" xfId="0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9" fillId="0" borderId="0" xfId="2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9" fontId="0" fillId="0" borderId="0" xfId="1" applyFont="1"/>
    <xf numFmtId="9" fontId="7" fillId="0" borderId="0" xfId="1" applyFont="1"/>
    <xf numFmtId="174" fontId="0" fillId="0" borderId="0" xfId="0" applyNumberFormat="1"/>
    <xf numFmtId="174" fontId="0" fillId="0" borderId="0" xfId="0" applyNumberFormat="1" applyAlignment="1">
      <alignment wrapText="1"/>
    </xf>
    <xf numFmtId="175" fontId="0" fillId="0" borderId="0" xfId="0" applyNumberFormat="1"/>
    <xf numFmtId="17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ll.com/cms/10.1016/j.joule.2018.12.008/attachment/564b76b2-6158-4029-8c5f-eb679653c7e1/mmc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ll.com/cms/10.1016/j.joule.2018.12.008/attachment/564b76b2-6158-4029-8c5f-eb679653c7e1/mmc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2" activePane="bottomLeft" state="frozen"/>
      <selection pane="bottomLeft" activeCell="C37" sqref="C37:C38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144</v>
      </c>
      <c r="E1" s="14" t="s">
        <v>142</v>
      </c>
      <c r="F1" s="13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'FEASIBLE_INPUT-OUTPUT'!$C$10/'FEASIBLE_INPUT-OUTPUT'!$D$11</f>
        <v>1.8181818181818181</v>
      </c>
      <c r="E4" s="11">
        <f>('FEASIBLE_INPUT-OUTPUT'!C10-'FEASIBLE_INPUT-OUTPUT'!C11)/('FEASIBLE_INPUT-OUTPUT'!D10-'FEASIBLE_INPUT-OUTPUT'!D11)</f>
        <v>-0.22727272727272727</v>
      </c>
      <c r="F4" s="12">
        <f>'FEASIBLE_INPUT-OUTPUT'!$C$10/('FEASIBLE_INPUT-OUTPUT'!C11+'FEASIBLE_INPUT-OUTPUT'!$D$11)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'FEASIBLE_INPUT-OUTPUT'!$C$18/'FEASIBLE_INPUT-OUTPUT'!$D$19</f>
        <v>1.6666666666666667</v>
      </c>
      <c r="E6" s="11">
        <f>('FEASIBLE_INPUT-OUTPUT'!C18-'FEASIBLE_INPUT-OUTPUT'!C19)/('FEASIBLE_INPUT-OUTPUT'!D18-'FEASIBLE_INPUT-OUTPUT'!D19)</f>
        <v>-0.2</v>
      </c>
      <c r="F6" s="12">
        <f>'FEASIBLE_INPUT-OUTPUT'!$C$18/('FEASIBLE_INPUT-OUTPUT'!C19+'FEASIBLE_INPUT-OUTPUT'!$D$19)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'FEASIBLE_INPUT-OUTPUT'!$C$26/'FEASIBLE_INPUT-OUTPUT'!$D$27</f>
        <v>1.8181818181818181</v>
      </c>
      <c r="E8" s="11">
        <f>('FEASIBLE_INPUT-OUTPUT'!C26-'FEASIBLE_INPUT-OUTPUT'!C27)/('FEASIBLE_INPUT-OUTPUT'!D26-'FEASIBLE_INPUT-OUTPUT'!D27)</f>
        <v>-0.22727272727272727</v>
      </c>
      <c r="F8" s="12">
        <f>'FEASIBLE_INPUT-OUTPUT'!$C$26/('FEASIBLE_INPUT-OUTPUT'!C27+'FEASIBLE_INPUT-OUTPUT'!$D$27)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'FEASIBLE_INPUT-OUTPUT'!$C$34/'FEASIBLE_INPUT-OUTPUT'!$D$35</f>
        <v>1.7391304347826089</v>
      </c>
      <c r="E10" s="11">
        <f>('FEASIBLE_INPUT-OUTPUT'!C34-'FEASIBLE_INPUT-OUTPUT'!C35)/('FEASIBLE_INPUT-OUTPUT'!D34-'FEASIBLE_INPUT-OUTPUT'!D35)</f>
        <v>-0.21739130434782611</v>
      </c>
      <c r="F10" s="12">
        <f>'FEASIBLE_INPUT-OUTPUT'!$C$34/('FEASIBLE_INPUT-OUTPUT'!C35+'FEASIBLE_INPUT-OUTPUT'!$D$35)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'FEASIBLE_INPUT-OUTPUT'!$C$42/'FEASIBLE_INPUT-OUTPUT'!$D$43</f>
        <v>1.6666666666666667</v>
      </c>
      <c r="E12" s="11">
        <f>('FEASIBLE_INPUT-OUTPUT'!C42-'FEASIBLE_INPUT-OUTPUT'!C43)/('FEASIBLE_INPUT-OUTPUT'!D42-'FEASIBLE_INPUT-OUTPUT'!D43)</f>
        <v>-0.2</v>
      </c>
      <c r="F12" s="12">
        <f>'FEASIBLE_INPUT-OUTPUT'!$C$42/('FEASIBLE_INPUT-OUTPUT'!C43+'FEASIBLE_INPUT-OUTPUT'!$D$43)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'FEASIBLE_INPUT-OUTPUT'!$C$54/'FEASIBLE_INPUT-OUTPUT'!$D$55</f>
        <v>0.83333333333333337</v>
      </c>
      <c r="E15" s="11">
        <f>('FEASIBLE_INPUT-OUTPUT'!C54-'FEASIBLE_INPUT-OUTPUT'!C55)/('FEASIBLE_INPUT-OUTPUT'!D54-'FEASIBLE_INPUT-OUTPUT'!D55)</f>
        <v>-0.375</v>
      </c>
      <c r="F15" s="12">
        <f>'FEASIBLE_INPUT-OUTPUT'!$C$54/('FEASIBLE_INPUT-OUTPUT'!C55+'FEASIBLE_INPUT-OUTPUT'!$D$55)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'FEASIBLE_INPUT-OUTPUT'!$C$62/'FEASIBLE_INPUT-OUTPUT'!$D$63</f>
        <v>0.8</v>
      </c>
      <c r="E17" s="11">
        <f>('FEASIBLE_INPUT-OUTPUT'!C62-'FEASIBLE_INPUT-OUTPUT'!C63)/('FEASIBLE_INPUT-OUTPUT'!D62-'FEASIBLE_INPUT-OUTPUT'!D63)</f>
        <v>-0.3</v>
      </c>
      <c r="F17" s="12">
        <f>'FEASIBLE_INPUT-OUTPUT'!$C$62/('FEASIBLE_INPUT-OUTPUT'!C63+'FEASIBLE_INPUT-OUTPUT'!$D$63)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'FEASIBLE_INPUT-OUTPUT'!$C$70/'FEASIBLE_INPUT-OUTPUT'!$D$71</f>
        <v>0.86956521739130443</v>
      </c>
      <c r="E19" s="11">
        <f>('FEASIBLE_INPUT-OUTPUT'!C70-'FEASIBLE_INPUT-OUTPUT'!C71)/('FEASIBLE_INPUT-OUTPUT'!D70-'FEASIBLE_INPUT-OUTPUT'!D71)</f>
        <v>-0.28695652173913044</v>
      </c>
      <c r="F19" s="12">
        <f>'FEASIBLE_INPUT-OUTPUT'!$C$70/('FEASIBLE_INPUT-OUTPUT'!C71+'FEASIBLE_INPUT-OUTPUT'!$D$71)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'FEASIBLE_INPUT-OUTPUT'!$C$78/'FEASIBLE_INPUT-OUTPUT'!$D$79</f>
        <v>2</v>
      </c>
      <c r="E21" s="11">
        <f>('FEASIBLE_INPUT-OUTPUT'!C78-'FEASIBLE_INPUT-OUTPUT'!C79)/('FEASIBLE_INPUT-OUTPUT'!D78-'FEASIBLE_INPUT-OUTPUT'!D79)</f>
        <v>-0.35000000000000009</v>
      </c>
      <c r="F21" s="12">
        <f>'FEASIBLE_INPUT-OUTPUT'!$C$78/('FEASIBLE_INPUT-OUTPUT'!C79+'FEASIBLE_INPUT-OUTPUT'!$D$79)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'FEASIBLE_INPUT-OUTPUT'!$C$86/'FEASIBLE_INPUT-OUTPUT'!$D$87</f>
        <v>1.3333333333333333</v>
      </c>
      <c r="E23" s="11">
        <f>('FEASIBLE_INPUT-OUTPUT'!C86-'FEASIBLE_INPUT-OUTPUT'!C87)/('FEASIBLE_INPUT-OUTPUT'!D86-'FEASIBLE_INPUT-OUTPUT'!D87)</f>
        <v>-0.23333333333333339</v>
      </c>
      <c r="F23" s="12">
        <f>'FEASIBLE_INPUT-OUTPUT'!$C$86/('FEASIBLE_INPUT-OUTPUT'!C87+'FEASIBLE_INPUT-OUTPUT'!$D$87)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'FEASIBLE_INPUT-OUTPUT'!$C$94/'FEASIBLE_INPUT-OUTPUT'!$D$95</f>
        <v>1.3333333333333333</v>
      </c>
      <c r="E25" s="11">
        <f>('FEASIBLE_INPUT-OUTPUT'!C94-'FEASIBLE_INPUT-OUTPUT'!C95)/('FEASIBLE_INPUT-OUTPUT'!D94-'FEASIBLE_INPUT-OUTPUT'!D95)</f>
        <v>-0.79999999999999993</v>
      </c>
      <c r="F25" s="12">
        <f>'FEASIBLE_INPUT-OUTPUT'!$C$94/('FEASIBLE_INPUT-OUTPUT'!C95+'FEASIBLE_INPUT-OUTPUT'!$D$95)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'FEASIBLE_INPUT-OUTPUT'!$C$106/'FEASIBLE_INPUT-OUTPUT'!$D$107</f>
        <v>1.25</v>
      </c>
      <c r="E28" s="11">
        <f>('FEASIBLE_INPUT-OUTPUT'!C106-'FEASIBLE_INPUT-OUTPUT'!C107)/('FEASIBLE_INPUT-OUTPUT'!D106-'FEASIBLE_INPUT-OUTPUT'!D107)</f>
        <v>-0.43749999999999994</v>
      </c>
      <c r="F28" s="12">
        <f>'FEASIBLE_INPUT-OUTPUT'!$C$106/('FEASIBLE_INPUT-OUTPUT'!C107+'FEASIBLE_INPUT-OUTPUT'!$D$107)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'FEASIBLE_INPUT-OUTPUT'!$C$114/'FEASIBLE_INPUT-OUTPUT'!$D$115</f>
        <v>1</v>
      </c>
      <c r="E30" s="11">
        <f>('FEASIBLE_INPUT-OUTPUT'!C114-'FEASIBLE_INPUT-OUTPUT'!C115)/('FEASIBLE_INPUT-OUTPUT'!D114-'FEASIBLE_INPUT-OUTPUT'!D115)</f>
        <v>-0.4</v>
      </c>
      <c r="F30" s="12">
        <f>'FEASIBLE_INPUT-OUTPUT'!$C$114/('FEASIBLE_INPUT-OUTPUT'!C115+'FEASIBLE_INPUT-OUTPUT'!$D$115)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1">
        <f>'FEASIBLE_INPUT-OUTPUT'!$C$122/'FEASIBLE_INPUT-OUTPUT'!$D$123</f>
        <v>1.7391304347826089</v>
      </c>
      <c r="E32" s="11">
        <f>('FEASIBLE_INPUT-OUTPUT'!C122-'FEASIBLE_INPUT-OUTPUT'!C123)/('FEASIBLE_INPUT-OUTPUT'!D122-'FEASIBLE_INPUT-OUTPUT'!D123)</f>
        <v>-0.26086956521739135</v>
      </c>
      <c r="F32" s="12">
        <f>'FEASIBLE_INPUT-OUTPUT'!$C$122/('FEASIBLE_INPUT-OUTPUT'!C123+'FEASIBLE_INPUT-OUTPUT'!$D$123)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'FEASIBLE_INPUT-OUTPUT'!$C$130/'FEASIBLE_INPUT-OUTPUT'!$D$131</f>
        <v>1.5384615384615383</v>
      </c>
      <c r="E38" s="11">
        <f>('FEASIBLE_INPUT-OUTPUT'!C130-'FEASIBLE_INPUT-OUTPUT'!C131)/('FEASIBLE_INPUT-OUTPUT'!D130-'FEASIBLE_INPUT-OUTPUT'!D131)</f>
        <v>-0.34615384615384609</v>
      </c>
      <c r="F38" s="12">
        <f>'FEASIBLE_INPUT-OUTPUT'!$C$130/('FEASIBLE_INPUT-OUTPUT'!C131+'FEASIBLE_INPUT-OUTPUT'!$D$131)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700</v>
      </c>
      <c r="F2">
        <v>4500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 x14ac:dyDescent="0.25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 x14ac:dyDescent="0.25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1AC4-5993-4CBB-AFD8-246E08219F3A}">
  <dimension ref="A1:L3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7" sqref="N7"/>
    </sheetView>
  </sheetViews>
  <sheetFormatPr baseColWidth="10" defaultRowHeight="15" x14ac:dyDescent="0.25"/>
  <cols>
    <col min="1" max="1" width="23" bestFit="1" customWidth="1"/>
    <col min="3" max="3" width="13" bestFit="1" customWidth="1"/>
  </cols>
  <sheetData>
    <row r="1" spans="1:12" x14ac:dyDescent="0.25">
      <c r="A1" t="s">
        <v>213</v>
      </c>
    </row>
    <row r="2" spans="1:12" s="14" customFormat="1" ht="30" x14ac:dyDescent="0.25">
      <c r="D2" s="14" t="s">
        <v>188</v>
      </c>
      <c r="E2" s="14" t="s">
        <v>189</v>
      </c>
      <c r="F2" s="14" t="s">
        <v>190</v>
      </c>
      <c r="G2" s="14" t="s">
        <v>191</v>
      </c>
      <c r="H2" s="14" t="s">
        <v>192</v>
      </c>
      <c r="I2" s="14" t="s">
        <v>193</v>
      </c>
      <c r="J2" s="14" t="s">
        <v>194</v>
      </c>
      <c r="K2" s="14" t="s">
        <v>195</v>
      </c>
      <c r="L2" s="14" t="s">
        <v>197</v>
      </c>
    </row>
    <row r="3" spans="1:12" x14ac:dyDescent="0.25">
      <c r="A3" s="19" t="s">
        <v>145</v>
      </c>
      <c r="B3" s="19" t="s">
        <v>162</v>
      </c>
      <c r="C3" t="s">
        <v>173</v>
      </c>
      <c r="D3">
        <v>1129</v>
      </c>
      <c r="E3">
        <v>871</v>
      </c>
      <c r="F3">
        <v>641</v>
      </c>
      <c r="G3">
        <v>678</v>
      </c>
      <c r="H3">
        <v>657</v>
      </c>
      <c r="I3">
        <v>675</v>
      </c>
      <c r="J3">
        <v>829</v>
      </c>
      <c r="K3">
        <v>5417</v>
      </c>
      <c r="L3">
        <v>296</v>
      </c>
    </row>
    <row r="4" spans="1:12" x14ac:dyDescent="0.25">
      <c r="A4" s="19"/>
      <c r="B4" s="19"/>
      <c r="C4" t="s">
        <v>198</v>
      </c>
      <c r="D4" s="26">
        <v>0.45</v>
      </c>
      <c r="E4" s="26">
        <v>0.35</v>
      </c>
      <c r="F4" s="26">
        <v>0.17</v>
      </c>
      <c r="G4" s="26">
        <v>0.17</v>
      </c>
      <c r="H4" s="26">
        <v>0.27</v>
      </c>
      <c r="I4" s="26">
        <v>0.23</v>
      </c>
      <c r="J4" s="26">
        <v>0.21</v>
      </c>
      <c r="K4" s="26">
        <v>0.48</v>
      </c>
      <c r="L4" s="26">
        <v>0.31</v>
      </c>
    </row>
    <row r="5" spans="1:12" x14ac:dyDescent="0.25">
      <c r="A5" s="19" t="s">
        <v>146</v>
      </c>
      <c r="B5" s="19" t="s">
        <v>163</v>
      </c>
      <c r="C5" t="s">
        <v>174</v>
      </c>
      <c r="D5">
        <v>80</v>
      </c>
      <c r="E5">
        <v>39</v>
      </c>
      <c r="F5">
        <v>5399</v>
      </c>
      <c r="G5">
        <v>802</v>
      </c>
      <c r="H5">
        <v>738</v>
      </c>
      <c r="I5">
        <v>471</v>
      </c>
      <c r="J5">
        <v>760</v>
      </c>
      <c r="K5">
        <v>31</v>
      </c>
      <c r="L5">
        <v>13560</v>
      </c>
    </row>
    <row r="6" spans="1:12" x14ac:dyDescent="0.25">
      <c r="A6" s="19"/>
      <c r="B6" s="19"/>
      <c r="C6" t="s">
        <v>198</v>
      </c>
      <c r="D6" s="26">
        <v>0.63</v>
      </c>
      <c r="E6" s="26">
        <v>0.57999999999999996</v>
      </c>
      <c r="F6" s="26">
        <v>0.67</v>
      </c>
      <c r="G6" s="26">
        <v>0.24</v>
      </c>
      <c r="H6" s="26">
        <v>0.12</v>
      </c>
      <c r="I6" s="26">
        <v>0.38</v>
      </c>
      <c r="J6" s="26">
        <v>0.17</v>
      </c>
      <c r="K6" s="26">
        <v>0.6</v>
      </c>
      <c r="L6" s="26">
        <v>0.19</v>
      </c>
    </row>
    <row r="7" spans="1:12" x14ac:dyDescent="0.25">
      <c r="A7" s="19" t="s">
        <v>147</v>
      </c>
      <c r="B7" s="19" t="s">
        <v>164</v>
      </c>
      <c r="C7" t="s">
        <v>175</v>
      </c>
      <c r="D7">
        <v>8</v>
      </c>
      <c r="E7">
        <v>4</v>
      </c>
      <c r="F7">
        <v>7</v>
      </c>
      <c r="G7">
        <v>10</v>
      </c>
      <c r="H7">
        <v>11</v>
      </c>
      <c r="I7">
        <v>8</v>
      </c>
      <c r="J7">
        <v>12</v>
      </c>
      <c r="K7">
        <v>46</v>
      </c>
      <c r="L7">
        <v>0</v>
      </c>
    </row>
    <row r="8" spans="1:12" x14ac:dyDescent="0.25">
      <c r="A8" s="19"/>
      <c r="B8" s="19"/>
      <c r="C8" t="s">
        <v>198</v>
      </c>
      <c r="D8" s="26">
        <v>0.26</v>
      </c>
      <c r="E8" s="26">
        <v>0.23</v>
      </c>
      <c r="F8" s="26">
        <v>0.08</v>
      </c>
      <c r="G8" s="26">
        <v>0.35</v>
      </c>
      <c r="H8" s="26">
        <v>0.5</v>
      </c>
      <c r="I8" s="26">
        <v>0.31</v>
      </c>
      <c r="J8" s="26">
        <v>0.52</v>
      </c>
      <c r="K8" s="26">
        <v>0.3</v>
      </c>
      <c r="L8" s="26">
        <v>0</v>
      </c>
    </row>
    <row r="9" spans="1:12" x14ac:dyDescent="0.25">
      <c r="A9" s="19" t="s">
        <v>148</v>
      </c>
      <c r="B9" s="19" t="s">
        <v>165</v>
      </c>
      <c r="C9" t="s">
        <v>176</v>
      </c>
      <c r="D9">
        <v>1</v>
      </c>
      <c r="E9">
        <v>4</v>
      </c>
      <c r="F9">
        <v>2</v>
      </c>
      <c r="G9">
        <v>3</v>
      </c>
      <c r="H9">
        <v>3</v>
      </c>
      <c r="I9">
        <v>1</v>
      </c>
      <c r="J9">
        <v>1</v>
      </c>
      <c r="K9">
        <v>0</v>
      </c>
      <c r="L9">
        <v>0</v>
      </c>
    </row>
    <row r="10" spans="1:12" x14ac:dyDescent="0.25">
      <c r="A10" s="19"/>
      <c r="B10" s="19"/>
      <c r="C10" t="s">
        <v>198</v>
      </c>
      <c r="D10" s="26">
        <v>0.6</v>
      </c>
      <c r="E10" s="26">
        <v>0.6</v>
      </c>
      <c r="F10" s="26">
        <v>0.6</v>
      </c>
      <c r="G10" s="26">
        <v>0.6</v>
      </c>
      <c r="H10" s="26">
        <v>0.6</v>
      </c>
      <c r="I10" s="26">
        <v>0.6</v>
      </c>
      <c r="J10" s="26">
        <v>0.6</v>
      </c>
      <c r="K10" s="26">
        <v>0.6</v>
      </c>
      <c r="L10" s="26">
        <v>0.6</v>
      </c>
    </row>
    <row r="11" spans="1:12" x14ac:dyDescent="0.25">
      <c r="A11" s="19" t="s">
        <v>149</v>
      </c>
      <c r="B11" s="19" t="s">
        <v>162</v>
      </c>
      <c r="C11" t="s">
        <v>177</v>
      </c>
      <c r="D11">
        <v>116</v>
      </c>
      <c r="E11">
        <v>93</v>
      </c>
      <c r="F11">
        <v>199</v>
      </c>
      <c r="G11">
        <v>0</v>
      </c>
      <c r="H11">
        <v>0</v>
      </c>
      <c r="I11">
        <v>0</v>
      </c>
      <c r="J11">
        <v>0</v>
      </c>
      <c r="K11">
        <v>1637</v>
      </c>
      <c r="L11">
        <v>0</v>
      </c>
    </row>
    <row r="12" spans="1:12" x14ac:dyDescent="0.25">
      <c r="A12" s="19"/>
      <c r="B12" s="19"/>
      <c r="C12" t="s">
        <v>198</v>
      </c>
      <c r="D12" s="26">
        <v>0.05</v>
      </c>
      <c r="E12" s="26">
        <v>0.05</v>
      </c>
      <c r="F12" s="26">
        <v>0.44</v>
      </c>
      <c r="G12" s="26">
        <v>0</v>
      </c>
      <c r="H12" s="26">
        <v>0</v>
      </c>
      <c r="I12" s="26">
        <v>0</v>
      </c>
      <c r="J12" s="26">
        <v>0</v>
      </c>
      <c r="K12" s="26">
        <v>0.48</v>
      </c>
      <c r="L12" s="26">
        <v>0</v>
      </c>
    </row>
    <row r="13" spans="1:12" x14ac:dyDescent="0.25">
      <c r="A13" s="21" t="s">
        <v>150</v>
      </c>
      <c r="B13" s="21" t="s">
        <v>166</v>
      </c>
      <c r="C13" t="s">
        <v>178</v>
      </c>
      <c r="D13">
        <v>7300</v>
      </c>
      <c r="E13">
        <v>1460</v>
      </c>
      <c r="F13">
        <v>22500</v>
      </c>
      <c r="G13">
        <v>3250</v>
      </c>
      <c r="H13">
        <v>4098</v>
      </c>
      <c r="I13">
        <v>1225</v>
      </c>
      <c r="J13">
        <v>8272</v>
      </c>
      <c r="K13">
        <v>6388</v>
      </c>
      <c r="L13">
        <v>69320</v>
      </c>
    </row>
    <row r="14" spans="1:12" x14ac:dyDescent="0.25">
      <c r="A14" s="21" t="s">
        <v>151</v>
      </c>
      <c r="B14" s="21" t="s">
        <v>167</v>
      </c>
      <c r="C14" t="s">
        <v>179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2" x14ac:dyDescent="0.25">
      <c r="A15" s="21" t="s">
        <v>152</v>
      </c>
      <c r="B15" s="21" t="s">
        <v>167</v>
      </c>
      <c r="C15" t="s">
        <v>180</v>
      </c>
      <c r="D15">
        <v>0.08</v>
      </c>
      <c r="E15">
        <v>0.08</v>
      </c>
      <c r="F15">
        <v>0.08</v>
      </c>
      <c r="G15">
        <v>0.08</v>
      </c>
      <c r="H15">
        <v>0.08</v>
      </c>
      <c r="I15">
        <v>0.08</v>
      </c>
      <c r="J15">
        <v>0.08</v>
      </c>
      <c r="K15">
        <v>0.08</v>
      </c>
      <c r="L15">
        <v>0.08</v>
      </c>
    </row>
    <row r="16" spans="1:12" x14ac:dyDescent="0.25">
      <c r="A16" s="19" t="s">
        <v>199</v>
      </c>
      <c r="B16" s="19" t="s">
        <v>167</v>
      </c>
      <c r="C16" t="s">
        <v>181</v>
      </c>
      <c r="D16">
        <v>0.78</v>
      </c>
      <c r="E16">
        <v>0.44</v>
      </c>
      <c r="F16">
        <v>0.88</v>
      </c>
      <c r="G16">
        <v>0.86</v>
      </c>
      <c r="H16">
        <v>0.81</v>
      </c>
      <c r="I16">
        <v>0.84</v>
      </c>
      <c r="J16">
        <v>0.73</v>
      </c>
      <c r="K16">
        <v>0.4</v>
      </c>
      <c r="L16">
        <v>0.91</v>
      </c>
    </row>
    <row r="17" spans="1:12" x14ac:dyDescent="0.25">
      <c r="A17" s="19"/>
      <c r="B17" s="19"/>
      <c r="C17" t="s">
        <v>198</v>
      </c>
      <c r="D17" s="26">
        <v>0.09</v>
      </c>
      <c r="E17" s="26">
        <v>0.16</v>
      </c>
      <c r="F17" s="26">
        <v>0.03</v>
      </c>
      <c r="G17" s="26">
        <v>7.0000000000000007E-2</v>
      </c>
      <c r="H17" s="26">
        <v>0.06</v>
      </c>
      <c r="I17" s="26">
        <v>0</v>
      </c>
      <c r="J17" s="26">
        <v>0.09</v>
      </c>
      <c r="K17" s="26">
        <v>0.13</v>
      </c>
      <c r="L17" s="26">
        <v>0.06</v>
      </c>
    </row>
    <row r="18" spans="1:12" x14ac:dyDescent="0.25">
      <c r="A18" s="21" t="s">
        <v>153</v>
      </c>
      <c r="B18" s="21" t="s">
        <v>168</v>
      </c>
      <c r="C18" t="s">
        <v>182</v>
      </c>
      <c r="D18">
        <v>0</v>
      </c>
      <c r="E18">
        <v>0</v>
      </c>
      <c r="F18">
        <v>4.8</v>
      </c>
      <c r="G18">
        <v>0</v>
      </c>
      <c r="H18">
        <v>0.2</v>
      </c>
      <c r="I18">
        <v>0</v>
      </c>
      <c r="J18">
        <v>0</v>
      </c>
      <c r="K18">
        <v>0.01</v>
      </c>
      <c r="L18">
        <v>0.3</v>
      </c>
    </row>
    <row r="19" spans="1:12" x14ac:dyDescent="0.25">
      <c r="A19" s="19" t="s">
        <v>154</v>
      </c>
      <c r="B19" s="19" t="s">
        <v>166</v>
      </c>
      <c r="C19" t="s">
        <v>183</v>
      </c>
      <c r="D19">
        <v>33250</v>
      </c>
      <c r="E19">
        <v>16250</v>
      </c>
      <c r="F19">
        <v>143402</v>
      </c>
      <c r="G19">
        <v>3250</v>
      </c>
      <c r="H19">
        <v>4098</v>
      </c>
      <c r="I19">
        <v>1225</v>
      </c>
      <c r="J19">
        <v>8272</v>
      </c>
      <c r="K19">
        <v>20000</v>
      </c>
      <c r="L19">
        <v>300000</v>
      </c>
    </row>
    <row r="20" spans="1:12" x14ac:dyDescent="0.25">
      <c r="A20" s="19"/>
      <c r="B20" s="19"/>
      <c r="C20" t="s">
        <v>198</v>
      </c>
      <c r="D20" s="26">
        <v>0.43</v>
      </c>
      <c r="E20" s="26">
        <v>0.2</v>
      </c>
      <c r="F20" s="26">
        <v>0.3</v>
      </c>
      <c r="G20" s="26">
        <v>0.38</v>
      </c>
      <c r="H20" s="26">
        <v>0.28999999999999998</v>
      </c>
      <c r="I20" s="26">
        <v>0.35</v>
      </c>
      <c r="J20" s="26">
        <v>0.13</v>
      </c>
      <c r="K20" s="26">
        <v>0</v>
      </c>
      <c r="L20" s="26">
        <v>0.67</v>
      </c>
    </row>
    <row r="21" spans="1:12" x14ac:dyDescent="0.25">
      <c r="A21" s="19" t="s">
        <v>155</v>
      </c>
      <c r="B21" s="19" t="s">
        <v>169</v>
      </c>
      <c r="C21" t="s">
        <v>184</v>
      </c>
      <c r="D21">
        <v>55</v>
      </c>
      <c r="E21">
        <v>30</v>
      </c>
      <c r="F21">
        <v>18</v>
      </c>
      <c r="G21">
        <v>13</v>
      </c>
      <c r="H21">
        <v>14</v>
      </c>
      <c r="I21">
        <v>10</v>
      </c>
      <c r="J21">
        <v>13</v>
      </c>
      <c r="K21">
        <v>18</v>
      </c>
      <c r="L21">
        <v>14</v>
      </c>
    </row>
    <row r="22" spans="1:12" x14ac:dyDescent="0.25">
      <c r="A22" s="19"/>
      <c r="B22" s="19"/>
      <c r="C22" t="s">
        <v>198</v>
      </c>
      <c r="D22" s="26">
        <v>0.09</v>
      </c>
      <c r="E22" s="26">
        <v>0.33</v>
      </c>
      <c r="F22" s="26">
        <v>0.14000000000000001</v>
      </c>
      <c r="G22" s="26">
        <v>0.38</v>
      </c>
      <c r="H22" s="26">
        <v>0.2</v>
      </c>
      <c r="I22" s="26">
        <v>0.5</v>
      </c>
      <c r="J22" s="26">
        <v>0.2</v>
      </c>
      <c r="K22" s="26">
        <v>0.14000000000000001</v>
      </c>
      <c r="L22" s="26">
        <v>0.33</v>
      </c>
    </row>
    <row r="23" spans="1:12" x14ac:dyDescent="0.25">
      <c r="A23" s="21" t="s">
        <v>156</v>
      </c>
      <c r="B23" s="21" t="s">
        <v>170</v>
      </c>
      <c r="D23" t="s">
        <v>200</v>
      </c>
      <c r="E23" t="s">
        <v>200</v>
      </c>
      <c r="F23" t="s">
        <v>201</v>
      </c>
      <c r="G23" t="s">
        <v>201</v>
      </c>
      <c r="H23" t="s">
        <v>201</v>
      </c>
      <c r="I23" t="s">
        <v>201</v>
      </c>
      <c r="J23" t="s">
        <v>201</v>
      </c>
      <c r="K23" t="s">
        <v>201</v>
      </c>
      <c r="L23" t="s">
        <v>201</v>
      </c>
    </row>
    <row r="24" spans="1:12" x14ac:dyDescent="0.25">
      <c r="A24" s="21" t="s">
        <v>157</v>
      </c>
      <c r="B24" s="21" t="s">
        <v>171</v>
      </c>
      <c r="C24" t="s">
        <v>185</v>
      </c>
      <c r="D24" s="5">
        <v>0.4</v>
      </c>
      <c r="E24" s="5">
        <v>0.7</v>
      </c>
      <c r="F24" s="5">
        <v>1.3</v>
      </c>
      <c r="G24" s="5">
        <v>1.7</v>
      </c>
      <c r="H24" s="5">
        <v>1.6</v>
      </c>
      <c r="I24" s="5">
        <v>2.2000000000000002</v>
      </c>
      <c r="J24" s="5">
        <v>1.9</v>
      </c>
      <c r="K24" s="5">
        <v>1.3</v>
      </c>
      <c r="L24" s="5">
        <v>1.6</v>
      </c>
    </row>
    <row r="25" spans="1:12" x14ac:dyDescent="0.25">
      <c r="A25" s="21" t="s">
        <v>158</v>
      </c>
      <c r="B25" s="21" t="s">
        <v>172</v>
      </c>
      <c r="C25" t="s">
        <v>186</v>
      </c>
      <c r="D25">
        <v>6.9999999999999999E-4</v>
      </c>
      <c r="E25">
        <v>1.4E-3</v>
      </c>
      <c r="F25">
        <v>2.0000000000000001E-4</v>
      </c>
      <c r="G25">
        <v>6.8999999999999999E-3</v>
      </c>
      <c r="H25">
        <v>5.4000000000000003E-3</v>
      </c>
      <c r="I25">
        <v>1.8200000000000001E-2</v>
      </c>
      <c r="J25">
        <v>2.7000000000000001E-3</v>
      </c>
      <c r="K25">
        <v>1.1000000000000001E-3</v>
      </c>
      <c r="L25">
        <v>1E-4</v>
      </c>
    </row>
    <row r="26" spans="1:12" x14ac:dyDescent="0.25">
      <c r="A26" s="21" t="s">
        <v>159</v>
      </c>
      <c r="B26" s="21" t="s">
        <v>169</v>
      </c>
      <c r="C26" t="s">
        <v>187</v>
      </c>
      <c r="D26">
        <v>3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5">
      <c r="A27" t="s">
        <v>160</v>
      </c>
      <c r="D27" t="s">
        <v>202</v>
      </c>
      <c r="E27" t="s">
        <v>203</v>
      </c>
      <c r="F27" t="s">
        <v>204</v>
      </c>
      <c r="G27" t="s">
        <v>205</v>
      </c>
      <c r="H27" t="s">
        <v>206</v>
      </c>
      <c r="I27" t="s">
        <v>207</v>
      </c>
      <c r="J27" t="s">
        <v>208</v>
      </c>
      <c r="K27" t="s">
        <v>209</v>
      </c>
      <c r="L27" t="s">
        <v>210</v>
      </c>
    </row>
    <row r="29" spans="1:12" x14ac:dyDescent="0.25">
      <c r="A29" t="s">
        <v>161</v>
      </c>
    </row>
    <row r="32" spans="1:12" x14ac:dyDescent="0.25">
      <c r="A32" t="s">
        <v>212</v>
      </c>
    </row>
    <row r="33" spans="1:1" x14ac:dyDescent="0.25">
      <c r="A33" s="22" t="s">
        <v>211</v>
      </c>
    </row>
    <row r="35" spans="1:1" x14ac:dyDescent="0.25">
      <c r="A35" t="s">
        <v>220</v>
      </c>
    </row>
  </sheetData>
  <mergeCells count="16">
    <mergeCell ref="B16:B17"/>
    <mergeCell ref="B19:B20"/>
    <mergeCell ref="B21:B22"/>
    <mergeCell ref="B3:B4"/>
    <mergeCell ref="B5:B6"/>
    <mergeCell ref="B7:B8"/>
    <mergeCell ref="B9:B10"/>
    <mergeCell ref="B11:B12"/>
    <mergeCell ref="A16:A17"/>
    <mergeCell ref="A19:A20"/>
    <mergeCell ref="A21:A22"/>
    <mergeCell ref="A3:A4"/>
    <mergeCell ref="A5:A6"/>
    <mergeCell ref="A7:A8"/>
    <mergeCell ref="A9:A10"/>
    <mergeCell ref="A11:A12"/>
  </mergeCells>
  <phoneticPr fontId="8" type="noConversion"/>
  <hyperlinks>
    <hyperlink ref="A33" r:id="rId1" xr:uid="{E9ADB9E3-A02F-411E-A63B-762726BCB530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BF6A-17A4-4C18-B115-624ED0030CAC}">
  <dimension ref="A1:L79"/>
  <sheetViews>
    <sheetView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E83" sqref="E83"/>
    </sheetView>
  </sheetViews>
  <sheetFormatPr baseColWidth="10" defaultRowHeight="15" x14ac:dyDescent="0.25"/>
  <cols>
    <col min="1" max="1" width="20.5703125" customWidth="1"/>
    <col min="10" max="10" width="15" style="15" customWidth="1"/>
  </cols>
  <sheetData>
    <row r="1" spans="1:10" x14ac:dyDescent="0.25">
      <c r="A1" t="s">
        <v>219</v>
      </c>
    </row>
    <row r="2" spans="1:10" s="2" customFormat="1" x14ac:dyDescent="0.25">
      <c r="B2" s="2">
        <v>2015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2045</v>
      </c>
      <c r="I2" s="2">
        <v>2050</v>
      </c>
      <c r="J2" s="14" t="s">
        <v>214</v>
      </c>
    </row>
    <row r="3" spans="1:10" x14ac:dyDescent="0.25">
      <c r="A3" t="s">
        <v>215</v>
      </c>
      <c r="B3" s="25">
        <v>1</v>
      </c>
      <c r="C3" s="25">
        <v>1</v>
      </c>
      <c r="D3" s="25">
        <v>1</v>
      </c>
      <c r="E3" s="25">
        <v>1</v>
      </c>
      <c r="F3" s="25">
        <v>1.01</v>
      </c>
      <c r="G3" s="25">
        <v>1.01</v>
      </c>
      <c r="H3" s="25">
        <v>1.02</v>
      </c>
      <c r="I3" s="25">
        <v>1.02</v>
      </c>
      <c r="J3" s="24" t="s">
        <v>216</v>
      </c>
    </row>
    <row r="4" spans="1:10" x14ac:dyDescent="0.25">
      <c r="A4" s="23" t="s">
        <v>226</v>
      </c>
      <c r="B4" s="26">
        <v>0</v>
      </c>
      <c r="C4" s="26">
        <v>0</v>
      </c>
      <c r="D4" s="26">
        <v>0.01</v>
      </c>
      <c r="E4" s="26">
        <v>0.03</v>
      </c>
      <c r="F4" s="26">
        <v>0.06</v>
      </c>
      <c r="G4" s="26">
        <v>0.08</v>
      </c>
      <c r="H4" s="26">
        <v>0.1</v>
      </c>
      <c r="I4" s="26">
        <v>0.12</v>
      </c>
      <c r="J4" s="24"/>
    </row>
    <row r="5" spans="1:10" x14ac:dyDescent="0.25">
      <c r="A5" t="s">
        <v>189</v>
      </c>
      <c r="B5" s="25">
        <v>1</v>
      </c>
      <c r="C5" s="25">
        <v>1</v>
      </c>
      <c r="D5" s="25">
        <v>1</v>
      </c>
      <c r="E5" s="25">
        <v>1</v>
      </c>
      <c r="F5" s="25">
        <v>1.01</v>
      </c>
      <c r="G5" s="25">
        <v>1.01</v>
      </c>
      <c r="H5" s="25">
        <v>1.02</v>
      </c>
      <c r="I5" s="25">
        <v>1.02</v>
      </c>
      <c r="J5" s="24" t="s">
        <v>217</v>
      </c>
    </row>
    <row r="6" spans="1:10" x14ac:dyDescent="0.25">
      <c r="A6" s="23" t="s">
        <v>226</v>
      </c>
      <c r="B6" s="26">
        <v>0</v>
      </c>
      <c r="C6" s="26">
        <v>0</v>
      </c>
      <c r="D6" s="26">
        <v>0.01</v>
      </c>
      <c r="E6" s="26">
        <v>0.03</v>
      </c>
      <c r="F6" s="26">
        <v>0.06</v>
      </c>
      <c r="G6" s="26">
        <v>0.08</v>
      </c>
      <c r="H6" s="26">
        <v>0.1</v>
      </c>
      <c r="I6" s="26">
        <v>0.12</v>
      </c>
      <c r="J6" s="24"/>
    </row>
    <row r="7" spans="1:10" x14ac:dyDescent="0.25">
      <c r="A7" t="s">
        <v>190</v>
      </c>
      <c r="B7" s="25">
        <v>1</v>
      </c>
      <c r="C7" s="25">
        <v>0.84</v>
      </c>
      <c r="D7" s="25">
        <v>0.66</v>
      </c>
      <c r="E7" s="25">
        <v>0.53</v>
      </c>
      <c r="F7" s="25">
        <v>0.44</v>
      </c>
      <c r="G7" s="25">
        <v>0.39</v>
      </c>
      <c r="H7" s="25">
        <v>0.34</v>
      </c>
      <c r="I7" s="25">
        <v>0.33</v>
      </c>
      <c r="J7" s="24" t="s">
        <v>218</v>
      </c>
    </row>
    <row r="8" spans="1:10" x14ac:dyDescent="0.25">
      <c r="A8" s="23" t="s">
        <v>226</v>
      </c>
      <c r="B8" s="26">
        <v>0</v>
      </c>
      <c r="C8" s="26">
        <v>0.03</v>
      </c>
      <c r="D8" s="26">
        <v>0.06</v>
      </c>
      <c r="E8" s="26">
        <v>0.08</v>
      </c>
      <c r="F8" s="26">
        <v>0.1</v>
      </c>
      <c r="G8" s="26">
        <v>0.11</v>
      </c>
      <c r="H8" s="26">
        <v>0.1</v>
      </c>
      <c r="I8" s="26">
        <v>0.1</v>
      </c>
      <c r="J8" s="24"/>
    </row>
    <row r="9" spans="1:10" x14ac:dyDescent="0.25">
      <c r="A9" t="s">
        <v>191</v>
      </c>
      <c r="B9" s="25">
        <v>1</v>
      </c>
      <c r="C9" s="25">
        <v>0.55000000000000004</v>
      </c>
      <c r="D9" s="25">
        <v>0.34</v>
      </c>
      <c r="E9" s="25">
        <v>0.23</v>
      </c>
      <c r="F9" s="25">
        <v>0.18</v>
      </c>
      <c r="G9" s="25">
        <v>0.16</v>
      </c>
      <c r="H9" s="25">
        <v>0.15</v>
      </c>
      <c r="I9" s="25">
        <v>0.14000000000000001</v>
      </c>
      <c r="J9" s="24" t="s">
        <v>216</v>
      </c>
    </row>
    <row r="10" spans="1:10" x14ac:dyDescent="0.25">
      <c r="A10" s="23" t="s">
        <v>226</v>
      </c>
      <c r="B10" s="26">
        <v>0</v>
      </c>
      <c r="C10" s="26">
        <v>0.12</v>
      </c>
      <c r="D10" s="26">
        <v>0.14000000000000001</v>
      </c>
      <c r="E10" s="26">
        <v>0.13</v>
      </c>
      <c r="F10" s="26">
        <v>0.12</v>
      </c>
      <c r="G10" s="26">
        <v>0.1</v>
      </c>
      <c r="H10" s="26">
        <v>0.1</v>
      </c>
      <c r="I10" s="26">
        <v>0.09</v>
      </c>
      <c r="J10" s="24"/>
    </row>
    <row r="11" spans="1:10" x14ac:dyDescent="0.25">
      <c r="A11" t="s">
        <v>192</v>
      </c>
      <c r="B11" s="25">
        <v>1</v>
      </c>
      <c r="C11" s="25">
        <v>0.84</v>
      </c>
      <c r="D11" s="25">
        <v>0.66</v>
      </c>
      <c r="E11" s="25">
        <v>0.53</v>
      </c>
      <c r="F11" s="25">
        <v>0.44</v>
      </c>
      <c r="G11" s="25">
        <v>0.39</v>
      </c>
      <c r="H11" s="25">
        <v>0.34</v>
      </c>
      <c r="I11" s="25">
        <v>0.33</v>
      </c>
      <c r="J11" s="24" t="s">
        <v>218</v>
      </c>
    </row>
    <row r="12" spans="1:10" x14ac:dyDescent="0.25">
      <c r="A12" s="23" t="s">
        <v>226</v>
      </c>
      <c r="B12" s="26">
        <v>0</v>
      </c>
      <c r="C12" s="26">
        <v>0.03</v>
      </c>
      <c r="D12" s="26">
        <v>0.06</v>
      </c>
      <c r="E12" s="26">
        <v>0.08</v>
      </c>
      <c r="F12" s="26">
        <v>0.1</v>
      </c>
      <c r="G12" s="26">
        <v>0.11</v>
      </c>
      <c r="H12" s="26">
        <v>0.1</v>
      </c>
      <c r="I12" s="26">
        <v>0.1</v>
      </c>
      <c r="J12" s="24"/>
    </row>
    <row r="13" spans="1:10" x14ac:dyDescent="0.25">
      <c r="A13" t="s">
        <v>193</v>
      </c>
      <c r="B13" s="25">
        <v>1</v>
      </c>
      <c r="C13" s="25">
        <v>0.8</v>
      </c>
      <c r="D13" s="25">
        <v>0.68</v>
      </c>
      <c r="E13" s="25">
        <v>0.63</v>
      </c>
      <c r="F13" s="25">
        <v>0.61</v>
      </c>
      <c r="G13" s="25">
        <v>0.59</v>
      </c>
      <c r="H13" s="25">
        <v>0.59</v>
      </c>
      <c r="I13" s="25">
        <v>0.57999999999999996</v>
      </c>
      <c r="J13" s="24" t="s">
        <v>216</v>
      </c>
    </row>
    <row r="14" spans="1:10" x14ac:dyDescent="0.25">
      <c r="A14" s="23" t="s">
        <v>226</v>
      </c>
      <c r="B14" s="26">
        <v>0</v>
      </c>
      <c r="C14" s="26">
        <v>0.05</v>
      </c>
      <c r="D14" s="26">
        <v>0.06</v>
      </c>
      <c r="E14" s="26">
        <v>0.05</v>
      </c>
      <c r="F14" s="26">
        <v>0.05</v>
      </c>
      <c r="G14" s="26">
        <v>0.04</v>
      </c>
      <c r="H14" s="26">
        <v>0.04</v>
      </c>
      <c r="I14" s="26">
        <v>0.05</v>
      </c>
      <c r="J14" s="24"/>
    </row>
    <row r="15" spans="1:10" x14ac:dyDescent="0.25">
      <c r="A15" t="s">
        <v>194</v>
      </c>
      <c r="B15" s="25">
        <v>1</v>
      </c>
      <c r="C15" s="25">
        <v>0.49</v>
      </c>
      <c r="D15" s="25">
        <v>0.34</v>
      </c>
      <c r="E15" s="25">
        <v>0.26</v>
      </c>
      <c r="F15" s="25">
        <v>0.21</v>
      </c>
      <c r="G15" s="25">
        <v>0.19</v>
      </c>
      <c r="H15" s="25">
        <v>0.18</v>
      </c>
      <c r="I15" s="25">
        <v>0.17</v>
      </c>
      <c r="J15" s="24" t="s">
        <v>216</v>
      </c>
    </row>
    <row r="16" spans="1:10" x14ac:dyDescent="0.25">
      <c r="A16" s="23" t="s">
        <v>226</v>
      </c>
      <c r="B16" s="26">
        <v>0</v>
      </c>
      <c r="C16" s="26">
        <v>0.15</v>
      </c>
      <c r="D16" s="26">
        <v>0.16</v>
      </c>
      <c r="E16" s="26">
        <v>0.14000000000000001</v>
      </c>
      <c r="F16" s="26">
        <v>0.12</v>
      </c>
      <c r="G16" s="26">
        <v>0.11</v>
      </c>
      <c r="H16" s="26">
        <v>0.1</v>
      </c>
      <c r="I16" s="26">
        <v>0.09</v>
      </c>
      <c r="J16" s="24"/>
    </row>
    <row r="17" spans="1:12" x14ac:dyDescent="0.25">
      <c r="A17" t="s">
        <v>195</v>
      </c>
      <c r="B17" s="25">
        <v>1</v>
      </c>
      <c r="C17" s="25">
        <v>0.84</v>
      </c>
      <c r="D17" s="25">
        <v>0.66</v>
      </c>
      <c r="E17" s="25">
        <v>0.53</v>
      </c>
      <c r="F17" s="25">
        <v>0.44</v>
      </c>
      <c r="G17" s="25">
        <v>0.39</v>
      </c>
      <c r="H17" s="25">
        <v>0.34</v>
      </c>
      <c r="I17" s="25">
        <v>0.33</v>
      </c>
      <c r="J17" s="24" t="s">
        <v>216</v>
      </c>
    </row>
    <row r="18" spans="1:12" x14ac:dyDescent="0.25">
      <c r="A18" s="23" t="s">
        <v>226</v>
      </c>
      <c r="B18" s="26">
        <v>0</v>
      </c>
      <c r="C18" s="26">
        <v>0.03</v>
      </c>
      <c r="D18" s="26">
        <v>0.06</v>
      </c>
      <c r="E18" s="26">
        <v>0.08</v>
      </c>
      <c r="F18" s="26">
        <v>0.1</v>
      </c>
      <c r="G18" s="26">
        <v>0.11</v>
      </c>
      <c r="H18" s="26">
        <v>0.1</v>
      </c>
      <c r="I18" s="26">
        <v>0.1</v>
      </c>
      <c r="J18" s="24"/>
    </row>
    <row r="19" spans="1:12" x14ac:dyDescent="0.25">
      <c r="A19" t="s">
        <v>196</v>
      </c>
      <c r="B19" s="25">
        <v>1</v>
      </c>
      <c r="C19" s="25">
        <v>0.84</v>
      </c>
      <c r="D19" s="25">
        <v>0.66</v>
      </c>
      <c r="E19" s="25">
        <v>0.53</v>
      </c>
      <c r="F19" s="25">
        <v>0.44</v>
      </c>
      <c r="G19" s="25">
        <v>0.39</v>
      </c>
      <c r="H19" s="25">
        <v>0.34</v>
      </c>
      <c r="I19" s="25">
        <v>0.33</v>
      </c>
      <c r="J19" s="24" t="s">
        <v>218</v>
      </c>
    </row>
    <row r="20" spans="1:12" x14ac:dyDescent="0.25">
      <c r="A20" s="23" t="s">
        <v>226</v>
      </c>
      <c r="B20" s="26">
        <v>0</v>
      </c>
      <c r="C20" s="26">
        <v>0.03</v>
      </c>
      <c r="D20" s="26">
        <v>0.06</v>
      </c>
      <c r="E20" s="26">
        <v>0.08</v>
      </c>
      <c r="F20" s="26">
        <v>0.1</v>
      </c>
      <c r="G20" s="26">
        <v>0.11</v>
      </c>
      <c r="H20" s="26">
        <v>0.1</v>
      </c>
      <c r="I20" s="26">
        <v>0.1</v>
      </c>
      <c r="J20" s="24"/>
    </row>
    <row r="22" spans="1:12" x14ac:dyDescent="0.25">
      <c r="A22" t="s">
        <v>212</v>
      </c>
    </row>
    <row r="23" spans="1:12" x14ac:dyDescent="0.25">
      <c r="A23" s="22" t="s">
        <v>211</v>
      </c>
    </row>
    <row r="25" spans="1:12" x14ac:dyDescent="0.25">
      <c r="A25" s="2"/>
      <c r="B25" s="2"/>
      <c r="C25" s="2"/>
      <c r="D25" s="2">
        <v>2015</v>
      </c>
      <c r="E25" s="2">
        <v>2020</v>
      </c>
      <c r="F25" s="2">
        <v>2025</v>
      </c>
      <c r="G25" s="2">
        <v>2030</v>
      </c>
      <c r="H25" s="2">
        <v>2035</v>
      </c>
      <c r="I25" s="2">
        <v>2040</v>
      </c>
      <c r="J25" s="2">
        <v>2045</v>
      </c>
      <c r="K25" s="2">
        <v>2050</v>
      </c>
    </row>
    <row r="26" spans="1:12" x14ac:dyDescent="0.25">
      <c r="A26" t="s">
        <v>215</v>
      </c>
      <c r="B26" t="s">
        <v>223</v>
      </c>
      <c r="C26" t="s">
        <v>221</v>
      </c>
      <c r="D26" s="27">
        <f>Storage_cost_2015!$D$3*B$3</f>
        <v>1129</v>
      </c>
      <c r="E26" s="27">
        <f>Storage_cost_2015!$D$3*C$3</f>
        <v>1129</v>
      </c>
      <c r="F26" s="27">
        <f>Storage_cost_2015!$D$3*D$3</f>
        <v>1129</v>
      </c>
      <c r="G26" s="27">
        <f>Storage_cost_2015!$D$3*E$3</f>
        <v>1129</v>
      </c>
      <c r="H26" s="27">
        <f>Storage_cost_2015!$D$3*F$3</f>
        <v>1140.29</v>
      </c>
      <c r="I26" s="27">
        <f>Storage_cost_2015!$D$3*G$3</f>
        <v>1140.29</v>
      </c>
      <c r="J26" s="27">
        <f>Storage_cost_2015!$D$3*H$3</f>
        <v>1151.58</v>
      </c>
      <c r="K26" s="27">
        <f>Storage_cost_2015!$D$3*I$3</f>
        <v>1151.58</v>
      </c>
    </row>
    <row r="27" spans="1:12" x14ac:dyDescent="0.25">
      <c r="B27" t="s">
        <v>224</v>
      </c>
      <c r="C27" t="s">
        <v>221</v>
      </c>
      <c r="D27" s="27">
        <f>Storage_cost_2015!$D$5*B$3</f>
        <v>80</v>
      </c>
      <c r="E27" s="27">
        <f>Storage_cost_2015!$D$5*C$3</f>
        <v>80</v>
      </c>
      <c r="F27" s="27">
        <f>Storage_cost_2015!$D$5*D$3</f>
        <v>80</v>
      </c>
      <c r="G27" s="27">
        <f>Storage_cost_2015!$D$5*E$3</f>
        <v>80</v>
      </c>
      <c r="H27" s="27">
        <f>Storage_cost_2015!$D$5*F$3</f>
        <v>80.8</v>
      </c>
      <c r="I27" s="27">
        <f>Storage_cost_2015!$D$5*G$3</f>
        <v>80.8</v>
      </c>
      <c r="J27" s="27">
        <f>Storage_cost_2015!$D$5*H$3</f>
        <v>81.599999999999994</v>
      </c>
      <c r="K27" s="27">
        <f>Storage_cost_2015!$D$5*I$3</f>
        <v>81.599999999999994</v>
      </c>
    </row>
    <row r="28" spans="1:12" x14ac:dyDescent="0.25">
      <c r="A28" s="23"/>
      <c r="B28" t="s">
        <v>223</v>
      </c>
      <c r="C28" t="s">
        <v>222</v>
      </c>
      <c r="D28" s="27">
        <f>Storage_cost_2015!$D$3*(1+1.96*Storage_cost_2015!$D$4)*(B$3+B$4)</f>
        <v>2124.7780000000002</v>
      </c>
      <c r="E28" s="27">
        <f>Storage_cost_2015!$D$3*(1+1.96*Storage_cost_2015!$D$4)*(C$3+C$4)</f>
        <v>2124.7780000000002</v>
      </c>
      <c r="F28" s="27">
        <f>Storage_cost_2015!$D$3*(1+1.96*Storage_cost_2015!$D$4)*(D$3+D$4)</f>
        <v>2146.0257800000004</v>
      </c>
      <c r="G28" s="27">
        <f>Storage_cost_2015!$D$3*(1+1.96*Storage_cost_2015!$D$4)*(E$3+E$4)</f>
        <v>2188.5213400000002</v>
      </c>
      <c r="H28" s="27">
        <f>Storage_cost_2015!$D$3*(1+1.96*Storage_cost_2015!$D$4)*(F$3+F$4)</f>
        <v>2273.5124600000004</v>
      </c>
      <c r="I28" s="27">
        <f>Storage_cost_2015!$D$3*(1+1.96*Storage_cost_2015!$D$4)*(G$3+G$4)</f>
        <v>2316.0080200000002</v>
      </c>
      <c r="J28" s="27">
        <f>Storage_cost_2015!$D$3*(1+1.96*Storage_cost_2015!$D$4)*(H$3+H$4)</f>
        <v>2379.7513600000007</v>
      </c>
      <c r="K28" s="27">
        <f>Storage_cost_2015!$D$3*(1+1.96*Storage_cost_2015!$D$4)*(I$3+I$4)</f>
        <v>2422.2469200000005</v>
      </c>
    </row>
    <row r="29" spans="1:12" x14ac:dyDescent="0.25">
      <c r="B29" t="s">
        <v>224</v>
      </c>
      <c r="C29" t="s">
        <v>222</v>
      </c>
      <c r="D29" s="27">
        <f>Storage_cost_2015!$D$5*(1+1.96*Storage_cost_2015!$D$6)*(B$3+B$4)</f>
        <v>178.78399999999999</v>
      </c>
      <c r="E29" s="27">
        <f>Storage_cost_2015!$D$5*(1+1.96*Storage_cost_2015!$D$6)*(C$3+C$4)</f>
        <v>178.78399999999999</v>
      </c>
      <c r="F29" s="27">
        <f>Storage_cost_2015!$D$5*(1+1.96*Storage_cost_2015!$D$6)*(D$3+D$4)</f>
        <v>180.57183999999998</v>
      </c>
      <c r="G29" s="27">
        <f>Storage_cost_2015!$D$5*(1+1.96*Storage_cost_2015!$D$6)*(E$3+E$4)</f>
        <v>184.14751999999999</v>
      </c>
      <c r="H29" s="27">
        <f>Storage_cost_2015!$D$5*(1+1.96*Storage_cost_2015!$D$6)*(F$3+F$4)</f>
        <v>191.29888</v>
      </c>
      <c r="I29" s="27">
        <f>Storage_cost_2015!$D$5*(1+1.96*Storage_cost_2015!$D$6)*(G$3+G$4)</f>
        <v>194.87456</v>
      </c>
      <c r="J29" s="27">
        <f>Storage_cost_2015!$D$5*(1+1.96*Storage_cost_2015!$D$6)*(H$3+H$4)</f>
        <v>200.23808</v>
      </c>
      <c r="K29" s="27">
        <f>Storage_cost_2015!$D$5*(1+1.96*Storage_cost_2015!$D$6)*(I$3+I$4)</f>
        <v>203.81376</v>
      </c>
    </row>
    <row r="30" spans="1:12" x14ac:dyDescent="0.25">
      <c r="B30" t="s">
        <v>223</v>
      </c>
      <c r="C30" t="s">
        <v>225</v>
      </c>
      <c r="D30" s="27">
        <f>Storage_cost_2015!$D$3*(1-1.96*Storage_cost_2015!$D$4)*(B$3-B$4)</f>
        <v>133.22199999999998</v>
      </c>
      <c r="E30" s="27">
        <f>Storage_cost_2015!$D$3*(1-1.96*Storage_cost_2015!$D$4)*(C$3-C$4)</f>
        <v>133.22199999999998</v>
      </c>
      <c r="F30" s="27">
        <f>Storage_cost_2015!$D$3*(1-1.96*Storage_cost_2015!$D$4)*(D$3-D$4)</f>
        <v>131.88977999999997</v>
      </c>
      <c r="G30" s="27">
        <f>Storage_cost_2015!$D$3*(1-1.96*Storage_cost_2015!$D$4)*(E$3-E$4)</f>
        <v>129.22533999999999</v>
      </c>
      <c r="H30" s="27">
        <f>Storage_cost_2015!$D$3*(1-1.96*Storage_cost_2015!$D$4)*(F$3-F$4)</f>
        <v>126.56089999999998</v>
      </c>
      <c r="I30" s="27">
        <f>Storage_cost_2015!$D$3*(1-1.96*Storage_cost_2015!$D$4)*(G$3-G$4)</f>
        <v>123.89645999999999</v>
      </c>
      <c r="J30" s="27">
        <f>Storage_cost_2015!$D$3*(1-1.96*Storage_cost_2015!$D$4)*(H$3-H$4)</f>
        <v>122.56423999999998</v>
      </c>
      <c r="K30" s="27">
        <f>Storage_cost_2015!$D$3*(1-1.96*Storage_cost_2015!$D$4)*(I$3-I$4)</f>
        <v>119.89979999999998</v>
      </c>
      <c r="L30" s="14"/>
    </row>
    <row r="31" spans="1:12" x14ac:dyDescent="0.25">
      <c r="B31" t="s">
        <v>224</v>
      </c>
      <c r="C31" t="s">
        <v>225</v>
      </c>
      <c r="D31" s="27">
        <f>Storage_cost_2015!$D$5*(1-1.96*Storage_cost_2015!$D$6)*(B$3-B$4)</f>
        <v>-18.783999999999992</v>
      </c>
      <c r="E31" s="27">
        <f>Storage_cost_2015!$D$5*(1-1.96*Storage_cost_2015!$D$6)*(C$3-C$4)</f>
        <v>-18.783999999999992</v>
      </c>
      <c r="F31" s="27">
        <f>Storage_cost_2015!$D$5*(1-1.96*Storage_cost_2015!$D$6)*(D$3-D$4)</f>
        <v>-18.59615999999999</v>
      </c>
      <c r="G31" s="27">
        <f>Storage_cost_2015!$D$5*(1-1.96*Storage_cost_2015!$D$6)*(E$3-E$4)</f>
        <v>-18.220479999999991</v>
      </c>
      <c r="H31" s="27">
        <f>Storage_cost_2015!$D$5*(1-1.96*Storage_cost_2015!$D$6)*(F$3-F$4)</f>
        <v>-17.844799999999992</v>
      </c>
      <c r="I31" s="27">
        <f>Storage_cost_2015!$D$5*(1-1.96*Storage_cost_2015!$D$6)*(G$3-G$4)</f>
        <v>-17.469119999999993</v>
      </c>
      <c r="J31" s="27">
        <f>Storage_cost_2015!$D$5*(1-1.96*Storage_cost_2015!$D$6)*(H$3-H$4)</f>
        <v>-17.281279999999992</v>
      </c>
      <c r="K31" s="27">
        <f>Storage_cost_2015!$D$5*(1-1.96*Storage_cost_2015!$D$6)*(I$3-I$4)</f>
        <v>-16.905599999999993</v>
      </c>
    </row>
    <row r="32" spans="1:12" x14ac:dyDescent="0.25">
      <c r="A32" t="s">
        <v>189</v>
      </c>
      <c r="B32" t="s">
        <v>223</v>
      </c>
      <c r="C32" t="s">
        <v>221</v>
      </c>
      <c r="D32" s="27">
        <f>Storage_cost_2015!$E$3*B$5</f>
        <v>871</v>
      </c>
      <c r="E32" s="27">
        <f>Storage_cost_2015!$E$3*C$5</f>
        <v>871</v>
      </c>
      <c r="F32" s="27">
        <f>Storage_cost_2015!$E$3*D$5</f>
        <v>871</v>
      </c>
      <c r="G32" s="27">
        <f>Storage_cost_2015!$E$3*E$5</f>
        <v>871</v>
      </c>
      <c r="H32" s="27">
        <f>Storage_cost_2015!$E$3*F$5</f>
        <v>879.71</v>
      </c>
      <c r="I32" s="27">
        <f>Storage_cost_2015!$E$3*G$5</f>
        <v>879.71</v>
      </c>
      <c r="J32" s="27">
        <f>Storage_cost_2015!$E$3*H$5</f>
        <v>888.42</v>
      </c>
      <c r="K32" s="27">
        <f>Storage_cost_2015!$E$3*I$5</f>
        <v>888.42</v>
      </c>
      <c r="L32" s="20"/>
    </row>
    <row r="33" spans="1:12" x14ac:dyDescent="0.25">
      <c r="B33" t="s">
        <v>224</v>
      </c>
      <c r="C33" t="s">
        <v>221</v>
      </c>
      <c r="D33" s="27">
        <f>Storage_cost_2015!$E$5*B$5</f>
        <v>39</v>
      </c>
      <c r="E33" s="27">
        <f>Storage_cost_2015!$E$5*C$5</f>
        <v>39</v>
      </c>
      <c r="F33" s="27">
        <f>Storage_cost_2015!$E$5*D$5</f>
        <v>39</v>
      </c>
      <c r="G33" s="27">
        <f>Storage_cost_2015!$E$5*E$5</f>
        <v>39</v>
      </c>
      <c r="H33" s="27">
        <f>Storage_cost_2015!$E$5*F$5</f>
        <v>39.39</v>
      </c>
      <c r="I33" s="27">
        <f>Storage_cost_2015!$E$5*G$5</f>
        <v>39.39</v>
      </c>
      <c r="J33" s="27">
        <f>Storage_cost_2015!$E$5*H$5</f>
        <v>39.78</v>
      </c>
      <c r="K33" s="27">
        <f>Storage_cost_2015!$E$5*I$5</f>
        <v>39.78</v>
      </c>
    </row>
    <row r="34" spans="1:12" x14ac:dyDescent="0.25">
      <c r="A34" s="23"/>
      <c r="B34" t="s">
        <v>223</v>
      </c>
      <c r="C34" t="s">
        <v>222</v>
      </c>
      <c r="D34" s="27">
        <f>Storage_cost_2015!$E$3*(1+1.96*Storage_cost_2015!$E$4)*(B$5+B$6)</f>
        <v>1468.5059999999999</v>
      </c>
      <c r="E34" s="27">
        <f>Storage_cost_2015!$E$3*(1+1.96*Storage_cost_2015!$D$4)*(C$5+C$6)</f>
        <v>1639.2220000000002</v>
      </c>
      <c r="F34" s="27">
        <f>Storage_cost_2015!$E$3*(1+1.96*Storage_cost_2015!$D$4)*(D$5+D$6)</f>
        <v>1655.6142200000002</v>
      </c>
      <c r="G34" s="27">
        <f>Storage_cost_2015!$E$3*(1+1.96*Storage_cost_2015!$D$4)*(E$5+E$6)</f>
        <v>1688.3986600000003</v>
      </c>
      <c r="H34" s="27">
        <f>Storage_cost_2015!$E$3*(1+1.96*Storage_cost_2015!$D$4)*(F$5+F$6)</f>
        <v>1753.9675400000003</v>
      </c>
      <c r="I34" s="27">
        <f>Storage_cost_2015!$E$3*(1+1.96*Storage_cost_2015!$D$4)*(G$5+G$6)</f>
        <v>1786.7519800000005</v>
      </c>
      <c r="J34" s="27">
        <f>Storage_cost_2015!$E$3*(1+1.96*Storage_cost_2015!$D$4)*(H$5+H$6)</f>
        <v>1835.9286400000003</v>
      </c>
      <c r="K34" s="27">
        <f>Storage_cost_2015!$E$3*(1+1.96*Storage_cost_2015!$D$4)*(I$5+I$6)</f>
        <v>1868.7130800000004</v>
      </c>
      <c r="L34" s="20"/>
    </row>
    <row r="35" spans="1:12" x14ac:dyDescent="0.25">
      <c r="B35" t="s">
        <v>224</v>
      </c>
      <c r="C35" t="s">
        <v>222</v>
      </c>
      <c r="D35" s="27">
        <f>Storage_cost_2015!$E$5*(1+1.96*Storage_cost_2015!$E$6)*(B$5+B$6)</f>
        <v>83.3352</v>
      </c>
      <c r="E35" s="27">
        <f>Storage_cost_2015!$E$5*(1+1.96*Storage_cost_2015!$E$6)*(C$5+C$6)</f>
        <v>83.3352</v>
      </c>
      <c r="F35" s="27">
        <f>Storage_cost_2015!$E$5*(1+1.96*Storage_cost_2015!$E$6)*(D$5+D$6)</f>
        <v>84.168552000000005</v>
      </c>
      <c r="G35" s="27">
        <f>Storage_cost_2015!$E$5*(1+1.96*Storage_cost_2015!$E$6)*(E$5+E$6)</f>
        <v>85.835256000000001</v>
      </c>
      <c r="H35" s="27">
        <f>Storage_cost_2015!$E$5*(1+1.96*Storage_cost_2015!$E$6)*(F$5+F$6)</f>
        <v>89.168664000000007</v>
      </c>
      <c r="I35" s="27">
        <f>Storage_cost_2015!$E$5*(1+1.96*Storage_cost_2015!$E$6)*(G$5+G$6)</f>
        <v>90.835368000000003</v>
      </c>
      <c r="J35" s="27">
        <f>Storage_cost_2015!$E$5*(1+1.96*Storage_cost_2015!$E$6)*(H$5+H$6)</f>
        <v>93.335424000000003</v>
      </c>
      <c r="K35" s="27">
        <f>Storage_cost_2015!$E$5*(1+1.96*Storage_cost_2015!$E$6)*(I$5+I$6)</f>
        <v>95.002128000000013</v>
      </c>
    </row>
    <row r="36" spans="1:12" x14ac:dyDescent="0.25">
      <c r="B36" t="s">
        <v>223</v>
      </c>
      <c r="C36" t="s">
        <v>225</v>
      </c>
      <c r="D36" s="27">
        <f>Storage_cost_2015!$E$3*(1-1.96*Storage_cost_2015!$E$4)*(B$5-B$6)</f>
        <v>273.49400000000003</v>
      </c>
      <c r="E36" s="27">
        <f>Storage_cost_2015!$E$3*(1-1.96*Storage_cost_2015!$E$4)*(C$5-C$6)</f>
        <v>273.49400000000003</v>
      </c>
      <c r="F36" s="27">
        <f>Storage_cost_2015!$E$3*(1-1.96*Storage_cost_2015!$E$4)*(D$5-D$6)</f>
        <v>270.75906000000003</v>
      </c>
      <c r="G36" s="27">
        <f>Storage_cost_2015!$E$3*(1-1.96*Storage_cost_2015!$E$4)*(E$5-E$6)</f>
        <v>265.28918000000004</v>
      </c>
      <c r="H36" s="27">
        <f>Storage_cost_2015!$E$3*(1-1.96*Storage_cost_2015!$E$4)*(F$5-F$6)</f>
        <v>259.8193</v>
      </c>
      <c r="I36" s="27">
        <f>Storage_cost_2015!$E$3*(1-1.96*Storage_cost_2015!$E$4)*(G$5-G$6)</f>
        <v>254.34942000000004</v>
      </c>
      <c r="J36" s="27">
        <f>Storage_cost_2015!$E$3*(1-1.96*Storage_cost_2015!$E$4)*(H$5-H$6)</f>
        <v>251.61448000000004</v>
      </c>
      <c r="K36" s="27">
        <f>Storage_cost_2015!$E$3*(1-1.96*Storage_cost_2015!$E$4)*(I$5-I$6)</f>
        <v>246.14460000000003</v>
      </c>
    </row>
    <row r="37" spans="1:12" x14ac:dyDescent="0.25">
      <c r="A37" s="23"/>
      <c r="B37" t="s">
        <v>224</v>
      </c>
      <c r="C37" t="s">
        <v>225</v>
      </c>
      <c r="D37" s="27">
        <f>Storage_cost_2015!$E$5*(1-1.96*Storage_cost_2015!$E$6)*(B$5-B$6)</f>
        <v>-5.3351999999999924</v>
      </c>
      <c r="E37" s="27">
        <f>Storage_cost_2015!$E$5*(1-1.96*Storage_cost_2015!$E$6)*(C$5-C$6)</f>
        <v>-5.3351999999999924</v>
      </c>
      <c r="F37" s="27">
        <f>Storage_cost_2015!$E$5*(1-1.96*Storage_cost_2015!$E$6)*(D$5-D$6)</f>
        <v>-5.2818479999999921</v>
      </c>
      <c r="G37" s="27">
        <f>Storage_cost_2015!$E$5*(1-1.96*Storage_cost_2015!$E$6)*(E$5-E$6)</f>
        <v>-5.1751439999999924</v>
      </c>
      <c r="H37" s="27">
        <f>Storage_cost_2015!$E$5*(1-1.96*Storage_cost_2015!$E$6)*(F$5-F$6)</f>
        <v>-5.0684399999999927</v>
      </c>
      <c r="I37" s="27">
        <f>Storage_cost_2015!$E$5*(1-1.96*Storage_cost_2015!$E$6)*(G$5-G$6)</f>
        <v>-4.961735999999993</v>
      </c>
      <c r="J37" s="27">
        <f>Storage_cost_2015!$E$5*(1-1.96*Storage_cost_2015!$E$6)*(H$5-H$6)</f>
        <v>-4.9083839999999936</v>
      </c>
      <c r="K37" s="27">
        <f>Storage_cost_2015!$E$5*(1-1.96*Storage_cost_2015!$E$6)*(I$5-I$6)</f>
        <v>-4.8016799999999931</v>
      </c>
    </row>
    <row r="38" spans="1:12" x14ac:dyDescent="0.25">
      <c r="A38" t="s">
        <v>190</v>
      </c>
      <c r="B38" t="s">
        <v>223</v>
      </c>
      <c r="C38" t="s">
        <v>221</v>
      </c>
      <c r="D38" s="27">
        <f>Storage_cost_2015!$F$3*B$7</f>
        <v>641</v>
      </c>
      <c r="E38" s="27">
        <f>Storage_cost_2015!$F$3*C$7</f>
        <v>538.43999999999994</v>
      </c>
      <c r="F38" s="27">
        <f>Storage_cost_2015!$F$3*D$7</f>
        <v>423.06</v>
      </c>
      <c r="G38" s="27">
        <f>Storage_cost_2015!$F$3*E$7</f>
        <v>339.73</v>
      </c>
      <c r="H38" s="27">
        <f>Storage_cost_2015!$F$3*F$7</f>
        <v>282.04000000000002</v>
      </c>
      <c r="I38" s="27">
        <f>Storage_cost_2015!$F$3*G$7</f>
        <v>249.99</v>
      </c>
      <c r="J38" s="27">
        <f>Storage_cost_2015!$F$3*H$7</f>
        <v>217.94000000000003</v>
      </c>
      <c r="K38" s="27">
        <f>Storage_cost_2015!$F$3*I$7</f>
        <v>211.53</v>
      </c>
    </row>
    <row r="39" spans="1:12" x14ac:dyDescent="0.25">
      <c r="B39" t="s">
        <v>224</v>
      </c>
      <c r="C39" t="s">
        <v>221</v>
      </c>
      <c r="D39" s="27">
        <f>Storage_cost_2015!$F$5*B$7</f>
        <v>5399</v>
      </c>
      <c r="E39" s="27">
        <f>Storage_cost_2015!$F$5*C$7</f>
        <v>4535.16</v>
      </c>
      <c r="F39" s="27">
        <f>Storage_cost_2015!$F$5*D$7</f>
        <v>3563.34</v>
      </c>
      <c r="G39" s="27">
        <f>Storage_cost_2015!$F$5*E$7</f>
        <v>2861.4700000000003</v>
      </c>
      <c r="H39" s="27">
        <f>Storage_cost_2015!$F$5*F$7</f>
        <v>2375.56</v>
      </c>
      <c r="I39" s="27">
        <f>Storage_cost_2015!$F$5*G$7</f>
        <v>2105.61</v>
      </c>
      <c r="J39" s="27">
        <f>Storage_cost_2015!$F$5*H$7</f>
        <v>1835.66</v>
      </c>
      <c r="K39" s="27">
        <f>Storage_cost_2015!$F$5*I$7</f>
        <v>1781.67</v>
      </c>
    </row>
    <row r="40" spans="1:12" x14ac:dyDescent="0.25">
      <c r="B40" t="s">
        <v>223</v>
      </c>
      <c r="C40" t="s">
        <v>222</v>
      </c>
      <c r="D40" s="27">
        <f>Storage_cost_2015!$F$3*(1+1.96*Storage_cost_2015!$D$4)*(B$7+B$8)</f>
        <v>1206.3620000000001</v>
      </c>
      <c r="E40" s="27">
        <f>Storage_cost_2015!$F$3*(1+1.96*Storage_cost_2015!$D$4)*(C$7+C$8)</f>
        <v>1049.53494</v>
      </c>
      <c r="F40" s="27">
        <f>Storage_cost_2015!$F$3*(1+1.96*Storage_cost_2015!$D$4)*(D$7+D$8)</f>
        <v>868.58064000000002</v>
      </c>
      <c r="G40" s="27">
        <f>Storage_cost_2015!$F$3*(1+1.96*Storage_cost_2015!$D$4)*(E$7+E$8)</f>
        <v>735.88082000000009</v>
      </c>
      <c r="H40" s="27">
        <f>Storage_cost_2015!$F$3*(1+1.96*Storage_cost_2015!$D$4)*(F$7+F$8)</f>
        <v>651.4354800000001</v>
      </c>
      <c r="I40" s="27">
        <f>Storage_cost_2015!$F$3*(1+1.96*Storage_cost_2015!$D$4)*(G$7+G$8)</f>
        <v>603.18100000000004</v>
      </c>
      <c r="J40" s="27">
        <f>Storage_cost_2015!$F$3*(1+1.96*Storage_cost_2015!$D$4)*(H$7+H$8)</f>
        <v>530.79928000000007</v>
      </c>
      <c r="K40" s="27">
        <f>Storage_cost_2015!$F$3*(1+1.96*Storage_cost_2015!$D$4)*(I$7+I$8)</f>
        <v>518.73566000000005</v>
      </c>
    </row>
    <row r="41" spans="1:12" x14ac:dyDescent="0.25">
      <c r="B41" t="s">
        <v>224</v>
      </c>
      <c r="C41" t="s">
        <v>222</v>
      </c>
      <c r="D41" s="27">
        <f>Storage_cost_2015!$F$5*(1+1.96*Storage_cost_2015!$D$4)*(B$7+B$8)</f>
        <v>10160.918000000001</v>
      </c>
      <c r="E41" s="27">
        <f>Storage_cost_2015!$F$5*(1+1.96*Storage_cost_2015!$D$4)*(C$7+C$8)</f>
        <v>8839.9986600000011</v>
      </c>
      <c r="F41" s="27">
        <f>Storage_cost_2015!$F$5*(1+1.96*Storage_cost_2015!$D$4)*(D$7+D$8)</f>
        <v>7315.8609600000009</v>
      </c>
      <c r="G41" s="27">
        <f>Storage_cost_2015!$F$5*(1+1.96*Storage_cost_2015!$D$4)*(E$7+E$8)</f>
        <v>6198.1599800000004</v>
      </c>
      <c r="H41" s="27">
        <f>Storage_cost_2015!$F$5*(1+1.96*Storage_cost_2015!$D$4)*(F$7+F$8)</f>
        <v>5486.8957200000013</v>
      </c>
      <c r="I41" s="27">
        <f>Storage_cost_2015!$F$5*(1+1.96*Storage_cost_2015!$D$4)*(G$7+G$8)</f>
        <v>5080.4590000000007</v>
      </c>
      <c r="J41" s="27">
        <f>Storage_cost_2015!$F$5*(1+1.96*Storage_cost_2015!$D$4)*(H$7+H$8)</f>
        <v>4470.8039200000012</v>
      </c>
      <c r="K41" s="27">
        <f>Storage_cost_2015!$F$5*(1+1.96*Storage_cost_2015!$D$4)*(I$7+I$8)</f>
        <v>4369.1947400000008</v>
      </c>
    </row>
    <row r="42" spans="1:12" x14ac:dyDescent="0.25">
      <c r="B42" t="s">
        <v>223</v>
      </c>
      <c r="C42" t="s">
        <v>225</v>
      </c>
      <c r="D42" s="27">
        <f>Storage_cost_2015!$F$3*(1-1.96*Storage_cost_2015!$D$4)*(B$7-B$8)</f>
        <v>75.637999999999991</v>
      </c>
      <c r="E42" s="27">
        <f>Storage_cost_2015!$F$3*(1-1.96*Storage_cost_2015!$D$4)*(C$7-C$8)</f>
        <v>61.26677999999999</v>
      </c>
      <c r="F42" s="27">
        <f>Storage_cost_2015!$F$3*(1-1.96*Storage_cost_2015!$D$4)*(D$7-D$8)</f>
        <v>45.382800000000003</v>
      </c>
      <c r="G42" s="27">
        <f>Storage_cost_2015!$F$3*(1-1.96*Storage_cost_2015!$D$4)*(E$7-E$8)</f>
        <v>34.037099999999995</v>
      </c>
      <c r="H42" s="27">
        <f>Storage_cost_2015!$F$3*(1-1.96*Storage_cost_2015!$D$4)*(F$7-F$8)</f>
        <v>25.716919999999995</v>
      </c>
      <c r="I42" s="27">
        <f>Storage_cost_2015!$F$3*(1-1.96*Storage_cost_2015!$D$4)*(G$7-G$8)</f>
        <v>21.178639999999998</v>
      </c>
      <c r="J42" s="27">
        <f>Storage_cost_2015!$F$3*(1-1.96*Storage_cost_2015!$D$4)*(H$7-H$8)</f>
        <v>18.153119999999998</v>
      </c>
      <c r="K42" s="27">
        <f>Storage_cost_2015!$F$3*(1-1.96*Storage_cost_2015!$D$4)*(I$7-I$8)</f>
        <v>17.396739999999998</v>
      </c>
    </row>
    <row r="43" spans="1:12" x14ac:dyDescent="0.25">
      <c r="B43" t="s">
        <v>224</v>
      </c>
      <c r="C43" t="s">
        <v>225</v>
      </c>
      <c r="D43" s="27">
        <f>Storage_cost_2015!$F$5*(1-1.96*Storage_cost_2015!$D$4)*(B$7-B$8)</f>
        <v>637.08199999999999</v>
      </c>
      <c r="E43" s="27">
        <f>Storage_cost_2015!$F$5*(1-1.96*Storage_cost_2015!$D$4)*(C$7-C$8)</f>
        <v>516.03641999999991</v>
      </c>
      <c r="F43" s="27">
        <f>Storage_cost_2015!$F$5*(1-1.96*Storage_cost_2015!$D$4)*(D$7-D$8)</f>
        <v>382.24920000000003</v>
      </c>
      <c r="G43" s="27">
        <f>Storage_cost_2015!$F$5*(1-1.96*Storage_cost_2015!$D$4)*(E$7-E$8)</f>
        <v>286.68689999999998</v>
      </c>
      <c r="H43" s="27">
        <f>Storage_cost_2015!$F$5*(1-1.96*Storage_cost_2015!$D$4)*(F$7-F$8)</f>
        <v>216.60787999999997</v>
      </c>
      <c r="I43" s="27">
        <f>Storage_cost_2015!$F$5*(1-1.96*Storage_cost_2015!$D$4)*(G$7-G$8)</f>
        <v>178.38296000000003</v>
      </c>
      <c r="J43" s="27">
        <f>Storage_cost_2015!$F$5*(1-1.96*Storage_cost_2015!$D$4)*(H$7-H$8)</f>
        <v>152.89968000000002</v>
      </c>
      <c r="K43" s="27">
        <f>Storage_cost_2015!$F$5*(1-1.96*Storage_cost_2015!$D$4)*(I$7-I$8)</f>
        <v>146.52886000000001</v>
      </c>
    </row>
    <row r="44" spans="1:12" x14ac:dyDescent="0.25">
      <c r="A44" t="s">
        <v>191</v>
      </c>
      <c r="B44" t="s">
        <v>223</v>
      </c>
      <c r="C44" t="s">
        <v>221</v>
      </c>
      <c r="D44" s="27">
        <f>Storage_cost_2015!$G$3*B$9</f>
        <v>678</v>
      </c>
      <c r="E44" s="27">
        <f>Storage_cost_2015!$G$3*C$9</f>
        <v>372.90000000000003</v>
      </c>
      <c r="F44" s="27">
        <f>Storage_cost_2015!$G$3*D$9</f>
        <v>230.52</v>
      </c>
      <c r="G44" s="27">
        <f>Storage_cost_2015!$G$3*E$9</f>
        <v>155.94</v>
      </c>
      <c r="H44" s="27">
        <f>Storage_cost_2015!$G$3*F$9</f>
        <v>122.03999999999999</v>
      </c>
      <c r="I44" s="27">
        <f>Storage_cost_2015!$G$3*G$9</f>
        <v>108.48</v>
      </c>
      <c r="J44" s="27">
        <f>Storage_cost_2015!$G$3*H$9</f>
        <v>101.7</v>
      </c>
      <c r="K44" s="27">
        <f>Storage_cost_2015!$G$3*I$9</f>
        <v>94.920000000000016</v>
      </c>
    </row>
    <row r="45" spans="1:12" x14ac:dyDescent="0.25">
      <c r="B45" t="s">
        <v>224</v>
      </c>
      <c r="C45" t="s">
        <v>221</v>
      </c>
      <c r="D45" s="27">
        <f>Storage_cost_2015!$G$5*B$9</f>
        <v>802</v>
      </c>
      <c r="E45" s="27">
        <f>Storage_cost_2015!$G$5*C$9</f>
        <v>441.1</v>
      </c>
      <c r="F45" s="27">
        <f>Storage_cost_2015!$G$5*D$9</f>
        <v>272.68</v>
      </c>
      <c r="G45" s="27">
        <f>Storage_cost_2015!$G$5*E$9</f>
        <v>184.46</v>
      </c>
      <c r="H45" s="27">
        <f>Storage_cost_2015!$G$5*F$9</f>
        <v>144.35999999999999</v>
      </c>
      <c r="I45" s="27">
        <f>Storage_cost_2015!$G$5*G$9</f>
        <v>128.32</v>
      </c>
      <c r="J45" s="27">
        <f>Storage_cost_2015!$G$5*H$9</f>
        <v>120.3</v>
      </c>
      <c r="K45" s="27">
        <f>Storage_cost_2015!$G$5*I$9</f>
        <v>112.28000000000002</v>
      </c>
    </row>
    <row r="46" spans="1:12" x14ac:dyDescent="0.25">
      <c r="B46" t="s">
        <v>223</v>
      </c>
      <c r="C46" t="s">
        <v>222</v>
      </c>
      <c r="D46" s="27"/>
      <c r="E46" s="27"/>
      <c r="F46" s="27"/>
      <c r="G46" s="27"/>
      <c r="H46" s="27"/>
      <c r="I46" s="27"/>
      <c r="J46" s="27"/>
      <c r="K46" s="28"/>
    </row>
    <row r="47" spans="1:12" x14ac:dyDescent="0.25">
      <c r="B47" t="s">
        <v>224</v>
      </c>
      <c r="C47" t="s">
        <v>222</v>
      </c>
      <c r="D47" s="27"/>
      <c r="E47" s="27"/>
      <c r="F47" s="27"/>
      <c r="G47" s="27"/>
      <c r="H47" s="27"/>
      <c r="I47" s="27"/>
      <c r="J47" s="27"/>
      <c r="K47" s="28"/>
    </row>
    <row r="48" spans="1:12" x14ac:dyDescent="0.25">
      <c r="B48" t="s">
        <v>223</v>
      </c>
      <c r="C48" t="s">
        <v>225</v>
      </c>
      <c r="D48" s="27"/>
      <c r="E48" s="27"/>
      <c r="F48" s="27"/>
      <c r="G48" s="27"/>
      <c r="H48" s="27"/>
      <c r="I48" s="27"/>
      <c r="J48" s="27"/>
      <c r="K48" s="28"/>
    </row>
    <row r="49" spans="1:11" x14ac:dyDescent="0.25">
      <c r="A49" s="23"/>
      <c r="B49" t="s">
        <v>224</v>
      </c>
      <c r="C49" t="s">
        <v>225</v>
      </c>
      <c r="D49" s="27"/>
      <c r="E49" s="27"/>
      <c r="F49" s="27"/>
      <c r="G49" s="27"/>
      <c r="H49" s="27"/>
      <c r="I49" s="27"/>
      <c r="J49" s="27"/>
      <c r="K49" s="28"/>
    </row>
    <row r="50" spans="1:11" x14ac:dyDescent="0.25">
      <c r="A50" t="s">
        <v>192</v>
      </c>
      <c r="B50" t="s">
        <v>223</v>
      </c>
      <c r="C50" t="s">
        <v>221</v>
      </c>
      <c r="D50" s="27">
        <f>Storage_cost_2015!$H$3</f>
        <v>657</v>
      </c>
      <c r="E50" s="27">
        <f>Storage_cost_2015!$H$3</f>
        <v>657</v>
      </c>
      <c r="F50" s="27">
        <f>Storage_cost_2015!$H$3</f>
        <v>657</v>
      </c>
      <c r="G50" s="27">
        <f>Storage_cost_2015!$H$3</f>
        <v>657</v>
      </c>
      <c r="H50" s="27">
        <f>Storage_cost_2015!$H$3</f>
        <v>657</v>
      </c>
      <c r="I50" s="27">
        <f>Storage_cost_2015!$H$3</f>
        <v>657</v>
      </c>
      <c r="J50" s="27">
        <f>Storage_cost_2015!$H$3</f>
        <v>657</v>
      </c>
      <c r="K50" s="27">
        <f>Storage_cost_2015!$H$3</f>
        <v>657</v>
      </c>
    </row>
    <row r="51" spans="1:11" x14ac:dyDescent="0.25">
      <c r="B51" t="s">
        <v>224</v>
      </c>
      <c r="C51" t="s">
        <v>221</v>
      </c>
      <c r="D51" s="27">
        <f>Storage_cost_2015!$H$5</f>
        <v>738</v>
      </c>
      <c r="E51" s="27">
        <f>Storage_cost_2015!$H$5</f>
        <v>738</v>
      </c>
      <c r="F51" s="27">
        <f>Storage_cost_2015!$H$5</f>
        <v>738</v>
      </c>
      <c r="G51" s="27">
        <f>Storage_cost_2015!$H$5</f>
        <v>738</v>
      </c>
      <c r="H51" s="27">
        <f>Storage_cost_2015!$H$5</f>
        <v>738</v>
      </c>
      <c r="I51" s="27">
        <f>Storage_cost_2015!$H$5</f>
        <v>738</v>
      </c>
      <c r="J51" s="27">
        <f>Storage_cost_2015!$H$5</f>
        <v>738</v>
      </c>
      <c r="K51" s="27">
        <f>Storage_cost_2015!$H$5</f>
        <v>738</v>
      </c>
    </row>
    <row r="52" spans="1:11" x14ac:dyDescent="0.25">
      <c r="B52" t="s">
        <v>223</v>
      </c>
      <c r="C52" t="s">
        <v>222</v>
      </c>
      <c r="D52" s="27"/>
      <c r="E52" s="27"/>
      <c r="F52" s="27"/>
      <c r="G52" s="27"/>
      <c r="H52" s="27"/>
      <c r="I52" s="27"/>
      <c r="J52" s="27"/>
      <c r="K52" s="28"/>
    </row>
    <row r="53" spans="1:11" x14ac:dyDescent="0.25">
      <c r="A53" s="23"/>
      <c r="B53" t="s">
        <v>224</v>
      </c>
      <c r="C53" t="s">
        <v>222</v>
      </c>
      <c r="D53" s="27"/>
      <c r="E53" s="27"/>
      <c r="F53" s="27"/>
      <c r="G53" s="27"/>
      <c r="H53" s="27"/>
      <c r="I53" s="27"/>
      <c r="J53" s="27"/>
      <c r="K53" s="28"/>
    </row>
    <row r="54" spans="1:11" x14ac:dyDescent="0.25">
      <c r="B54" t="s">
        <v>223</v>
      </c>
      <c r="C54" t="s">
        <v>225</v>
      </c>
      <c r="D54" s="27"/>
      <c r="E54" s="27"/>
      <c r="F54" s="27"/>
      <c r="G54" s="27"/>
      <c r="H54" s="27"/>
      <c r="I54" s="27"/>
      <c r="J54" s="27"/>
      <c r="K54" s="28"/>
    </row>
    <row r="55" spans="1:11" x14ac:dyDescent="0.25">
      <c r="B55" t="s">
        <v>224</v>
      </c>
      <c r="C55" t="s">
        <v>225</v>
      </c>
      <c r="D55" s="27"/>
      <c r="E55" s="27"/>
      <c r="F55" s="27"/>
      <c r="G55" s="27"/>
      <c r="H55" s="27"/>
      <c r="I55" s="27"/>
      <c r="J55" s="28"/>
      <c r="K55" s="27"/>
    </row>
    <row r="56" spans="1:11" x14ac:dyDescent="0.25">
      <c r="A56" t="s">
        <v>193</v>
      </c>
      <c r="B56" t="s">
        <v>223</v>
      </c>
      <c r="C56" t="s">
        <v>221</v>
      </c>
      <c r="D56" s="27">
        <f>Storage_cost_2015!$I$3</f>
        <v>675</v>
      </c>
      <c r="E56" s="27">
        <f>Storage_cost_2015!$I$3</f>
        <v>675</v>
      </c>
      <c r="F56" s="27">
        <f>Storage_cost_2015!$I$3</f>
        <v>675</v>
      </c>
      <c r="G56" s="27">
        <f>Storage_cost_2015!$I$3</f>
        <v>675</v>
      </c>
      <c r="H56" s="27">
        <f>Storage_cost_2015!$I$3</f>
        <v>675</v>
      </c>
      <c r="I56" s="27">
        <f>Storage_cost_2015!$I$3</f>
        <v>675</v>
      </c>
      <c r="J56" s="27">
        <f>Storage_cost_2015!$I$3</f>
        <v>675</v>
      </c>
      <c r="K56" s="27">
        <f>Storage_cost_2015!$I$3</f>
        <v>675</v>
      </c>
    </row>
    <row r="57" spans="1:11" x14ac:dyDescent="0.25">
      <c r="B57" t="s">
        <v>224</v>
      </c>
      <c r="C57" t="s">
        <v>221</v>
      </c>
      <c r="D57" s="27">
        <f>Storage_cost_2015!$I$5</f>
        <v>471</v>
      </c>
      <c r="E57" s="27">
        <f>Storage_cost_2015!$I$5</f>
        <v>471</v>
      </c>
      <c r="F57" s="27">
        <f>Storage_cost_2015!$I$5</f>
        <v>471</v>
      </c>
      <c r="G57" s="27">
        <f>Storage_cost_2015!$I$5</f>
        <v>471</v>
      </c>
      <c r="H57" s="27">
        <f>Storage_cost_2015!$I$5</f>
        <v>471</v>
      </c>
      <c r="I57" s="27">
        <f>Storage_cost_2015!$I$5</f>
        <v>471</v>
      </c>
      <c r="J57" s="27">
        <f>Storage_cost_2015!$I$5</f>
        <v>471</v>
      </c>
      <c r="K57" s="27">
        <f>Storage_cost_2015!$I$5</f>
        <v>471</v>
      </c>
    </row>
    <row r="58" spans="1:11" x14ac:dyDescent="0.25">
      <c r="B58" t="s">
        <v>223</v>
      </c>
      <c r="C58" t="s">
        <v>222</v>
      </c>
      <c r="D58" s="27"/>
      <c r="E58" s="27"/>
      <c r="F58" s="27"/>
      <c r="G58" s="27"/>
      <c r="H58" s="27"/>
      <c r="I58" s="27"/>
      <c r="J58" s="28"/>
      <c r="K58" s="27"/>
    </row>
    <row r="59" spans="1:11" x14ac:dyDescent="0.25">
      <c r="B59" t="s">
        <v>224</v>
      </c>
      <c r="C59" t="s">
        <v>222</v>
      </c>
      <c r="D59" s="27"/>
      <c r="E59" s="27"/>
      <c r="F59" s="27"/>
      <c r="G59" s="27"/>
      <c r="H59" s="27"/>
      <c r="I59" s="27"/>
      <c r="J59" s="28"/>
      <c r="K59" s="27"/>
    </row>
    <row r="60" spans="1:11" x14ac:dyDescent="0.25">
      <c r="B60" t="s">
        <v>223</v>
      </c>
      <c r="C60" t="s">
        <v>225</v>
      </c>
      <c r="D60" s="27"/>
      <c r="E60" s="27"/>
      <c r="F60" s="27"/>
      <c r="G60" s="27"/>
      <c r="H60" s="27"/>
      <c r="I60" s="27"/>
      <c r="J60" s="28"/>
      <c r="K60" s="27"/>
    </row>
    <row r="61" spans="1:11" x14ac:dyDescent="0.25">
      <c r="B61" t="s">
        <v>224</v>
      </c>
      <c r="C61" t="s">
        <v>225</v>
      </c>
      <c r="D61" s="27"/>
      <c r="E61" s="27"/>
      <c r="F61" s="27"/>
      <c r="G61" s="27"/>
      <c r="H61" s="27"/>
      <c r="I61" s="27"/>
      <c r="J61" s="28"/>
      <c r="K61" s="27"/>
    </row>
    <row r="62" spans="1:11" x14ac:dyDescent="0.25">
      <c r="A62" t="s">
        <v>194</v>
      </c>
      <c r="B62" t="s">
        <v>223</v>
      </c>
      <c r="C62" t="s">
        <v>221</v>
      </c>
      <c r="D62" s="27">
        <f>Storage_cost_2015!$J$3</f>
        <v>829</v>
      </c>
      <c r="E62" s="27">
        <f>Storage_cost_2015!$J$3</f>
        <v>829</v>
      </c>
      <c r="F62" s="27">
        <f>Storage_cost_2015!$J$3</f>
        <v>829</v>
      </c>
      <c r="G62" s="27">
        <f>Storage_cost_2015!$J$3</f>
        <v>829</v>
      </c>
      <c r="H62" s="27">
        <f>Storage_cost_2015!$J$3</f>
        <v>829</v>
      </c>
      <c r="I62" s="27">
        <f>Storage_cost_2015!$J$3</f>
        <v>829</v>
      </c>
      <c r="J62" s="27">
        <f>Storage_cost_2015!$J$3</f>
        <v>829</v>
      </c>
      <c r="K62" s="27">
        <f>Storage_cost_2015!$J$3</f>
        <v>829</v>
      </c>
    </row>
    <row r="63" spans="1:11" x14ac:dyDescent="0.25">
      <c r="B63" t="s">
        <v>224</v>
      </c>
      <c r="C63" t="s">
        <v>221</v>
      </c>
      <c r="D63" s="27">
        <f>Storage_cost_2015!$J$5</f>
        <v>760</v>
      </c>
      <c r="E63" s="27">
        <f>Storage_cost_2015!$J$5</f>
        <v>760</v>
      </c>
      <c r="F63" s="27">
        <f>Storage_cost_2015!$J$5</f>
        <v>760</v>
      </c>
      <c r="G63" s="27">
        <f>Storage_cost_2015!$J$5</f>
        <v>760</v>
      </c>
      <c r="H63" s="27">
        <f>Storage_cost_2015!$J$5</f>
        <v>760</v>
      </c>
      <c r="I63" s="27">
        <f>Storage_cost_2015!$J$5</f>
        <v>760</v>
      </c>
      <c r="J63" s="27">
        <f>Storage_cost_2015!$J$5</f>
        <v>760</v>
      </c>
      <c r="K63" s="27">
        <f>Storage_cost_2015!$J$5</f>
        <v>760</v>
      </c>
    </row>
    <row r="64" spans="1:11" x14ac:dyDescent="0.25">
      <c r="B64" t="s">
        <v>223</v>
      </c>
      <c r="C64" t="s">
        <v>222</v>
      </c>
      <c r="D64" s="27"/>
      <c r="E64" s="27"/>
      <c r="F64" s="27"/>
      <c r="G64" s="27"/>
      <c r="H64" s="27"/>
      <c r="I64" s="27"/>
      <c r="J64" s="28"/>
      <c r="K64" s="27"/>
    </row>
    <row r="65" spans="1:11" x14ac:dyDescent="0.25">
      <c r="B65" t="s">
        <v>224</v>
      </c>
      <c r="C65" t="s">
        <v>222</v>
      </c>
      <c r="D65" s="27"/>
      <c r="E65" s="27"/>
      <c r="F65" s="27"/>
      <c r="G65" s="27"/>
      <c r="H65" s="27"/>
      <c r="I65" s="27"/>
      <c r="J65" s="28"/>
      <c r="K65" s="27"/>
    </row>
    <row r="66" spans="1:11" x14ac:dyDescent="0.25">
      <c r="B66" t="s">
        <v>223</v>
      </c>
      <c r="C66" t="s">
        <v>225</v>
      </c>
      <c r="D66" s="27"/>
      <c r="E66" s="27"/>
      <c r="F66" s="27"/>
      <c r="G66" s="27"/>
      <c r="H66" s="27"/>
      <c r="I66" s="27"/>
      <c r="J66" s="28"/>
      <c r="K66" s="27"/>
    </row>
    <row r="67" spans="1:11" x14ac:dyDescent="0.25">
      <c r="B67" t="s">
        <v>224</v>
      </c>
      <c r="C67" t="s">
        <v>225</v>
      </c>
      <c r="D67" s="27"/>
      <c r="E67" s="27"/>
      <c r="F67" s="27"/>
      <c r="G67" s="27"/>
      <c r="H67" s="27"/>
      <c r="I67" s="27"/>
      <c r="J67" s="28"/>
      <c r="K67" s="27"/>
    </row>
    <row r="68" spans="1:11" x14ac:dyDescent="0.25">
      <c r="A68" t="s">
        <v>195</v>
      </c>
      <c r="B68" t="s">
        <v>223</v>
      </c>
      <c r="C68" t="s">
        <v>221</v>
      </c>
      <c r="D68" s="27">
        <f>Storage_cost_2015!$K$3</f>
        <v>5417</v>
      </c>
      <c r="E68" s="27">
        <f>Storage_cost_2015!$K$3</f>
        <v>5417</v>
      </c>
      <c r="F68" s="27">
        <f>Storage_cost_2015!$K$3</f>
        <v>5417</v>
      </c>
      <c r="G68" s="27">
        <f>Storage_cost_2015!$K$3</f>
        <v>5417</v>
      </c>
      <c r="H68" s="27">
        <f>Storage_cost_2015!$K$3</f>
        <v>5417</v>
      </c>
      <c r="I68" s="27">
        <f>Storage_cost_2015!$K$3</f>
        <v>5417</v>
      </c>
      <c r="J68" s="27">
        <f>Storage_cost_2015!$K$3</f>
        <v>5417</v>
      </c>
      <c r="K68" s="27">
        <f>Storage_cost_2015!$K$3</f>
        <v>5417</v>
      </c>
    </row>
    <row r="69" spans="1:11" x14ac:dyDescent="0.25">
      <c r="B69" t="s">
        <v>224</v>
      </c>
      <c r="C69" t="s">
        <v>221</v>
      </c>
      <c r="D69" s="27">
        <f>Storage_cost_2015!$K$5</f>
        <v>31</v>
      </c>
      <c r="E69" s="27">
        <f>Storage_cost_2015!$K$5</f>
        <v>31</v>
      </c>
      <c r="F69" s="27">
        <f>Storage_cost_2015!$K$5</f>
        <v>31</v>
      </c>
      <c r="G69" s="27">
        <f>Storage_cost_2015!$K$5</f>
        <v>31</v>
      </c>
      <c r="H69" s="27">
        <f>Storage_cost_2015!$K$5</f>
        <v>31</v>
      </c>
      <c r="I69" s="27">
        <f>Storage_cost_2015!$K$5</f>
        <v>31</v>
      </c>
      <c r="J69" s="27">
        <f>Storage_cost_2015!$K$5</f>
        <v>31</v>
      </c>
      <c r="K69" s="27">
        <f>Storage_cost_2015!$K$5</f>
        <v>31</v>
      </c>
    </row>
    <row r="70" spans="1:11" x14ac:dyDescent="0.25">
      <c r="B70" t="s">
        <v>223</v>
      </c>
      <c r="C70" t="s">
        <v>222</v>
      </c>
      <c r="D70" s="27"/>
      <c r="E70" s="27"/>
      <c r="F70" s="27"/>
      <c r="G70" s="27"/>
      <c r="H70" s="27"/>
      <c r="I70" s="27"/>
      <c r="J70" s="28"/>
      <c r="K70" s="27"/>
    </row>
    <row r="71" spans="1:11" x14ac:dyDescent="0.25">
      <c r="B71" t="s">
        <v>224</v>
      </c>
      <c r="C71" t="s">
        <v>222</v>
      </c>
      <c r="D71" s="27"/>
      <c r="E71" s="27"/>
      <c r="F71" s="27"/>
      <c r="G71" s="27"/>
      <c r="H71" s="27"/>
      <c r="I71" s="27"/>
      <c r="J71" s="28"/>
      <c r="K71" s="27"/>
    </row>
    <row r="72" spans="1:11" x14ac:dyDescent="0.25">
      <c r="B72" t="s">
        <v>223</v>
      </c>
      <c r="C72" t="s">
        <v>225</v>
      </c>
      <c r="D72" s="27"/>
      <c r="E72" s="27"/>
      <c r="F72" s="27"/>
      <c r="G72" s="27"/>
      <c r="H72" s="27"/>
      <c r="I72" s="27"/>
      <c r="J72" s="28"/>
      <c r="K72" s="27"/>
    </row>
    <row r="73" spans="1:11" x14ac:dyDescent="0.25">
      <c r="B73" t="s">
        <v>224</v>
      </c>
      <c r="C73" t="s">
        <v>225</v>
      </c>
      <c r="D73" s="27"/>
      <c r="E73" s="27"/>
      <c r="F73" s="27"/>
      <c r="G73" s="27"/>
      <c r="H73" s="27"/>
      <c r="I73" s="27"/>
      <c r="J73" s="28"/>
      <c r="K73" s="27"/>
    </row>
    <row r="74" spans="1:11" x14ac:dyDescent="0.25">
      <c r="A74" t="s">
        <v>196</v>
      </c>
      <c r="B74" t="s">
        <v>223</v>
      </c>
      <c r="C74" t="s">
        <v>221</v>
      </c>
      <c r="D74" s="27">
        <f>Storage_cost_2015!$L$3</f>
        <v>296</v>
      </c>
      <c r="E74" s="27">
        <f>Storage_cost_2015!$L$3</f>
        <v>296</v>
      </c>
      <c r="F74" s="27">
        <f>Storage_cost_2015!$L$3</f>
        <v>296</v>
      </c>
      <c r="G74" s="27">
        <f>Storage_cost_2015!$L$3</f>
        <v>296</v>
      </c>
      <c r="H74" s="27">
        <f>Storage_cost_2015!$L$3</f>
        <v>296</v>
      </c>
      <c r="I74" s="27">
        <f>Storage_cost_2015!$L$3</f>
        <v>296</v>
      </c>
      <c r="J74" s="27">
        <f>Storage_cost_2015!$L$3</f>
        <v>296</v>
      </c>
      <c r="K74" s="27">
        <f>Storage_cost_2015!$L$3</f>
        <v>296</v>
      </c>
    </row>
    <row r="75" spans="1:11" x14ac:dyDescent="0.25">
      <c r="B75" t="s">
        <v>224</v>
      </c>
      <c r="C75" t="s">
        <v>221</v>
      </c>
      <c r="D75" s="27">
        <f>Storage_cost_2015!$L$5</f>
        <v>13560</v>
      </c>
      <c r="E75" s="27">
        <f>Storage_cost_2015!$L$5</f>
        <v>13560</v>
      </c>
      <c r="F75" s="27">
        <f>Storage_cost_2015!$L$5</f>
        <v>13560</v>
      </c>
      <c r="G75" s="27">
        <f>Storage_cost_2015!$L$5</f>
        <v>13560</v>
      </c>
      <c r="H75" s="27">
        <f>Storage_cost_2015!$L$5</f>
        <v>13560</v>
      </c>
      <c r="I75" s="27">
        <f>Storage_cost_2015!$L$5</f>
        <v>13560</v>
      </c>
      <c r="J75" s="27">
        <f>Storage_cost_2015!$L$5</f>
        <v>13560</v>
      </c>
      <c r="K75" s="27">
        <f>Storage_cost_2015!$L$5</f>
        <v>13560</v>
      </c>
    </row>
    <row r="76" spans="1:11" x14ac:dyDescent="0.25">
      <c r="B76" t="s">
        <v>223</v>
      </c>
      <c r="C76" t="s">
        <v>222</v>
      </c>
      <c r="D76" s="27"/>
      <c r="E76" s="27"/>
      <c r="F76" s="27"/>
      <c r="G76" s="27"/>
      <c r="H76" s="27"/>
      <c r="I76" s="27"/>
      <c r="J76" s="28"/>
      <c r="K76" s="27"/>
    </row>
    <row r="77" spans="1:11" x14ac:dyDescent="0.25">
      <c r="B77" t="s">
        <v>224</v>
      </c>
      <c r="C77" t="s">
        <v>222</v>
      </c>
      <c r="D77" s="27"/>
      <c r="E77" s="27"/>
      <c r="F77" s="27"/>
      <c r="G77" s="27"/>
      <c r="H77" s="27"/>
      <c r="I77" s="27"/>
      <c r="J77" s="28"/>
      <c r="K77" s="27"/>
    </row>
    <row r="78" spans="1:11" x14ac:dyDescent="0.25">
      <c r="B78" t="s">
        <v>223</v>
      </c>
      <c r="C78" t="s">
        <v>225</v>
      </c>
      <c r="D78" s="27"/>
      <c r="E78" s="27"/>
      <c r="F78" s="27"/>
      <c r="G78" s="27"/>
      <c r="H78" s="27"/>
      <c r="I78" s="27"/>
      <c r="J78" s="28"/>
      <c r="K78" s="27"/>
    </row>
    <row r="79" spans="1:11" x14ac:dyDescent="0.25">
      <c r="B79" t="s">
        <v>224</v>
      </c>
      <c r="C79" t="s">
        <v>225</v>
      </c>
      <c r="D79" s="27"/>
      <c r="E79" s="27"/>
      <c r="F79" s="27"/>
      <c r="G79" s="27"/>
      <c r="H79" s="27"/>
      <c r="I79" s="27"/>
      <c r="J79" s="28"/>
      <c r="K79" s="27"/>
    </row>
  </sheetData>
  <mergeCells count="9">
    <mergeCell ref="J15:J16"/>
    <mergeCell ref="J17:J18"/>
    <mergeCell ref="J19:J20"/>
    <mergeCell ref="J3:J4"/>
    <mergeCell ref="J5:J6"/>
    <mergeCell ref="J7:J8"/>
    <mergeCell ref="J9:J10"/>
    <mergeCell ref="J11:J12"/>
    <mergeCell ref="J13:J14"/>
  </mergeCells>
  <hyperlinks>
    <hyperlink ref="A23" r:id="rId1" xr:uid="{E702AA9F-0FF3-4C2A-A6E3-0C1E9480B14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5" x14ac:dyDescent="0.25"/>
  <sheetData>
    <row r="1" spans="1:2" x14ac:dyDescent="0.25">
      <c r="A1" s="2" t="s">
        <v>232</v>
      </c>
      <c r="B1" s="2" t="s">
        <v>63</v>
      </c>
    </row>
    <row r="2" spans="1:2" x14ac:dyDescent="0.25">
      <c r="A2" t="s">
        <v>1</v>
      </c>
      <c r="B2">
        <v>5.5E-2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7" sqref="H37"/>
    </sheetView>
  </sheetViews>
  <sheetFormatPr baseColWidth="10" defaultRowHeight="15" x14ac:dyDescent="0.25"/>
  <sheetData>
    <row r="1" spans="1:6" x14ac:dyDescent="0.25">
      <c r="A1" s="2" t="s">
        <v>232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0.36299999999999999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0.621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0.93700000000000006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1.0960000000000001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1.2689999999999999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</v>
      </c>
      <c r="E8">
        <v>3.0449999999999999</v>
      </c>
      <c r="F8">
        <v>0</v>
      </c>
    </row>
    <row r="9" spans="1:6" x14ac:dyDescent="0.25">
      <c r="A9" t="s">
        <v>2</v>
      </c>
      <c r="B9">
        <v>2012</v>
      </c>
      <c r="C9">
        <v>34.076999999999998</v>
      </c>
      <c r="D9">
        <v>4.5179999999999998</v>
      </c>
      <c r="E9">
        <v>30.710999999999999</v>
      </c>
      <c r="F9">
        <v>0.26800000000000002</v>
      </c>
    </row>
    <row r="10" spans="1:6" x14ac:dyDescent="0.25">
      <c r="A10" t="s">
        <v>2</v>
      </c>
      <c r="B10">
        <v>2013</v>
      </c>
      <c r="C10">
        <v>36.71</v>
      </c>
      <c r="D10">
        <v>4.5009999999999994</v>
      </c>
      <c r="E10">
        <v>32.969000000000001</v>
      </c>
      <c r="F10">
        <v>0.50800000000000001</v>
      </c>
    </row>
    <row r="11" spans="1:6" x14ac:dyDescent="0.25">
      <c r="A11" t="s">
        <v>2</v>
      </c>
      <c r="B11">
        <v>2014</v>
      </c>
      <c r="C11">
        <v>37.9</v>
      </c>
      <c r="D11">
        <v>4.4909999999999997</v>
      </c>
      <c r="E11">
        <v>37.619999999999997</v>
      </c>
      <c r="F11">
        <v>0.99399999999999999</v>
      </c>
    </row>
    <row r="12" spans="1:6" x14ac:dyDescent="0.25">
      <c r="A12" t="s">
        <v>2</v>
      </c>
      <c r="B12">
        <v>2015</v>
      </c>
      <c r="C12">
        <v>39.223999999999997</v>
      </c>
      <c r="D12">
        <v>4.5</v>
      </c>
      <c r="E12">
        <v>41.296999999999997</v>
      </c>
      <c r="F12">
        <v>3.2829999999999999</v>
      </c>
    </row>
    <row r="13" spans="1:6" x14ac:dyDescent="0.25">
      <c r="A13" t="s">
        <v>2</v>
      </c>
      <c r="B13">
        <v>2016</v>
      </c>
      <c r="C13">
        <v>40.679000000000002</v>
      </c>
      <c r="D13">
        <v>4.5</v>
      </c>
      <c r="E13">
        <v>45.283000000000001</v>
      </c>
      <c r="F13">
        <v>4.1520000000000001</v>
      </c>
    </row>
    <row r="14" spans="1:6" x14ac:dyDescent="0.25">
      <c r="A14" t="s">
        <v>2</v>
      </c>
      <c r="B14">
        <v>2017</v>
      </c>
      <c r="C14">
        <v>42.338999999999999</v>
      </c>
      <c r="D14">
        <v>4.5</v>
      </c>
      <c r="E14">
        <v>50.290999999999997</v>
      </c>
      <c r="F14">
        <v>5.4269999999999996</v>
      </c>
    </row>
    <row r="15" spans="1:6" x14ac:dyDescent="0.25">
      <c r="A15" t="s">
        <v>2</v>
      </c>
      <c r="B15">
        <v>2018</v>
      </c>
      <c r="C15">
        <v>45.277000000000001</v>
      </c>
      <c r="D15">
        <v>4.5069999999999997</v>
      </c>
      <c r="E15">
        <v>52.564999999999998</v>
      </c>
      <c r="F15">
        <v>6.4169999999999998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G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baseColWidth="10" defaultRowHeight="15" x14ac:dyDescent="0.25"/>
  <sheetData>
    <row r="1" spans="1:7" ht="60" x14ac:dyDescent="0.25">
      <c r="A1" s="2" t="s">
        <v>232</v>
      </c>
      <c r="B1" s="14" t="s">
        <v>229</v>
      </c>
      <c r="C1" s="14" t="s">
        <v>64</v>
      </c>
      <c r="D1" s="32" t="s">
        <v>230</v>
      </c>
      <c r="E1" s="33" t="s">
        <v>227</v>
      </c>
      <c r="F1" s="33" t="s">
        <v>228</v>
      </c>
      <c r="G1" s="14" t="s">
        <v>231</v>
      </c>
    </row>
    <row r="2" spans="1:7" ht="30" customHeight="1" x14ac:dyDescent="0.25">
      <c r="A2" s="29" t="s">
        <v>1</v>
      </c>
      <c r="B2" s="29" t="s">
        <v>3</v>
      </c>
      <c r="C2" s="1">
        <f>C6</f>
        <v>25</v>
      </c>
      <c r="D2" s="29">
        <f>D6</f>
        <v>942500</v>
      </c>
      <c r="E2" s="29">
        <f t="shared" ref="E2:F2" si="0">E6</f>
        <v>30000</v>
      </c>
      <c r="F2" s="30">
        <f t="shared" si="0"/>
        <v>0</v>
      </c>
      <c r="G2" s="1">
        <f>ROUND($D2*(WACC!$B$2*(1+WACC!$B$2)^$C2)/((1+WACC!$B$2)^$C2-1),0)</f>
        <v>70263</v>
      </c>
    </row>
    <row r="3" spans="1:7" ht="30" customHeight="1" x14ac:dyDescent="0.25">
      <c r="A3" s="29" t="s">
        <v>1</v>
      </c>
      <c r="B3" s="29" t="s">
        <v>4</v>
      </c>
      <c r="C3" s="1">
        <f>C7</f>
        <v>50</v>
      </c>
      <c r="D3" s="29">
        <f t="shared" ref="D3:F5" si="1">D7</f>
        <v>3100000</v>
      </c>
      <c r="E3" s="29">
        <f t="shared" si="1"/>
        <v>54250</v>
      </c>
      <c r="F3" s="30">
        <f t="shared" si="1"/>
        <v>0</v>
      </c>
      <c r="G3" s="1">
        <f>ROUND($D3*(WACC!$B$2*(1+WACC!$B$2)^$C3)/((1+WACC!$B$2)^$C3-1),0)</f>
        <v>183090</v>
      </c>
    </row>
    <row r="4" spans="1:7" x14ac:dyDescent="0.25">
      <c r="A4" t="s">
        <v>1</v>
      </c>
      <c r="B4" t="s">
        <v>5</v>
      </c>
      <c r="C4" s="1">
        <f>C8</f>
        <v>25</v>
      </c>
      <c r="D4" s="29">
        <f t="shared" si="1"/>
        <v>1550000</v>
      </c>
      <c r="E4" s="29">
        <f t="shared" si="1"/>
        <v>58425</v>
      </c>
      <c r="F4" s="30">
        <f t="shared" si="1"/>
        <v>2.5</v>
      </c>
      <c r="G4" s="1">
        <f>ROUND($D4*(WACC!$B$2*(1+WACC!$B$2)^$C4)/((1+WACC!$B$2)^$C4-1),0)</f>
        <v>115551</v>
      </c>
    </row>
    <row r="5" spans="1:7" x14ac:dyDescent="0.25">
      <c r="A5" t="s">
        <v>1</v>
      </c>
      <c r="B5" t="s">
        <v>6</v>
      </c>
      <c r="C5" s="1">
        <f>C9</f>
        <v>25</v>
      </c>
      <c r="D5" s="29">
        <f t="shared" si="1"/>
        <v>3685000</v>
      </c>
      <c r="E5" s="29">
        <f t="shared" si="1"/>
        <v>95250</v>
      </c>
      <c r="F5" s="30">
        <f t="shared" si="1"/>
        <v>0</v>
      </c>
      <c r="G5" s="1">
        <f>ROUND($D5*(WACC!$B$2*(1+WACC!$B$2)^$C5)/((1+WACC!$B$2)^$C5-1),0)</f>
        <v>274714</v>
      </c>
    </row>
    <row r="6" spans="1:7" x14ac:dyDescent="0.25">
      <c r="A6" t="s">
        <v>2</v>
      </c>
      <c r="B6" s="29" t="s">
        <v>3</v>
      </c>
      <c r="C6" s="1">
        <v>25</v>
      </c>
      <c r="D6" s="1">
        <v>942500</v>
      </c>
      <c r="E6" s="1">
        <v>30000</v>
      </c>
      <c r="F6" s="7">
        <v>0</v>
      </c>
      <c r="G6" s="1">
        <f>ROUND($D6*(WACC!$B$3*(1+WACC!$B$3)^$C6)/((1+WACC!$B$3)^$C6-1),0)</f>
        <v>54126</v>
      </c>
    </row>
    <row r="7" spans="1:7" x14ac:dyDescent="0.25">
      <c r="A7" t="s">
        <v>2</v>
      </c>
      <c r="B7" s="29" t="s">
        <v>4</v>
      </c>
      <c r="C7" s="1">
        <v>50</v>
      </c>
      <c r="D7" s="31">
        <v>3100000</v>
      </c>
      <c r="E7" s="1">
        <v>54250</v>
      </c>
      <c r="F7" s="7">
        <v>0</v>
      </c>
      <c r="G7" s="1">
        <f>ROUND($D7*(WACC!$B$3*(1+WACC!$B$3)^$C7)/((1+WACC!$B$3)^$C7-1),0)</f>
        <v>120483</v>
      </c>
    </row>
    <row r="8" spans="1:7" x14ac:dyDescent="0.25">
      <c r="A8" t="s">
        <v>2</v>
      </c>
      <c r="B8" t="s">
        <v>5</v>
      </c>
      <c r="C8" s="1">
        <v>25</v>
      </c>
      <c r="D8" s="1">
        <v>1550000</v>
      </c>
      <c r="E8" s="1">
        <v>58425</v>
      </c>
      <c r="F8" s="7">
        <v>2.5</v>
      </c>
      <c r="G8" s="1">
        <f>ROUND($D8*(WACC!$B$3*(1+WACC!$B$3)^$C8)/((1+WACC!$B$3)^$C8-1),0)</f>
        <v>89013</v>
      </c>
    </row>
    <row r="9" spans="1:7" x14ac:dyDescent="0.25">
      <c r="A9" t="s">
        <v>2</v>
      </c>
      <c r="B9" t="s">
        <v>6</v>
      </c>
      <c r="C9" s="1">
        <v>25</v>
      </c>
      <c r="D9" s="1">
        <v>3685000</v>
      </c>
      <c r="E9" s="1">
        <v>95250</v>
      </c>
      <c r="F9" s="7">
        <v>0</v>
      </c>
      <c r="G9" s="1">
        <f>ROUND($D9*(WACC!$B$3*(1+WACC!$B$3)^$C9)/((1+WACC!$B$3)^$C9-1),0)</f>
        <v>211622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Q38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Q38" sqref="Q38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2" t="s">
        <v>18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7" x14ac:dyDescent="0.25">
      <c r="A2">
        <v>10</v>
      </c>
      <c r="B2" t="s">
        <v>80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0.5</v>
      </c>
      <c r="N2">
        <v>3000</v>
      </c>
      <c r="O2">
        <v>40</v>
      </c>
      <c r="P2" s="1">
        <v>6000000</v>
      </c>
      <c r="Q2" s="1">
        <f>P2*(WACC!$B$2*(1+WACC!$B$2)^$O$2)/((1+WACC!$B$2)^$O$2-1)</f>
        <v>373922.06016382767</v>
      </c>
    </row>
    <row r="3" spans="1:17" x14ac:dyDescent="0.25">
      <c r="A3">
        <v>20</v>
      </c>
      <c r="B3" t="s">
        <v>81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0.2</v>
      </c>
      <c r="N3">
        <v>750</v>
      </c>
      <c r="O3">
        <v>40</v>
      </c>
      <c r="P3" s="1">
        <v>1500000</v>
      </c>
      <c r="Q3" s="1">
        <f>P3*(WACC!$B$2*(1+WACC!$B$2)^$O$2)/((1+WACC!$B$2)^$O$2-1)</f>
        <v>93480.515040956918</v>
      </c>
    </row>
    <row r="4" spans="1:17" x14ac:dyDescent="0.25">
      <c r="A4">
        <v>20.5</v>
      </c>
      <c r="B4" t="s">
        <v>82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0.2</v>
      </c>
      <c r="N4">
        <v>750</v>
      </c>
      <c r="O4">
        <v>40</v>
      </c>
      <c r="P4" s="1">
        <v>1500000</v>
      </c>
      <c r="Q4" s="1">
        <f>P4*(WACC!$B$2*(1+WACC!$B$2)^$O$2)/((1+WACC!$B$2)^$O$2-1)</f>
        <v>93480.515040956918</v>
      </c>
    </row>
    <row r="5" spans="1:17" x14ac:dyDescent="0.25">
      <c r="A5">
        <v>21</v>
      </c>
      <c r="B5" t="s">
        <v>83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0.2</v>
      </c>
      <c r="N5">
        <v>1000</v>
      </c>
      <c r="O5">
        <v>40</v>
      </c>
      <c r="P5" s="1">
        <v>1750000</v>
      </c>
      <c r="Q5" s="1">
        <f>P5*(WACC!$B$2*(1+WACC!$B$2)^$O$2)/((1+WACC!$B$2)^$O$2-1)</f>
        <v>109060.60088111639</v>
      </c>
    </row>
    <row r="6" spans="1:17" x14ac:dyDescent="0.25">
      <c r="A6">
        <v>21.5</v>
      </c>
      <c r="B6" t="s">
        <v>84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0.2</v>
      </c>
      <c r="N6">
        <v>1000</v>
      </c>
      <c r="O6">
        <v>40</v>
      </c>
      <c r="P6" s="1">
        <v>1750000</v>
      </c>
      <c r="Q6" s="1">
        <f>P6*(WACC!$B$2*(1+WACC!$B$2)^$O$2)/((1+WACC!$B$2)^$O$2-1)</f>
        <v>109060.60088111639</v>
      </c>
    </row>
    <row r="7" spans="1:17" x14ac:dyDescent="0.25">
      <c r="A7">
        <v>30</v>
      </c>
      <c r="B7" t="s">
        <v>85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0.2</v>
      </c>
      <c r="N7">
        <v>750</v>
      </c>
      <c r="O7">
        <v>40</v>
      </c>
      <c r="P7" s="1">
        <v>1500000</v>
      </c>
      <c r="Q7" s="1">
        <f>P7*(WACC!$B$2*(1+WACC!$B$2)^$O$2)/((1+WACC!$B$2)^$O$2-1)</f>
        <v>93480.515040956918</v>
      </c>
    </row>
    <row r="8" spans="1:17" x14ac:dyDescent="0.25">
      <c r="A8">
        <v>30.5</v>
      </c>
      <c r="B8" t="s">
        <v>86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0.2</v>
      </c>
      <c r="N8">
        <v>750</v>
      </c>
      <c r="O8">
        <v>40</v>
      </c>
      <c r="P8" s="1">
        <v>1500000</v>
      </c>
      <c r="Q8" s="1">
        <f>P8*(WACC!$B$2*(1+WACC!$B$2)^$O$2)/((1+WACC!$B$2)^$O$2-1)</f>
        <v>93480.515040956918</v>
      </c>
    </row>
    <row r="9" spans="1:17" x14ac:dyDescent="0.25">
      <c r="A9">
        <v>31</v>
      </c>
      <c r="B9" t="s">
        <v>87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0.2</v>
      </c>
      <c r="N9">
        <v>800</v>
      </c>
      <c r="O9">
        <v>40</v>
      </c>
      <c r="P9" s="1">
        <v>1600000</v>
      </c>
      <c r="Q9" s="1">
        <f>P9*(WACC!$B$2*(1+WACC!$B$2)^$O$2)/((1+WACC!$B$2)^$O$2-1)</f>
        <v>99712.54937702071</v>
      </c>
    </row>
    <row r="10" spans="1:17" x14ac:dyDescent="0.25">
      <c r="A10">
        <v>31.5</v>
      </c>
      <c r="B10" t="s">
        <v>88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0.2</v>
      </c>
      <c r="N10">
        <v>800</v>
      </c>
      <c r="O10">
        <v>40</v>
      </c>
      <c r="P10" s="1">
        <v>1600000</v>
      </c>
      <c r="Q10" s="1">
        <f>P10*(WACC!$B$2*(1+WACC!$B$2)^$O$2)/((1+WACC!$B$2)^$O$2-1)</f>
        <v>99712.54937702071</v>
      </c>
    </row>
    <row r="11" spans="1:17" x14ac:dyDescent="0.25">
      <c r="A11">
        <v>32</v>
      </c>
      <c r="B11" t="s">
        <v>89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0.2</v>
      </c>
      <c r="N11">
        <v>1000</v>
      </c>
      <c r="O11">
        <v>40</v>
      </c>
      <c r="P11" s="1">
        <v>1750000</v>
      </c>
      <c r="Q11" s="1">
        <f>P11*(WACC!$B$2*(1+WACC!$B$2)^$O$2)/((1+WACC!$B$2)^$O$2-1)</f>
        <v>109060.60088111639</v>
      </c>
    </row>
    <row r="12" spans="1:17" x14ac:dyDescent="0.25">
      <c r="A12">
        <v>32.5</v>
      </c>
      <c r="B12" t="s">
        <v>90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0.2</v>
      </c>
      <c r="N12">
        <v>1000</v>
      </c>
      <c r="O12">
        <v>40</v>
      </c>
      <c r="P12" s="1">
        <v>1750000</v>
      </c>
      <c r="Q12" s="1">
        <f>P12*(WACC!$B$2*(1+WACC!$B$2)^$O$2)/((1+WACC!$B$2)^$O$2-1)</f>
        <v>109060.60088111639</v>
      </c>
    </row>
    <row r="13" spans="1:17" x14ac:dyDescent="0.25">
      <c r="A13">
        <v>33</v>
      </c>
      <c r="B13" t="s">
        <v>91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0.2</v>
      </c>
      <c r="N13">
        <v>1100</v>
      </c>
      <c r="O13">
        <v>40</v>
      </c>
      <c r="P13" s="1">
        <v>1800000</v>
      </c>
      <c r="Q13" s="1">
        <f>P13*(WACC!$B$2*(1+WACC!$B$2)^$O$2)/((1+WACC!$B$2)^$O$2-1)</f>
        <v>112176.6180491483</v>
      </c>
    </row>
    <row r="14" spans="1:17" x14ac:dyDescent="0.25">
      <c r="A14">
        <v>40</v>
      </c>
      <c r="B14" t="s">
        <v>92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0.2</v>
      </c>
      <c r="N14">
        <v>250</v>
      </c>
      <c r="O14">
        <v>35</v>
      </c>
      <c r="P14" s="1">
        <v>525000</v>
      </c>
      <c r="Q14" s="1">
        <f>P14*(WACC!$B$2*(1+WACC!$B$2)^$O$2)/((1+WACC!$B$2)^$O$2-1)</f>
        <v>32718.180264334918</v>
      </c>
    </row>
    <row r="15" spans="1:17" x14ac:dyDescent="0.25">
      <c r="A15">
        <v>40.5</v>
      </c>
      <c r="B15" t="s">
        <v>93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0.2</v>
      </c>
      <c r="N15">
        <v>250</v>
      </c>
      <c r="O15">
        <v>35</v>
      </c>
      <c r="P15" s="1">
        <v>525000</v>
      </c>
      <c r="Q15" s="1">
        <f>P15*(WACC!$B$2*(1+WACC!$B$2)^$O$2)/((1+WACC!$B$2)^$O$2-1)</f>
        <v>32718.180264334918</v>
      </c>
    </row>
    <row r="16" spans="1:17" x14ac:dyDescent="0.25">
      <c r="A16">
        <v>41</v>
      </c>
      <c r="B16" t="s">
        <v>94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0.2</v>
      </c>
      <c r="N16">
        <v>250</v>
      </c>
      <c r="O16">
        <v>35</v>
      </c>
      <c r="P16" s="1">
        <v>550000</v>
      </c>
      <c r="Q16" s="1">
        <f>P16*(WACC!$B$2*(1+WACC!$B$2)^$O$2)/((1+WACC!$B$2)^$O$2-1)</f>
        <v>34276.188848350874</v>
      </c>
    </row>
    <row r="17" spans="1:17" x14ac:dyDescent="0.25">
      <c r="A17">
        <v>41.5</v>
      </c>
      <c r="B17" t="s">
        <v>95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0.2</v>
      </c>
      <c r="N17">
        <v>250</v>
      </c>
      <c r="O17">
        <v>35</v>
      </c>
      <c r="P17" s="1">
        <v>550000</v>
      </c>
      <c r="Q17" s="1">
        <f>P17*(WACC!$B$2*(1+WACC!$B$2)^$O$2)/((1+WACC!$B$2)^$O$2-1)</f>
        <v>34276.188848350874</v>
      </c>
    </row>
    <row r="18" spans="1:17" x14ac:dyDescent="0.25">
      <c r="A18">
        <v>42</v>
      </c>
      <c r="B18" t="s">
        <v>96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0.2</v>
      </c>
      <c r="N18">
        <v>250</v>
      </c>
      <c r="O18">
        <v>35</v>
      </c>
      <c r="P18" s="1">
        <v>575000</v>
      </c>
      <c r="Q18" s="1">
        <f>P18*(WACC!$B$2*(1+WACC!$B$2)^$O$2)/((1+WACC!$B$2)^$O$2-1)</f>
        <v>35834.197432366818</v>
      </c>
    </row>
    <row r="19" spans="1:17" x14ac:dyDescent="0.25">
      <c r="A19">
        <v>42.5</v>
      </c>
      <c r="B19" t="s">
        <v>97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0.2</v>
      </c>
      <c r="N19">
        <v>250</v>
      </c>
      <c r="O19">
        <v>35</v>
      </c>
      <c r="P19" s="1">
        <v>575000</v>
      </c>
      <c r="Q19" s="1">
        <f>P19*(WACC!$B$2*(1+WACC!$B$2)^$O$2)/((1+WACC!$B$2)^$O$2-1)</f>
        <v>35834.197432366818</v>
      </c>
    </row>
    <row r="20" spans="1:17" x14ac:dyDescent="0.25">
      <c r="A20">
        <v>43</v>
      </c>
      <c r="B20" t="s">
        <v>98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0.2</v>
      </c>
      <c r="N20">
        <v>250</v>
      </c>
      <c r="O20">
        <v>35</v>
      </c>
      <c r="P20" s="1">
        <v>700000</v>
      </c>
      <c r="Q20" s="1">
        <f>P20*(WACC!$B$2*(1+WACC!$B$2)^$O$2)/((1+WACC!$B$2)^$O$2-1)</f>
        <v>43624.240352446563</v>
      </c>
    </row>
    <row r="21" spans="1:17" x14ac:dyDescent="0.25">
      <c r="A21">
        <v>43.5</v>
      </c>
      <c r="B21" t="s">
        <v>99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0.2</v>
      </c>
      <c r="N21">
        <v>250</v>
      </c>
      <c r="O21">
        <v>35</v>
      </c>
      <c r="P21" s="1">
        <v>700000</v>
      </c>
      <c r="Q21" s="1">
        <f>P21*(WACC!$B$2*(1+WACC!$B$2)^$O$2)/((1+WACC!$B$2)^$O$2-1)</f>
        <v>43624.240352446563</v>
      </c>
    </row>
    <row r="22" spans="1:17" x14ac:dyDescent="0.25">
      <c r="A22">
        <v>44</v>
      </c>
      <c r="B22" t="s">
        <v>100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0.2</v>
      </c>
      <c r="N22">
        <v>300</v>
      </c>
      <c r="O22">
        <v>35</v>
      </c>
      <c r="P22" s="1">
        <v>800000</v>
      </c>
      <c r="Q22" s="1">
        <f>P22*(WACC!$B$2*(1+WACC!$B$2)^$O$2)/((1+WACC!$B$2)^$O$2-1)</f>
        <v>49856.274688510355</v>
      </c>
    </row>
    <row r="23" spans="1:17" x14ac:dyDescent="0.25">
      <c r="A23">
        <v>44.5</v>
      </c>
      <c r="B23" t="s">
        <v>101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0.2</v>
      </c>
      <c r="N23">
        <v>300</v>
      </c>
      <c r="O23">
        <v>35</v>
      </c>
      <c r="P23" s="1">
        <v>800000</v>
      </c>
      <c r="Q23" s="1">
        <f>P23*(WACC!$B$2*(1+WACC!$B$2)^$O$2)/((1+WACC!$B$2)^$O$2-1)</f>
        <v>49856.274688510355</v>
      </c>
    </row>
    <row r="24" spans="1:17" x14ac:dyDescent="0.25">
      <c r="A24">
        <v>45</v>
      </c>
      <c r="B24" t="s">
        <v>102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0.2</v>
      </c>
      <c r="N24">
        <v>300</v>
      </c>
      <c r="O24">
        <v>35</v>
      </c>
      <c r="P24" s="1">
        <v>800000</v>
      </c>
      <c r="Q24" s="1">
        <f>P24*(WACC!$B$2*(1+WACC!$B$2)^$O$2)/((1+WACC!$B$2)^$O$2-1)</f>
        <v>49856.274688510355</v>
      </c>
    </row>
    <row r="25" spans="1:17" x14ac:dyDescent="0.25">
      <c r="A25">
        <v>45.5</v>
      </c>
      <c r="B25" t="s">
        <v>103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0.2</v>
      </c>
      <c r="N25">
        <v>300</v>
      </c>
      <c r="O25">
        <v>35</v>
      </c>
      <c r="P25" s="1">
        <v>800000</v>
      </c>
      <c r="Q25" s="1">
        <f>P25*(WACC!$B$2*(1+WACC!$B$2)^$O$2)/((1+WACC!$B$2)^$O$2-1)</f>
        <v>49856.274688510355</v>
      </c>
    </row>
    <row r="26" spans="1:17" x14ac:dyDescent="0.25">
      <c r="A26">
        <v>49.5</v>
      </c>
      <c r="B26" t="s">
        <v>104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0.2</v>
      </c>
      <c r="N26">
        <v>100</v>
      </c>
      <c r="O26">
        <v>35</v>
      </c>
      <c r="P26" s="1">
        <v>200000</v>
      </c>
      <c r="Q26" s="1">
        <f>P26*(WACC!$B$2*(1+WACC!$B$2)^$O$2)/((1+WACC!$B$2)^$O$2-1)</f>
        <v>12464.068672127589</v>
      </c>
    </row>
    <row r="27" spans="1:17" x14ac:dyDescent="0.25">
      <c r="A27">
        <v>50</v>
      </c>
      <c r="B27" t="s">
        <v>105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0.2</v>
      </c>
      <c r="N27">
        <v>200</v>
      </c>
      <c r="O27">
        <v>35</v>
      </c>
      <c r="P27" s="1">
        <v>500000</v>
      </c>
      <c r="Q27" s="1">
        <f>P27*(WACC!$B$2*(1+WACC!$B$2)^$O$2)/((1+WACC!$B$2)^$O$2-1)</f>
        <v>31160.171680318974</v>
      </c>
    </row>
    <row r="28" spans="1:17" x14ac:dyDescent="0.25">
      <c r="A28">
        <v>50.5</v>
      </c>
      <c r="B28" t="s">
        <v>106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0.2</v>
      </c>
      <c r="N28">
        <v>200</v>
      </c>
      <c r="O28">
        <v>35</v>
      </c>
      <c r="P28" s="1">
        <v>500000</v>
      </c>
      <c r="Q28" s="1">
        <f>P28*(WACC!$B$2*(1+WACC!$B$2)^$O$2)/((1+WACC!$B$2)^$O$2-1)</f>
        <v>31160.171680318974</v>
      </c>
    </row>
    <row r="29" spans="1:17" x14ac:dyDescent="0.25">
      <c r="A29">
        <v>51</v>
      </c>
      <c r="B29" t="s">
        <v>107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0.2</v>
      </c>
      <c r="N29">
        <v>200</v>
      </c>
      <c r="O29">
        <v>35</v>
      </c>
      <c r="P29" s="1">
        <v>500000</v>
      </c>
      <c r="Q29" s="1">
        <f>P29*(WACC!$B$2*(1+WACC!$B$2)^$O$2)/((1+WACC!$B$2)^$O$2-1)</f>
        <v>31160.171680318974</v>
      </c>
    </row>
    <row r="30" spans="1:17" x14ac:dyDescent="0.25">
      <c r="A30">
        <v>51.5</v>
      </c>
      <c r="B30" t="s">
        <v>108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0.2</v>
      </c>
      <c r="N30">
        <v>200</v>
      </c>
      <c r="O30">
        <v>35</v>
      </c>
      <c r="P30" s="1">
        <v>500000</v>
      </c>
      <c r="Q30" s="1">
        <f>P30*(WACC!$B$2*(1+WACC!$B$2)^$O$2)/((1+WACC!$B$2)^$O$2-1)</f>
        <v>31160.171680318974</v>
      </c>
    </row>
    <row r="31" spans="1:17" x14ac:dyDescent="0.25">
      <c r="A31">
        <v>52</v>
      </c>
      <c r="B31" t="s">
        <v>109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0.2</v>
      </c>
      <c r="N31">
        <v>200</v>
      </c>
      <c r="O31">
        <v>35</v>
      </c>
      <c r="P31" s="1">
        <v>700000</v>
      </c>
      <c r="Q31" s="1">
        <f>P31*(WACC!$B$2*(1+WACC!$B$2)^$O$2)/((1+WACC!$B$2)^$O$2-1)</f>
        <v>43624.240352446563</v>
      </c>
    </row>
    <row r="32" spans="1:17" x14ac:dyDescent="0.25">
      <c r="A32">
        <v>52.5</v>
      </c>
      <c r="B32" t="s">
        <v>110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0.2</v>
      </c>
      <c r="N32">
        <v>200</v>
      </c>
      <c r="O32">
        <v>35</v>
      </c>
      <c r="P32" s="1">
        <v>700000</v>
      </c>
      <c r="Q32" s="1">
        <f>P32*(WACC!$B$2*(1+WACC!$B$2)^$O$2)/((1+WACC!$B$2)^$O$2-1)</f>
        <v>43624.240352446563</v>
      </c>
    </row>
    <row r="33" spans="1:17" x14ac:dyDescent="0.25">
      <c r="A33">
        <v>60</v>
      </c>
      <c r="B33" t="s">
        <v>111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0.2</v>
      </c>
      <c r="N33">
        <v>1500</v>
      </c>
      <c r="O33">
        <v>50</v>
      </c>
      <c r="P33" s="1">
        <v>3000000</v>
      </c>
      <c r="Q33" s="1">
        <f>P33*(WACC!$B$2*(1+WACC!$B$2)^$O$2)/((1+WACC!$B$2)^$O$2-1)</f>
        <v>186961.03008191384</v>
      </c>
    </row>
    <row r="34" spans="1:17" x14ac:dyDescent="0.25">
      <c r="A34">
        <v>61</v>
      </c>
      <c r="B34" t="s">
        <v>112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0.2</v>
      </c>
      <c r="N34">
        <v>1500</v>
      </c>
      <c r="O34">
        <v>50</v>
      </c>
      <c r="P34" s="1">
        <v>2500000</v>
      </c>
      <c r="Q34" s="1">
        <f>P34*(WACC!$B$2*(1+WACC!$B$2)^$O$2)/((1+WACC!$B$2)^$O$2-1)</f>
        <v>155800.85840159486</v>
      </c>
    </row>
    <row r="35" spans="1:17" x14ac:dyDescent="0.25">
      <c r="A35">
        <v>62</v>
      </c>
      <c r="B35" t="s">
        <v>113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0.2</v>
      </c>
      <c r="N35">
        <v>1500</v>
      </c>
      <c r="O35">
        <v>50</v>
      </c>
      <c r="P35" s="1">
        <v>2500000</v>
      </c>
      <c r="Q35" s="1">
        <f>P35*(WACC!$B$2*(1+WACC!$B$2)^$O$2)/((1+WACC!$B$2)^$O$2-1)</f>
        <v>155800.85840159486</v>
      </c>
    </row>
    <row r="36" spans="1:17" x14ac:dyDescent="0.25">
      <c r="A36">
        <v>70</v>
      </c>
      <c r="B36" t="s">
        <v>114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0.2</v>
      </c>
      <c r="N36">
        <v>1500</v>
      </c>
      <c r="O36">
        <v>35</v>
      </c>
      <c r="P36" s="1">
        <v>2350000</v>
      </c>
      <c r="Q36" s="1">
        <f>P36*(WACC!$B$2*(1+WACC!$B$2)^$O$2)/((1+WACC!$B$2)^$O$2-1)</f>
        <v>146452.80689749916</v>
      </c>
    </row>
    <row r="37" spans="1:17" x14ac:dyDescent="0.25">
      <c r="A37">
        <v>70.5</v>
      </c>
      <c r="B37" t="s">
        <v>115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0.2</v>
      </c>
      <c r="N37">
        <v>1500</v>
      </c>
      <c r="O37">
        <v>35</v>
      </c>
      <c r="P37" s="1">
        <v>2350000</v>
      </c>
      <c r="Q37" s="1">
        <f>P37*(WACC!$B$2*(1+WACC!$B$2)^$O$2)/((1+WACC!$B$2)^$O$2-1)</f>
        <v>146452.80689749916</v>
      </c>
    </row>
    <row r="38" spans="1:17" x14ac:dyDescent="0.25">
      <c r="A38">
        <v>100</v>
      </c>
      <c r="B38" t="s">
        <v>116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0.2</v>
      </c>
      <c r="N38">
        <v>500</v>
      </c>
      <c r="O38">
        <v>25</v>
      </c>
      <c r="P38" s="1">
        <v>550000</v>
      </c>
      <c r="Q38" s="1">
        <f>P38*(WACC!$B$2*(1+WACC!$B$2)^$O$2)/((1+WACC!$B$2)^$O$2-1)</f>
        <v>34276.188848350874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E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3" sqref="H123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5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6" t="s">
        <v>58</v>
      </c>
    </row>
    <row r="2" spans="1:5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5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5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5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5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5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5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5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5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5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5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5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5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5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5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5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5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</row>
    <row r="19" spans="1:5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5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5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</row>
    <row r="22" spans="1:5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5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5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5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5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5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5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5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5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5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5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RowHeight="15" x14ac:dyDescent="0.25"/>
  <sheetData>
    <row r="1" spans="1:12" x14ac:dyDescent="0.25">
      <c r="A1" s="2" t="s">
        <v>232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M1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baseColWidth="10" defaultRowHeight="15" x14ac:dyDescent="0.25"/>
  <cols>
    <col min="4" max="5" width="11.42578125" customWidth="1"/>
  </cols>
  <sheetData>
    <row r="1" spans="1:13" s="15" customFormat="1" ht="30" x14ac:dyDescent="0.25">
      <c r="A1" s="14" t="s">
        <v>232</v>
      </c>
      <c r="B1" s="14" t="s">
        <v>229</v>
      </c>
      <c r="C1" s="14" t="s">
        <v>64</v>
      </c>
      <c r="D1" s="14" t="s">
        <v>118</v>
      </c>
      <c r="E1" s="14" t="s">
        <v>119</v>
      </c>
      <c r="F1" s="14" t="s">
        <v>120</v>
      </c>
      <c r="G1" s="14" t="s">
        <v>121</v>
      </c>
    </row>
    <row r="2" spans="1:13" x14ac:dyDescent="0.25">
      <c r="A2" t="s">
        <v>1</v>
      </c>
      <c r="B2" t="s">
        <v>122</v>
      </c>
      <c r="L2" s="1"/>
      <c r="M2" s="1"/>
    </row>
    <row r="3" spans="1:13" x14ac:dyDescent="0.25">
      <c r="A3" t="s">
        <v>1</v>
      </c>
      <c r="B3" t="s">
        <v>123</v>
      </c>
      <c r="D3" s="1"/>
      <c r="E3" s="1"/>
      <c r="F3" s="1"/>
      <c r="G3" s="1"/>
      <c r="L3" s="1"/>
      <c r="M3" s="1"/>
    </row>
    <row r="4" spans="1:13" x14ac:dyDescent="0.25">
      <c r="A4" t="s">
        <v>1</v>
      </c>
      <c r="B4" t="s">
        <v>124</v>
      </c>
      <c r="D4" s="1"/>
      <c r="E4" s="1"/>
      <c r="F4" s="1"/>
      <c r="G4" s="1"/>
      <c r="L4" s="1"/>
      <c r="M4" s="1"/>
    </row>
    <row r="5" spans="1:13" x14ac:dyDescent="0.25">
      <c r="A5" t="s">
        <v>1</v>
      </c>
      <c r="B5" t="s">
        <v>125</v>
      </c>
      <c r="D5" s="1"/>
      <c r="E5" s="1"/>
      <c r="F5" s="1"/>
      <c r="G5" s="1"/>
      <c r="L5" s="1"/>
      <c r="M5" s="1"/>
    </row>
    <row r="6" spans="1:13" x14ac:dyDescent="0.25">
      <c r="A6" t="s">
        <v>1</v>
      </c>
      <c r="B6" t="s">
        <v>126</v>
      </c>
    </row>
    <row r="7" spans="1:13" x14ac:dyDescent="0.25">
      <c r="A7" t="s">
        <v>1</v>
      </c>
      <c r="B7" t="s">
        <v>127</v>
      </c>
    </row>
    <row r="8" spans="1:13" x14ac:dyDescent="0.25">
      <c r="A8" t="s">
        <v>1</v>
      </c>
      <c r="B8" t="s">
        <v>117</v>
      </c>
      <c r="C8">
        <v>12</v>
      </c>
      <c r="D8" s="1">
        <v>135140</v>
      </c>
      <c r="E8" s="1">
        <v>315320</v>
      </c>
      <c r="F8" s="1">
        <f>D8*(WACC!$B$2*(1+WACC!$B$2)^$C8)/((1+WACC!$B$2)^$C8-1)</f>
        <v>15680.190303234767</v>
      </c>
      <c r="G8" s="1">
        <f>E8*(WACC!$B$3*(1+WACC!$B$3)^$C8)/((1+WACC!$B$3)^$C8-1)</f>
        <v>31677.704791334716</v>
      </c>
    </row>
    <row r="9" spans="1:13" x14ac:dyDescent="0.25">
      <c r="D9" s="8"/>
      <c r="E9" s="6"/>
      <c r="F9" s="7"/>
    </row>
    <row r="10" spans="1:13" x14ac:dyDescent="0.25">
      <c r="D10" s="8"/>
      <c r="E10" s="6"/>
      <c r="F10" s="7"/>
    </row>
    <row r="11" spans="1:13" x14ac:dyDescent="0.25">
      <c r="E11" s="9"/>
      <c r="F11" s="7"/>
    </row>
    <row r="14" spans="1:13" x14ac:dyDescent="0.25">
      <c r="D14" s="8"/>
      <c r="E14" s="9"/>
      <c r="F14" s="7"/>
    </row>
    <row r="15" spans="1:13" x14ac:dyDescent="0.25">
      <c r="D15" s="8"/>
      <c r="E15" s="1"/>
      <c r="F15" s="7"/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number_type_legend</vt:lpstr>
      <vt:lpstr>WACC</vt:lpstr>
      <vt:lpstr>INITIAL_CAP_R</vt:lpstr>
      <vt:lpstr>CAPITALCOST_R</vt:lpstr>
      <vt:lpstr>potentials</vt:lpstr>
      <vt:lpstr>parameters_G</vt:lpstr>
      <vt:lpstr>FEASIBLE_INPUT-OUTPUT</vt:lpstr>
      <vt:lpstr>COST_TRANSPORT</vt:lpstr>
      <vt:lpstr>CAPITALCOST_S</vt:lpstr>
      <vt:lpstr>ATC</vt:lpstr>
      <vt:lpstr>KM</vt:lpstr>
      <vt:lpstr>Storage_cost_2015</vt:lpstr>
      <vt:lpstr>Investment_cost_projections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2019-09-30T12:06:02Z</dcterms:modified>
</cp:coreProperties>
</file>