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E6D0591C-6F72-4C51-AC9C-15FB336CF5CA}" xr6:coauthVersionLast="43" xr6:coauthVersionMax="43" xr10:uidLastSave="{00000000-0000-0000-0000-000000000000}"/>
  <bookViews>
    <workbookView xWindow="-120" yWindow="-120" windowWidth="29040" windowHeight="17640" activeTab="3" xr2:uid="{2420223F-F471-4634-842A-824E9D1ECD47}"/>
  </bookViews>
  <sheets>
    <sheet name="Capacity" sheetId="5" r:id="rId1"/>
    <sheet name="itm_installed" sheetId="18" r:id="rId2"/>
    <sheet name="NTC" sheetId="20" r:id="rId3"/>
    <sheet name="km" sheetId="22" r:id="rId4"/>
    <sheet name="UpDownParms" sheetId="8" r:id="rId5"/>
    <sheet name="StorageChars" sheetId="7" r:id="rId6"/>
    <sheet name="Outputs" sheetId="9" r:id="rId7"/>
    <sheet name="EffLoss" sheetId="10" r:id="rId8"/>
    <sheet name="O&amp;M" sheetId="12" r:id="rId9"/>
    <sheet name="kennlinien_logik" sheetId="13" r:id="rId10"/>
    <sheet name="number_type_legend" sheetId="14" r:id="rId11"/>
    <sheet name="gen_possibilities" sheetId="16" r:id="rId12"/>
    <sheet name="WACC" sheetId="21" r:id="rId13"/>
    <sheet name="itm_invest" sheetId="19" r:id="rId14"/>
    <sheet name="flex_params" sheetId="17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" i="17" l="1"/>
  <c r="Q4" i="17"/>
  <c r="Q5" i="17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2" i="17"/>
  <c r="D3" i="19"/>
  <c r="D4" i="19"/>
  <c r="D5" i="19"/>
  <c r="D2" i="19"/>
  <c r="H12" i="13" l="1"/>
  <c r="F11" i="13" l="1"/>
  <c r="M12" i="13" l="1"/>
  <c r="M15" i="13" s="1"/>
  <c r="M20" i="13" s="1"/>
  <c r="M17" i="13" l="1"/>
  <c r="M13" i="13"/>
  <c r="M14" i="13"/>
  <c r="M18" i="13" l="1"/>
  <c r="M19" i="13"/>
  <c r="B7" i="13"/>
  <c r="B11" i="13" s="1"/>
  <c r="B15" i="13" s="1"/>
  <c r="B19" i="13" s="1"/>
  <c r="B23" i="13" s="1"/>
  <c r="B27" i="13" s="1"/>
  <c r="B31" i="13" s="1"/>
  <c r="B35" i="13" s="1"/>
  <c r="B39" i="13" s="1"/>
  <c r="B43" i="13" s="1"/>
  <c r="B47" i="13" s="1"/>
  <c r="B51" i="13" s="1"/>
  <c r="B55" i="13" s="1"/>
  <c r="B59" i="13" s="1"/>
  <c r="B63" i="13" s="1"/>
  <c r="B67" i="13" s="1"/>
  <c r="B71" i="13" s="1"/>
  <c r="B75" i="13" s="1"/>
  <c r="B79" i="13" s="1"/>
  <c r="B83" i="13" s="1"/>
  <c r="B87" i="13" s="1"/>
  <c r="B91" i="13" s="1"/>
  <c r="B95" i="13" s="1"/>
  <c r="B99" i="13" s="1"/>
  <c r="B103" i="13" s="1"/>
  <c r="B107" i="13" s="1"/>
  <c r="B111" i="13" s="1"/>
  <c r="B115" i="13" s="1"/>
  <c r="B119" i="13" s="1"/>
  <c r="B123" i="13" s="1"/>
  <c r="B8" i="13"/>
  <c r="B12" i="13" s="1"/>
  <c r="B16" i="13" s="1"/>
  <c r="B20" i="13" s="1"/>
  <c r="B24" i="13" s="1"/>
  <c r="B28" i="13" s="1"/>
  <c r="B32" i="13" s="1"/>
  <c r="B36" i="13" s="1"/>
  <c r="B40" i="13" s="1"/>
  <c r="B44" i="13" s="1"/>
  <c r="B48" i="13" s="1"/>
  <c r="B52" i="13" s="1"/>
  <c r="B56" i="13" s="1"/>
  <c r="B60" i="13" s="1"/>
  <c r="B64" i="13" s="1"/>
  <c r="B68" i="13" s="1"/>
  <c r="B72" i="13" s="1"/>
  <c r="B76" i="13" s="1"/>
  <c r="B80" i="13" s="1"/>
  <c r="B84" i="13" s="1"/>
  <c r="B88" i="13" s="1"/>
  <c r="B92" i="13" s="1"/>
  <c r="B96" i="13" s="1"/>
  <c r="B100" i="13" s="1"/>
  <c r="B104" i="13" s="1"/>
  <c r="B108" i="13" s="1"/>
  <c r="B112" i="13" s="1"/>
  <c r="B116" i="13" s="1"/>
  <c r="B120" i="13" s="1"/>
  <c r="B124" i="13" s="1"/>
  <c r="B9" i="13"/>
  <c r="B13" i="13" s="1"/>
  <c r="B17" i="13" s="1"/>
  <c r="B21" i="13" s="1"/>
  <c r="B25" i="13" s="1"/>
  <c r="B29" i="13" s="1"/>
  <c r="B33" i="13" s="1"/>
  <c r="B37" i="13" s="1"/>
  <c r="B41" i="13" s="1"/>
  <c r="B45" i="13" s="1"/>
  <c r="B49" i="13" s="1"/>
  <c r="B53" i="13" s="1"/>
  <c r="B57" i="13" s="1"/>
  <c r="B61" i="13" s="1"/>
  <c r="B65" i="13" s="1"/>
  <c r="B69" i="13" s="1"/>
  <c r="B73" i="13" s="1"/>
  <c r="B77" i="13" s="1"/>
  <c r="B81" i="13" s="1"/>
  <c r="B85" i="13" s="1"/>
  <c r="B89" i="13" s="1"/>
  <c r="B93" i="13" s="1"/>
  <c r="B97" i="13" s="1"/>
  <c r="B101" i="13" s="1"/>
  <c r="B105" i="13" s="1"/>
  <c r="B109" i="13" s="1"/>
  <c r="B113" i="13" s="1"/>
  <c r="B117" i="13" s="1"/>
  <c r="B121" i="13" s="1"/>
  <c r="B125" i="13" s="1"/>
  <c r="B6" i="13"/>
  <c r="B10" i="13" l="1"/>
  <c r="B14" i="13" s="1"/>
  <c r="B18" i="13" s="1"/>
  <c r="B22" i="13" s="1"/>
  <c r="B26" i="13" s="1"/>
  <c r="B30" i="13" s="1"/>
  <c r="B34" i="13" s="1"/>
  <c r="B38" i="13" s="1"/>
  <c r="B42" i="13" s="1"/>
  <c r="B46" i="13" s="1"/>
  <c r="B50" i="13" s="1"/>
  <c r="B54" i="13" s="1"/>
  <c r="B58" i="13" s="1"/>
  <c r="B62" i="13" s="1"/>
  <c r="B66" i="13" s="1"/>
  <c r="B70" i="13" s="1"/>
  <c r="B74" i="13" s="1"/>
  <c r="B78" i="13" s="1"/>
  <c r="B82" i="13" s="1"/>
  <c r="B86" i="13" s="1"/>
  <c r="B90" i="13" s="1"/>
  <c r="B94" i="13" s="1"/>
  <c r="B98" i="13" s="1"/>
  <c r="B102" i="13" s="1"/>
  <c r="B106" i="13" s="1"/>
  <c r="B110" i="13" s="1"/>
  <c r="B114" i="13" s="1"/>
  <c r="B118" i="13" s="1"/>
  <c r="B122" i="13" s="1"/>
  <c r="B138" i="13" s="1"/>
  <c r="B142" i="13" s="1"/>
  <c r="B146" i="13" s="1"/>
  <c r="B141" i="13"/>
  <c r="B145" i="13" s="1"/>
  <c r="B149" i="13" s="1"/>
  <c r="B129" i="13"/>
  <c r="B133" i="13" s="1"/>
  <c r="B137" i="13" s="1"/>
  <c r="B140" i="13"/>
  <c r="B144" i="13" s="1"/>
  <c r="B148" i="13" s="1"/>
  <c r="B128" i="13"/>
  <c r="B132" i="13" s="1"/>
  <c r="B136" i="13" s="1"/>
  <c r="B139" i="13"/>
  <c r="B143" i="13" s="1"/>
  <c r="B147" i="13" s="1"/>
  <c r="B127" i="13"/>
  <c r="B131" i="13" s="1"/>
  <c r="B135" i="13" s="1"/>
  <c r="L34" i="8"/>
  <c r="L35" i="8"/>
  <c r="L36" i="8"/>
  <c r="L37" i="8"/>
  <c r="L38" i="8"/>
  <c r="L39" i="8"/>
  <c r="L33" i="8"/>
  <c r="L31" i="8"/>
  <c r="L32" i="8"/>
  <c r="L29" i="8"/>
  <c r="L30" i="8"/>
  <c r="L28" i="8"/>
  <c r="B126" i="13" l="1"/>
  <c r="L20" i="8"/>
  <c r="B130" i="13" l="1"/>
  <c r="J18" i="9"/>
  <c r="B134" i="13" l="1"/>
  <c r="J6" i="13" s="1" a="1"/>
  <c r="J6" i="13" s="1"/>
  <c r="J9" i="13" a="1"/>
  <c r="J9" i="13" s="1"/>
  <c r="J8" i="13" a="1"/>
  <c r="J8" i="13" s="1"/>
  <c r="J7" i="13" a="1"/>
  <c r="J7" i="13" s="1"/>
  <c r="K6" i="13" a="1"/>
  <c r="K6" i="13" s="1"/>
  <c r="K12" i="13" s="1"/>
  <c r="K9" i="13" a="1"/>
  <c r="K9" i="13" s="1"/>
  <c r="K15" i="13" s="1"/>
  <c r="K8" i="13" a="1"/>
  <c r="K8" i="13" s="1"/>
  <c r="K14" i="13" s="1"/>
  <c r="K7" i="13" a="1"/>
  <c r="K7" i="13" s="1"/>
  <c r="K13" i="13" s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1" i="8"/>
  <c r="L22" i="8"/>
  <c r="L23" i="8"/>
  <c r="L24" i="8"/>
  <c r="L25" i="8"/>
  <c r="L26" i="8"/>
  <c r="L3" i="8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9" i="13" l="1"/>
  <c r="N9" i="13" s="1"/>
  <c r="O9" i="13" s="1"/>
  <c r="P9" i="13"/>
  <c r="J13" i="13"/>
  <c r="J29" i="13" s="1"/>
  <c r="L7" i="13"/>
  <c r="N7" i="13" s="1"/>
  <c r="J14" i="13"/>
  <c r="L14" i="13" s="1"/>
  <c r="K25" i="13" s="1"/>
  <c r="L30" i="13" s="1"/>
  <c r="L8" i="13"/>
  <c r="N8" i="13" s="1"/>
  <c r="J15" i="13"/>
  <c r="J20" i="13" s="1"/>
  <c r="J12" i="13"/>
  <c r="J17" i="13" s="1"/>
  <c r="L6" i="13"/>
  <c r="N6" i="13" s="1"/>
  <c r="P6" i="13" s="1"/>
  <c r="J18" i="13"/>
  <c r="L18" i="13" s="1"/>
  <c r="F39" i="10"/>
  <c r="F22" i="10"/>
  <c r="F23" i="10"/>
  <c r="F24" i="10"/>
  <c r="F25" i="10"/>
  <c r="F26" i="10"/>
  <c r="F28" i="10"/>
  <c r="F29" i="10"/>
  <c r="F21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3" i="10"/>
  <c r="J39" i="9"/>
  <c r="J31" i="9"/>
  <c r="J20" i="9"/>
  <c r="J29" i="9"/>
  <c r="J26" i="9"/>
  <c r="J22" i="9"/>
  <c r="J16" i="9"/>
  <c r="J13" i="9"/>
  <c r="J11" i="9"/>
  <c r="J9" i="9"/>
  <c r="J7" i="9"/>
  <c r="O6" i="13" l="1"/>
  <c r="J30" i="13"/>
  <c r="L13" i="13"/>
  <c r="K24" i="13" s="1"/>
  <c r="L29" i="13" s="1"/>
  <c r="P8" i="13"/>
  <c r="O8" i="13"/>
  <c r="P7" i="13"/>
  <c r="O7" i="13"/>
  <c r="L15" i="13"/>
  <c r="O15" i="13" s="1"/>
  <c r="L12" i="13"/>
  <c r="K23" i="13" s="1"/>
  <c r="L28" i="13" s="1"/>
  <c r="J31" i="13"/>
  <c r="J28" i="13"/>
  <c r="J19" i="13"/>
  <c r="L19" i="13" s="1"/>
  <c r="N14" i="13"/>
  <c r="K20" i="13"/>
  <c r="L17" i="13"/>
  <c r="K17" i="13"/>
  <c r="N13" i="13"/>
  <c r="O13" i="13"/>
  <c r="L20" i="13"/>
  <c r="O14" i="13"/>
  <c r="B31" i="5"/>
  <c r="B30" i="5"/>
  <c r="G26" i="5"/>
  <c r="B27" i="5" s="1"/>
  <c r="B25" i="5"/>
  <c r="B24" i="5"/>
  <c r="B14" i="5"/>
  <c r="B15" i="5"/>
  <c r="B16" i="5"/>
  <c r="B17" i="5"/>
  <c r="B20" i="5"/>
  <c r="B21" i="5"/>
  <c r="G14" i="5"/>
  <c r="B9" i="5"/>
  <c r="B10" i="5"/>
  <c r="G7" i="5"/>
  <c r="B5" i="5"/>
  <c r="B6" i="5"/>
  <c r="G3" i="5"/>
  <c r="K26" i="13" l="1"/>
  <c r="L31" i="13" s="1"/>
  <c r="O12" i="13"/>
  <c r="K19" i="13"/>
  <c r="N15" i="13"/>
  <c r="N12" i="13"/>
  <c r="K30" i="13"/>
  <c r="N19" i="13"/>
  <c r="O19" i="13"/>
  <c r="N17" i="13"/>
  <c r="K28" i="13"/>
  <c r="O17" i="13"/>
  <c r="K18" i="13"/>
  <c r="O20" i="13"/>
  <c r="N20" i="13"/>
  <c r="K31" i="13"/>
  <c r="B8" i="5"/>
  <c r="K29" i="13" l="1"/>
  <c r="O18" i="13"/>
  <c r="N18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G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electric</t>
        </r>
      </text>
    </comment>
    <comment ref="I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electric</t>
        </r>
      </text>
    </comment>
    <comment ref="J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I7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electric</t>
        </r>
      </text>
    </comment>
    <comment ref="J7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9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3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6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8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0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2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6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9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31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B37" authorId="0" shapeId="0" xr:uid="{00000000-0006-0000-0300-00001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Kennlinie von Fraunhofer UMSICHT, basierend auf einem Einspeicherwirkungsgrad von 0,9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37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Kennlinie von Fraunhofer UMSICHT, basierend auf einem Einspeicherwirkungsgrad von 0,9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37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Kennlinie von Fraunhofer UMSICHT, basierend auf einem Einspeicherwirkungsgrad von 0,9</t>
        </r>
      </text>
    </comment>
  </commentList>
</comments>
</file>

<file path=xl/sharedStrings.xml><?xml version="1.0" encoding="utf-8"?>
<sst xmlns="http://schemas.openxmlformats.org/spreadsheetml/2006/main" count="631" uniqueCount="165">
  <si>
    <t>Nuclear</t>
  </si>
  <si>
    <t>Biomass &amp; Waste</t>
  </si>
  <si>
    <t>heat</t>
  </si>
  <si>
    <t>power</t>
  </si>
  <si>
    <t>l1</t>
  </si>
  <si>
    <t>l2</t>
  </si>
  <si>
    <t>l3</t>
  </si>
  <si>
    <t>l4</t>
  </si>
  <si>
    <t>l5</t>
  </si>
  <si>
    <t>Coal - Subcritical</t>
  </si>
  <si>
    <t>Coal - Supercritical</t>
  </si>
  <si>
    <t>Coal - Ultra-Supercritical</t>
  </si>
  <si>
    <t>Lignite - Old</t>
  </si>
  <si>
    <t>Lignite - New (BoA)</t>
  </si>
  <si>
    <t>Coal - IGCC</t>
  </si>
  <si>
    <t>Nat Gas - Steam Turbine</t>
  </si>
  <si>
    <t>Nat Gas - New Combustion Turbine</t>
  </si>
  <si>
    <t>Nat Gas - Old Combined Cycle</t>
  </si>
  <si>
    <t>Nat Gas - New Combined Cycle</t>
  </si>
  <si>
    <t>Oil - Steam Turbine</t>
  </si>
  <si>
    <t>Oil - Combustion Turbine</t>
  </si>
  <si>
    <t>Oil - Combined Cycle</t>
  </si>
  <si>
    <t>Hydro - Conventional/Dam</t>
  </si>
  <si>
    <t>Hydro - Underground/Druckleitung</t>
  </si>
  <si>
    <t>Hydro - Pumped Storage</t>
  </si>
  <si>
    <t>Heißwasserkessel</t>
  </si>
  <si>
    <t>Nat Gas - Old Combustion Turbine</t>
  </si>
  <si>
    <t>Hydro - Run-of-River</t>
  </si>
  <si>
    <t>Oil - Steam Turbine CoGen</t>
  </si>
  <si>
    <t>Biomass &amp; Waste - CoGen</t>
  </si>
  <si>
    <t>Coal - Subcritical CoGen</t>
  </si>
  <si>
    <t>Coal - Supercritical CoGen</t>
  </si>
  <si>
    <t>Coal - Ultra-Supercritical CoGen</t>
  </si>
  <si>
    <t>Lignite - Old CoGen</t>
  </si>
  <si>
    <t>Lignite - New (BoA) CoGen</t>
  </si>
  <si>
    <t>Nat Gas - Motor</t>
  </si>
  <si>
    <t>Nat Gas - Motor CoGen</t>
  </si>
  <si>
    <t>Nat Gas - Old Combustion Turbine CoGen</t>
  </si>
  <si>
    <t>Nat Gas - New Combustion Turbine CoGen</t>
  </si>
  <si>
    <t>Nat Gas - Old Combined Cycle CoGen</t>
  </si>
  <si>
    <t>Nat Gas - New Combined Cycle CoGen</t>
  </si>
  <si>
    <t>Oil - Combustion Turbine CoGen</t>
  </si>
  <si>
    <t>Plant Type</t>
  </si>
  <si>
    <t>Nat Gas - Steam Turbine CoGen</t>
  </si>
  <si>
    <t>Pumpspeicher</t>
  </si>
  <si>
    <t>Produkt</t>
  </si>
  <si>
    <t>(Ein)Speicher-wirkungsgrad</t>
  </si>
  <si>
    <t>TD</t>
  </si>
  <si>
    <t>TU</t>
  </si>
  <si>
    <t>min down-time</t>
  </si>
  <si>
    <t>min up-time</t>
  </si>
  <si>
    <t>TSU(s1)</t>
  </si>
  <si>
    <t>TSU(s2)</t>
  </si>
  <si>
    <t>TSU(s3)</t>
  </si>
  <si>
    <t>Stunden bis Heißstart</t>
  </si>
  <si>
    <t>Stunden bis Warmstart</t>
  </si>
  <si>
    <t>Stunden bis Kaltstart</t>
  </si>
  <si>
    <t>CSU(s1)</t>
  </si>
  <si>
    <t>CSU(s2)</t>
  </si>
  <si>
    <t>CSU(s3)</t>
  </si>
  <si>
    <t>CSD</t>
  </si>
  <si>
    <t>Brennstoff-einsatz Heißstart</t>
  </si>
  <si>
    <t>Brennstoff-einsatz Warmstart</t>
  </si>
  <si>
    <t>Brennstoff-einsatz Kaltstart</t>
  </si>
  <si>
    <t>Brennstoff-einsatz Abfahren</t>
  </si>
  <si>
    <t>Rampe (delta MW/h)</t>
  </si>
  <si>
    <t>excess</t>
  </si>
  <si>
    <t>renew</t>
  </si>
  <si>
    <t>ramp(p)</t>
  </si>
  <si>
    <t>Capacity (MW)</t>
  </si>
  <si>
    <t>Availability (%)</t>
  </si>
  <si>
    <t>eff_loss</t>
  </si>
  <si>
    <t>Ausspeicher-leistung (GW)</t>
  </si>
  <si>
    <t>ramp</t>
  </si>
  <si>
    <t>Speicher-kapazität (GWh)</t>
  </si>
  <si>
    <t>Var O&amp;M</t>
  </si>
  <si>
    <t>Fixed O&amp;M</t>
  </si>
  <si>
    <t>€/MWh</t>
  </si>
  <si>
    <t>€/MW</t>
  </si>
  <si>
    <t>corr 0,7189</t>
  </si>
  <si>
    <t>corr 0,7261</t>
  </si>
  <si>
    <t>corr 0,7324</t>
  </si>
  <si>
    <t>Oil - Combined Cycle Co-Gen</t>
  </si>
  <si>
    <t>Baseline: 0,95 for all</t>
  </si>
  <si>
    <t>Plant_Type</t>
  </si>
  <si>
    <t>l</t>
  </si>
  <si>
    <t>MW</t>
  </si>
  <si>
    <t>el</t>
  </si>
  <si>
    <t>hat</t>
  </si>
  <si>
    <t>fuel</t>
  </si>
  <si>
    <t>eff el</t>
  </si>
  <si>
    <t>eff hat</t>
  </si>
  <si>
    <t>eff tot</t>
  </si>
  <si>
    <t>eff loss</t>
  </si>
  <si>
    <t>Lossno</t>
  </si>
  <si>
    <t>TSU_s1</t>
  </si>
  <si>
    <t>TSU_s2</t>
  </si>
  <si>
    <t>TSU_s3</t>
  </si>
  <si>
    <t>CSU_s1</t>
  </si>
  <si>
    <t>CSU_s2</t>
  </si>
  <si>
    <t>CSU_s3</t>
  </si>
  <si>
    <t>medea_type</t>
  </si>
  <si>
    <t>om_var</t>
  </si>
  <si>
    <t>om_fix</t>
  </si>
  <si>
    <t>1) Multiply power and heat by MW</t>
  </si>
  <si>
    <t>2) to get fuel, divide fuel by efficiency_el</t>
  </si>
  <si>
    <t>invest</t>
  </si>
  <si>
    <t>nuc</t>
  </si>
  <si>
    <t>lig_stm</t>
  </si>
  <si>
    <t>lig_stm_chp</t>
  </si>
  <si>
    <t>lig_boa</t>
  </si>
  <si>
    <t>lig_boa_chp</t>
  </si>
  <si>
    <t>coal_sub</t>
  </si>
  <si>
    <t>coal_sub_chp</t>
  </si>
  <si>
    <t>coal_sc</t>
  </si>
  <si>
    <t>coal_sc_chp</t>
  </si>
  <si>
    <t>coal_usc</t>
  </si>
  <si>
    <t>coal_usc_chp</t>
  </si>
  <si>
    <t>ng_stm</t>
  </si>
  <si>
    <t>ng_stm_chp</t>
  </si>
  <si>
    <t>ng_cbt_lo</t>
  </si>
  <si>
    <t>ng_cbt_lo_chp</t>
  </si>
  <si>
    <t>ng_cbt_hi</t>
  </si>
  <si>
    <t>ng_cbt_hi_chp</t>
  </si>
  <si>
    <t>ng_cc_lo</t>
  </si>
  <si>
    <t>ng_cc_lo_chp</t>
  </si>
  <si>
    <t>ng_cc_hi</t>
  </si>
  <si>
    <t>ng_cc_hi_chp</t>
  </si>
  <si>
    <t>ng_mtr</t>
  </si>
  <si>
    <t>ng_mtr_chp</t>
  </si>
  <si>
    <t>oil_stm</t>
  </si>
  <si>
    <t>oil_stm_chp</t>
  </si>
  <si>
    <t>oil_cbt</t>
  </si>
  <si>
    <t>oil_cbt_chp</t>
  </si>
  <si>
    <t>oil_cc</t>
  </si>
  <si>
    <t>oil_cc_chp</t>
  </si>
  <si>
    <t>hyd_ror</t>
  </si>
  <si>
    <t>hyd_res</t>
  </si>
  <si>
    <t>hyd_psp</t>
  </si>
  <si>
    <t>bio</t>
  </si>
  <si>
    <t>bio_chp</t>
  </si>
  <si>
    <t>coal_igcc</t>
  </si>
  <si>
    <t>set_element</t>
  </si>
  <si>
    <t>pv</t>
  </si>
  <si>
    <t>wind_on</t>
  </si>
  <si>
    <t>wind_off</t>
  </si>
  <si>
    <t>ror</t>
  </si>
  <si>
    <t>AT</t>
  </si>
  <si>
    <t>DE</t>
  </si>
  <si>
    <t>year</t>
  </si>
  <si>
    <t>FR</t>
  </si>
  <si>
    <t>CH</t>
  </si>
  <si>
    <t>IT</t>
  </si>
  <si>
    <t>SI</t>
  </si>
  <si>
    <t>CZ</t>
  </si>
  <si>
    <t>HU</t>
  </si>
  <si>
    <t>PL</t>
  </si>
  <si>
    <t>SK</t>
  </si>
  <si>
    <t>DK</t>
  </si>
  <si>
    <t>NL</t>
  </si>
  <si>
    <t>BE</t>
  </si>
  <si>
    <t>wacc</t>
  </si>
  <si>
    <t>annuity</t>
  </si>
  <si>
    <t>lifetime</t>
  </si>
  <si>
    <t>ng_boiler_chp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</si>
</sst>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0" fontId="0" fillId="7" borderId="0" xfId="0" applyFill="1"/>
    <xf numFmtId="0" fontId="0" fillId="6" borderId="0" xfId="0" applyFill="1"/>
    <xf numFmtId="0" fontId="3" fillId="8" borderId="0" xfId="0" applyFont="1" applyFill="1"/>
    <xf numFmtId="0" fontId="4" fillId="8" borderId="0" xfId="0" applyFont="1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165" fontId="6" fillId="0" borderId="0" xfId="0" applyNumberFormat="1" applyFont="1"/>
    <xf numFmtId="2" fontId="6" fillId="0" borderId="0" xfId="0" applyNumberFormat="1" applyFon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kennlinien_logik!$K$17:$K$20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xVal>
          <c:yVal>
            <c:numRef>
              <c:f>kennlinien_logik!$J$17:$J$20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46-A54F-ABD3-318F1D455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806680"/>
        <c:axId val="191249208"/>
      </c:scatterChart>
      <c:valAx>
        <c:axId val="55780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249208"/>
        <c:crosses val="autoZero"/>
        <c:crossBetween val="midCat"/>
      </c:valAx>
      <c:valAx>
        <c:axId val="19124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780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730250</xdr:colOff>
      <xdr:row>21</xdr:row>
      <xdr:rowOff>171450</xdr:rowOff>
    </xdr:from>
    <xdr:to>
      <xdr:col>18</xdr:col>
      <xdr:colOff>158750</xdr:colOff>
      <xdr:row>35</xdr:row>
      <xdr:rowOff>57150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9A8A110-A4AD-3D40-8A68-7F329A425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workbookViewId="0"/>
  </sheetViews>
  <sheetFormatPr baseColWidth="10" defaultRowHeight="15" x14ac:dyDescent="0.25"/>
  <cols>
    <col min="2" max="2" width="15.85546875" customWidth="1"/>
    <col min="3" max="3" width="38.85546875" bestFit="1" customWidth="1"/>
  </cols>
  <sheetData>
    <row r="1" spans="1:24" ht="45" x14ac:dyDescent="0.25">
      <c r="A1" t="s">
        <v>101</v>
      </c>
      <c r="B1" t="s">
        <v>69</v>
      </c>
      <c r="C1" t="s">
        <v>70</v>
      </c>
      <c r="K1" s="6" t="s">
        <v>70</v>
      </c>
      <c r="L1" s="6" t="s">
        <v>70</v>
      </c>
      <c r="M1" s="6" t="s">
        <v>70</v>
      </c>
      <c r="N1" s="6" t="s">
        <v>70</v>
      </c>
      <c r="O1" t="s">
        <v>70</v>
      </c>
      <c r="P1" s="6" t="s">
        <v>70</v>
      </c>
      <c r="Q1" s="6" t="s">
        <v>70</v>
      </c>
      <c r="R1" s="6" t="s">
        <v>70</v>
      </c>
      <c r="T1" s="6" t="s">
        <v>61</v>
      </c>
      <c r="U1" s="6" t="s">
        <v>62</v>
      </c>
      <c r="V1" s="6" t="s">
        <v>63</v>
      </c>
    </row>
    <row r="2" spans="1:24" x14ac:dyDescent="0.25">
      <c r="A2">
        <v>10</v>
      </c>
      <c r="B2">
        <v>0</v>
      </c>
      <c r="C2">
        <v>1</v>
      </c>
      <c r="D2">
        <v>12696</v>
      </c>
      <c r="I2">
        <v>0.82</v>
      </c>
      <c r="K2">
        <v>0.9</v>
      </c>
      <c r="L2" s="6"/>
      <c r="M2" s="6" t="s">
        <v>79</v>
      </c>
      <c r="N2" s="6" t="s">
        <v>80</v>
      </c>
      <c r="O2" t="s">
        <v>81</v>
      </c>
      <c r="P2" s="6"/>
      <c r="Q2" s="6"/>
      <c r="R2" s="6"/>
      <c r="T2" t="s">
        <v>57</v>
      </c>
      <c r="U2" t="s">
        <v>58</v>
      </c>
      <c r="V2" t="s">
        <v>59</v>
      </c>
      <c r="X2">
        <v>0.95</v>
      </c>
    </row>
    <row r="3" spans="1:24" x14ac:dyDescent="0.25">
      <c r="A3">
        <v>20</v>
      </c>
      <c r="B3">
        <v>3200</v>
      </c>
      <c r="C3">
        <v>1</v>
      </c>
      <c r="D3">
        <v>6222.5</v>
      </c>
      <c r="E3">
        <v>15400</v>
      </c>
      <c r="F3">
        <v>11300</v>
      </c>
      <c r="G3">
        <f>AVERAGE(E3:F3)</f>
        <v>13350</v>
      </c>
      <c r="I3">
        <v>0.82</v>
      </c>
      <c r="K3">
        <v>0.9</v>
      </c>
      <c r="L3">
        <v>0.97</v>
      </c>
      <c r="M3">
        <v>0.9</v>
      </c>
      <c r="N3">
        <v>0.9</v>
      </c>
      <c r="O3">
        <v>0.92500000000000004</v>
      </c>
      <c r="P3">
        <v>0.92500000000000004</v>
      </c>
      <c r="Q3">
        <v>0.92500000000000004</v>
      </c>
      <c r="R3">
        <v>0.95</v>
      </c>
      <c r="T3">
        <v>3.9</v>
      </c>
      <c r="U3">
        <v>4.125</v>
      </c>
      <c r="V3">
        <v>6.1</v>
      </c>
      <c r="X3">
        <v>0.95</v>
      </c>
    </row>
    <row r="4" spans="1:24" x14ac:dyDescent="0.25">
      <c r="A4">
        <v>20.5</v>
      </c>
      <c r="B4">
        <v>6605</v>
      </c>
      <c r="C4">
        <v>1</v>
      </c>
      <c r="D4">
        <v>12968.2</v>
      </c>
      <c r="I4">
        <v>0.82</v>
      </c>
      <c r="K4">
        <v>0.95</v>
      </c>
      <c r="L4" s="1">
        <v>0.97</v>
      </c>
      <c r="M4" s="1">
        <v>0.85</v>
      </c>
      <c r="N4" s="1">
        <v>0.9</v>
      </c>
      <c r="O4">
        <v>0.9</v>
      </c>
      <c r="P4" s="1">
        <v>0.9</v>
      </c>
      <c r="Q4" s="1">
        <v>0.92500000000000004</v>
      </c>
      <c r="R4" s="1">
        <v>0.92500000000000004</v>
      </c>
      <c r="T4" s="1">
        <v>7.9</v>
      </c>
      <c r="U4" s="1">
        <v>8.8000000000000007</v>
      </c>
      <c r="V4" s="1">
        <v>12</v>
      </c>
      <c r="X4">
        <v>0.97499999999999998</v>
      </c>
    </row>
    <row r="5" spans="1:24" x14ac:dyDescent="0.25">
      <c r="A5">
        <v>21</v>
      </c>
      <c r="B5">
        <f>D5</f>
        <v>1012</v>
      </c>
      <c r="C5">
        <v>1</v>
      </c>
      <c r="D5">
        <v>1012</v>
      </c>
      <c r="I5">
        <v>0.81</v>
      </c>
      <c r="K5">
        <v>0.9</v>
      </c>
      <c r="L5">
        <v>0.97</v>
      </c>
      <c r="M5">
        <v>0.85</v>
      </c>
      <c r="N5">
        <v>0.9</v>
      </c>
      <c r="O5">
        <v>0.9</v>
      </c>
      <c r="P5">
        <v>0.9</v>
      </c>
      <c r="Q5">
        <v>0.92500000000000004</v>
      </c>
      <c r="R5">
        <v>0.92500000000000004</v>
      </c>
      <c r="T5">
        <v>7.9</v>
      </c>
      <c r="U5">
        <v>8.8000000000000007</v>
      </c>
      <c r="V5">
        <v>12</v>
      </c>
      <c r="X5">
        <v>0.95</v>
      </c>
    </row>
    <row r="6" spans="1:24" x14ac:dyDescent="0.25">
      <c r="A6">
        <v>21.5</v>
      </c>
      <c r="B6">
        <f>D6</f>
        <v>2533</v>
      </c>
      <c r="C6">
        <v>1</v>
      </c>
      <c r="D6">
        <v>2533</v>
      </c>
      <c r="I6">
        <v>0.81</v>
      </c>
      <c r="K6">
        <v>0.95</v>
      </c>
      <c r="L6">
        <v>0.97</v>
      </c>
      <c r="M6">
        <v>0.9</v>
      </c>
      <c r="N6">
        <v>0.9</v>
      </c>
      <c r="O6">
        <v>0.9</v>
      </c>
      <c r="P6">
        <v>0.92500000000000004</v>
      </c>
      <c r="Q6">
        <v>0.95</v>
      </c>
      <c r="R6">
        <v>0.95</v>
      </c>
      <c r="T6">
        <v>7.4</v>
      </c>
      <c r="U6">
        <v>8.5</v>
      </c>
      <c r="V6">
        <v>11</v>
      </c>
      <c r="X6">
        <v>0.97499999999999998</v>
      </c>
    </row>
    <row r="7" spans="1:24" x14ac:dyDescent="0.25">
      <c r="A7">
        <v>30</v>
      </c>
      <c r="B7">
        <v>7400</v>
      </c>
      <c r="C7">
        <v>1</v>
      </c>
      <c r="D7">
        <v>9618.34</v>
      </c>
      <c r="E7">
        <v>25800</v>
      </c>
      <c r="F7">
        <v>18400</v>
      </c>
      <c r="G7">
        <f>AVERAGE(E7:F7)</f>
        <v>22100</v>
      </c>
      <c r="I7">
        <v>0.81</v>
      </c>
      <c r="K7">
        <v>0.9</v>
      </c>
      <c r="L7">
        <v>0.97</v>
      </c>
      <c r="M7">
        <v>0.9</v>
      </c>
      <c r="N7">
        <v>0.9</v>
      </c>
      <c r="O7">
        <v>0.9</v>
      </c>
      <c r="P7">
        <v>0.92500000000000004</v>
      </c>
      <c r="Q7">
        <v>0.95</v>
      </c>
      <c r="R7">
        <v>0.95</v>
      </c>
      <c r="T7">
        <v>7.4</v>
      </c>
      <c r="U7">
        <v>8.5</v>
      </c>
      <c r="V7">
        <v>11</v>
      </c>
      <c r="X7">
        <v>0.92</v>
      </c>
    </row>
    <row r="8" spans="1:24" x14ac:dyDescent="0.25">
      <c r="A8">
        <v>30.5</v>
      </c>
      <c r="B8">
        <f>G7-B9-B10-B7</f>
        <v>8409</v>
      </c>
      <c r="C8">
        <v>1</v>
      </c>
      <c r="D8">
        <v>11604</v>
      </c>
      <c r="I8">
        <v>0.81</v>
      </c>
      <c r="K8">
        <v>0.95</v>
      </c>
      <c r="L8">
        <v>0.92</v>
      </c>
      <c r="M8">
        <v>0.85</v>
      </c>
      <c r="N8">
        <v>0.85</v>
      </c>
      <c r="O8">
        <v>0.9</v>
      </c>
      <c r="P8">
        <v>0.9</v>
      </c>
      <c r="Q8">
        <v>0.9</v>
      </c>
      <c r="R8">
        <v>0.92500000000000004</v>
      </c>
      <c r="T8">
        <v>7.9</v>
      </c>
      <c r="U8">
        <v>8.8000000000000007</v>
      </c>
      <c r="V8">
        <v>12</v>
      </c>
      <c r="X8">
        <v>0.97499999999999998</v>
      </c>
    </row>
    <row r="9" spans="1:24" x14ac:dyDescent="0.25">
      <c r="A9">
        <v>31</v>
      </c>
      <c r="B9">
        <f>D9</f>
        <v>1135</v>
      </c>
      <c r="C9">
        <v>1</v>
      </c>
      <c r="D9">
        <v>1135</v>
      </c>
      <c r="I9">
        <v>0.8</v>
      </c>
      <c r="K9">
        <v>0.9</v>
      </c>
      <c r="L9">
        <v>0.92</v>
      </c>
      <c r="M9">
        <v>0.85</v>
      </c>
      <c r="N9">
        <v>0.85</v>
      </c>
      <c r="O9">
        <v>0.9</v>
      </c>
      <c r="P9">
        <v>0.9</v>
      </c>
      <c r="Q9">
        <v>0.9</v>
      </c>
      <c r="R9">
        <v>0.92500000000000004</v>
      </c>
      <c r="T9">
        <v>7.9</v>
      </c>
      <c r="U9">
        <v>8.8000000000000007</v>
      </c>
      <c r="V9">
        <v>12</v>
      </c>
      <c r="X9">
        <v>0.92</v>
      </c>
    </row>
    <row r="10" spans="1:24" x14ac:dyDescent="0.25">
      <c r="A10">
        <v>31.5</v>
      </c>
      <c r="B10">
        <f>D10</f>
        <v>5156</v>
      </c>
      <c r="C10">
        <v>1</v>
      </c>
      <c r="D10">
        <v>5156</v>
      </c>
      <c r="I10">
        <v>0.8</v>
      </c>
      <c r="K10">
        <v>0.95</v>
      </c>
      <c r="L10">
        <v>0.9</v>
      </c>
      <c r="M10">
        <v>0.9</v>
      </c>
      <c r="N10">
        <v>0.9</v>
      </c>
      <c r="O10">
        <v>0.9</v>
      </c>
      <c r="P10">
        <v>0.92500000000000004</v>
      </c>
      <c r="Q10">
        <v>0.95</v>
      </c>
      <c r="R10">
        <v>0.95</v>
      </c>
      <c r="T10">
        <v>7.4</v>
      </c>
      <c r="U10">
        <v>8.5</v>
      </c>
      <c r="V10">
        <v>11</v>
      </c>
      <c r="X10">
        <v>0.97499999999999998</v>
      </c>
    </row>
    <row r="11" spans="1:24" x14ac:dyDescent="0.25">
      <c r="A11">
        <v>32</v>
      </c>
      <c r="B11">
        <v>0</v>
      </c>
      <c r="C11">
        <v>1</v>
      </c>
      <c r="D11">
        <v>0</v>
      </c>
      <c r="I11">
        <v>0.8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0.92500000000000004</v>
      </c>
      <c r="Q11">
        <v>0.95</v>
      </c>
      <c r="R11">
        <v>0.95</v>
      </c>
      <c r="T11">
        <v>7.4</v>
      </c>
      <c r="U11">
        <v>8.5</v>
      </c>
      <c r="V11">
        <v>11</v>
      </c>
      <c r="X11">
        <v>0.92</v>
      </c>
    </row>
    <row r="12" spans="1:24" x14ac:dyDescent="0.25">
      <c r="A12">
        <v>32.5</v>
      </c>
      <c r="B12">
        <v>0</v>
      </c>
      <c r="C12">
        <v>1</v>
      </c>
      <c r="D12">
        <v>0</v>
      </c>
      <c r="I12">
        <v>0.8</v>
      </c>
      <c r="K12">
        <v>0.95</v>
      </c>
      <c r="L12">
        <v>0.97</v>
      </c>
      <c r="M12">
        <v>0.9</v>
      </c>
      <c r="N12">
        <v>0.9</v>
      </c>
      <c r="O12">
        <v>0.9</v>
      </c>
      <c r="P12">
        <v>0.92500000000000004</v>
      </c>
      <c r="Q12">
        <v>0.92500000000000004</v>
      </c>
      <c r="R12">
        <v>0.92500000000000004</v>
      </c>
      <c r="T12">
        <v>7.4</v>
      </c>
      <c r="U12">
        <v>8.5</v>
      </c>
      <c r="V12">
        <v>11</v>
      </c>
      <c r="X12">
        <v>0.97499999999999998</v>
      </c>
    </row>
    <row r="13" spans="1:24" x14ac:dyDescent="0.25">
      <c r="A13">
        <v>33</v>
      </c>
      <c r="B13">
        <v>0</v>
      </c>
      <c r="C13">
        <v>1</v>
      </c>
      <c r="D13">
        <v>0</v>
      </c>
      <c r="I13">
        <v>0.8</v>
      </c>
      <c r="K13">
        <v>0.9</v>
      </c>
      <c r="L13">
        <v>0.97</v>
      </c>
      <c r="M13">
        <v>0.9</v>
      </c>
      <c r="N13">
        <v>0.9</v>
      </c>
      <c r="O13">
        <v>0.9</v>
      </c>
      <c r="P13">
        <v>0.92500000000000004</v>
      </c>
      <c r="Q13">
        <v>0.92500000000000004</v>
      </c>
      <c r="R13">
        <v>0.92500000000000004</v>
      </c>
      <c r="T13">
        <v>7.4</v>
      </c>
      <c r="U13">
        <v>8.5</v>
      </c>
      <c r="V13">
        <v>11</v>
      </c>
      <c r="X13">
        <v>0.92</v>
      </c>
    </row>
    <row r="14" spans="1:24" x14ac:dyDescent="0.25">
      <c r="A14">
        <v>40</v>
      </c>
      <c r="B14">
        <f t="shared" ref="B14:B20" si="0">ROUND(D14,0)</f>
        <v>2303</v>
      </c>
      <c r="C14">
        <v>1</v>
      </c>
      <c r="D14">
        <v>2303.17</v>
      </c>
      <c r="E14">
        <v>28200</v>
      </c>
      <c r="F14">
        <v>37500</v>
      </c>
      <c r="G14">
        <f>AVERAGE(E14:F14)</f>
        <v>32850</v>
      </c>
      <c r="I14">
        <v>0.75</v>
      </c>
      <c r="K14">
        <v>0.9</v>
      </c>
      <c r="L14">
        <v>0.97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T14">
        <v>3.2</v>
      </c>
      <c r="U14">
        <v>3.5</v>
      </c>
      <c r="V14">
        <v>5.5</v>
      </c>
      <c r="X14">
        <v>0.92</v>
      </c>
    </row>
    <row r="15" spans="1:24" x14ac:dyDescent="0.25">
      <c r="A15">
        <v>40.5</v>
      </c>
      <c r="B15">
        <f t="shared" si="0"/>
        <v>3614</v>
      </c>
      <c r="C15">
        <v>1</v>
      </c>
      <c r="D15">
        <v>3614.31</v>
      </c>
      <c r="I15">
        <v>0.75</v>
      </c>
      <c r="K15">
        <v>0.95</v>
      </c>
      <c r="L15">
        <v>0.89999999999999991</v>
      </c>
      <c r="M15">
        <v>0.85</v>
      </c>
      <c r="N15">
        <v>0.85</v>
      </c>
      <c r="O15">
        <v>0.875</v>
      </c>
      <c r="P15">
        <v>0.875</v>
      </c>
      <c r="Q15">
        <v>0.875</v>
      </c>
      <c r="R15">
        <v>0.875</v>
      </c>
      <c r="T15">
        <v>3.2</v>
      </c>
      <c r="U15">
        <v>3.5</v>
      </c>
      <c r="V15">
        <v>5.5</v>
      </c>
      <c r="X15">
        <v>0.97499999999999998</v>
      </c>
    </row>
    <row r="16" spans="1:24" x14ac:dyDescent="0.25">
      <c r="A16">
        <v>41</v>
      </c>
      <c r="B16">
        <f t="shared" si="0"/>
        <v>2211</v>
      </c>
      <c r="C16">
        <v>1</v>
      </c>
      <c r="D16">
        <v>2210.9699999999998</v>
      </c>
      <c r="I16">
        <v>0.75</v>
      </c>
      <c r="K16">
        <v>0.9</v>
      </c>
      <c r="L16">
        <v>0.89999999999999991</v>
      </c>
      <c r="M16">
        <v>0.85</v>
      </c>
      <c r="N16">
        <v>0.85</v>
      </c>
      <c r="O16">
        <v>0.875</v>
      </c>
      <c r="P16">
        <v>0.875</v>
      </c>
      <c r="Q16">
        <v>0.875</v>
      </c>
      <c r="R16">
        <v>0.875</v>
      </c>
      <c r="T16">
        <v>3.2</v>
      </c>
      <c r="U16">
        <v>3.5</v>
      </c>
      <c r="V16">
        <v>5.5</v>
      </c>
      <c r="X16">
        <v>0.92</v>
      </c>
    </row>
    <row r="17" spans="1:24" x14ac:dyDescent="0.25">
      <c r="A17">
        <v>41.5</v>
      </c>
      <c r="B17">
        <f t="shared" si="0"/>
        <v>1424</v>
      </c>
      <c r="C17">
        <v>1</v>
      </c>
      <c r="D17">
        <v>1424.2829999999999</v>
      </c>
      <c r="I17">
        <v>0.75</v>
      </c>
      <c r="K17">
        <v>0.95</v>
      </c>
      <c r="L17">
        <v>0.87</v>
      </c>
      <c r="M17">
        <v>0.85</v>
      </c>
      <c r="N17">
        <v>0.85</v>
      </c>
      <c r="O17">
        <v>0.875</v>
      </c>
      <c r="P17">
        <v>0.875</v>
      </c>
      <c r="Q17">
        <v>0.875</v>
      </c>
      <c r="R17">
        <v>0.875</v>
      </c>
      <c r="T17">
        <v>3.4</v>
      </c>
      <c r="U17">
        <v>3.625</v>
      </c>
      <c r="V17">
        <v>5.6</v>
      </c>
      <c r="X17">
        <v>0.97499999999999998</v>
      </c>
    </row>
    <row r="18" spans="1:24" x14ac:dyDescent="0.25">
      <c r="A18">
        <v>42</v>
      </c>
      <c r="B18">
        <v>100</v>
      </c>
      <c r="C18">
        <v>1</v>
      </c>
      <c r="D18">
        <v>94</v>
      </c>
      <c r="I18">
        <v>0.75</v>
      </c>
      <c r="K18">
        <v>0.9</v>
      </c>
      <c r="L18" s="1">
        <v>0.87</v>
      </c>
      <c r="M18" s="1">
        <v>0.85</v>
      </c>
      <c r="N18" s="1">
        <v>0.85</v>
      </c>
      <c r="O18">
        <v>0.875</v>
      </c>
      <c r="P18" s="1">
        <v>0.875</v>
      </c>
      <c r="Q18" s="1">
        <v>0.875</v>
      </c>
      <c r="R18" s="1">
        <v>0.875</v>
      </c>
      <c r="T18" s="1">
        <v>3.4</v>
      </c>
      <c r="U18" s="1">
        <v>3.625</v>
      </c>
      <c r="V18" s="1">
        <v>5.6</v>
      </c>
      <c r="X18">
        <v>0.92</v>
      </c>
    </row>
    <row r="19" spans="1:24" x14ac:dyDescent="0.25">
      <c r="A19">
        <v>42.5</v>
      </c>
      <c r="B19">
        <v>750</v>
      </c>
      <c r="C19">
        <v>1</v>
      </c>
      <c r="D19">
        <v>522.70000000000005</v>
      </c>
      <c r="I19">
        <v>0.75</v>
      </c>
      <c r="K19">
        <v>0.95</v>
      </c>
      <c r="L19">
        <v>0.89999999999999991</v>
      </c>
      <c r="M19">
        <v>0.85</v>
      </c>
      <c r="N19">
        <v>0.9</v>
      </c>
      <c r="O19">
        <v>0.9</v>
      </c>
      <c r="P19">
        <v>0.9</v>
      </c>
      <c r="Q19">
        <v>0.9</v>
      </c>
      <c r="R19">
        <v>0.9</v>
      </c>
      <c r="T19">
        <v>2.9</v>
      </c>
      <c r="U19">
        <v>3.1</v>
      </c>
      <c r="V19">
        <v>5.2</v>
      </c>
      <c r="X19">
        <v>0.97499999999999998</v>
      </c>
    </row>
    <row r="20" spans="1:24" x14ac:dyDescent="0.25">
      <c r="A20">
        <v>43</v>
      </c>
      <c r="B20">
        <f t="shared" si="0"/>
        <v>1501</v>
      </c>
      <c r="C20">
        <v>1</v>
      </c>
      <c r="D20">
        <v>1501</v>
      </c>
      <c r="I20">
        <v>0.75</v>
      </c>
      <c r="K20">
        <v>0.9</v>
      </c>
      <c r="L20" s="1">
        <v>0.89999999999999991</v>
      </c>
      <c r="M20" s="1">
        <v>0.85</v>
      </c>
      <c r="N20" s="1">
        <v>0.9</v>
      </c>
      <c r="O20">
        <v>0.9</v>
      </c>
      <c r="P20" s="1">
        <v>0.9</v>
      </c>
      <c r="Q20" s="1">
        <v>0.9</v>
      </c>
      <c r="R20" s="1">
        <v>0.9</v>
      </c>
      <c r="T20" s="1">
        <v>2.9</v>
      </c>
      <c r="U20" s="1">
        <v>3.1</v>
      </c>
      <c r="V20" s="1">
        <v>5.2</v>
      </c>
      <c r="X20">
        <v>0.92</v>
      </c>
    </row>
    <row r="21" spans="1:24" x14ac:dyDescent="0.25">
      <c r="A21">
        <v>43.5</v>
      </c>
      <c r="B21">
        <f>ROUND(D21,0)</f>
        <v>5938</v>
      </c>
      <c r="C21">
        <v>1</v>
      </c>
      <c r="D21">
        <v>5937.72</v>
      </c>
      <c r="I21">
        <v>0.75</v>
      </c>
      <c r="K21">
        <v>0.95</v>
      </c>
      <c r="L21">
        <v>0.87</v>
      </c>
      <c r="M21">
        <v>0.85</v>
      </c>
      <c r="N21">
        <v>0.85</v>
      </c>
      <c r="O21">
        <v>0.85</v>
      </c>
      <c r="P21">
        <v>0.85</v>
      </c>
      <c r="Q21">
        <v>0.9</v>
      </c>
      <c r="R21">
        <v>0.9</v>
      </c>
      <c r="T21">
        <v>3.4</v>
      </c>
      <c r="U21">
        <v>3.625</v>
      </c>
      <c r="V21">
        <v>5.6</v>
      </c>
      <c r="X21">
        <v>0.97499999999999998</v>
      </c>
    </row>
    <row r="22" spans="1:24" x14ac:dyDescent="0.25">
      <c r="A22">
        <v>44</v>
      </c>
      <c r="B22">
        <v>4024</v>
      </c>
      <c r="C22">
        <v>1</v>
      </c>
      <c r="D22">
        <v>3472</v>
      </c>
      <c r="I22">
        <v>0.75</v>
      </c>
      <c r="K22">
        <v>0.9</v>
      </c>
      <c r="L22">
        <v>0.87</v>
      </c>
      <c r="M22">
        <v>0.85</v>
      </c>
      <c r="N22">
        <v>0.85</v>
      </c>
      <c r="O22">
        <v>0.85</v>
      </c>
      <c r="P22">
        <v>0.85</v>
      </c>
      <c r="Q22">
        <v>0.9</v>
      </c>
      <c r="R22">
        <v>0.9</v>
      </c>
      <c r="T22">
        <v>3.4</v>
      </c>
      <c r="U22">
        <v>3.625</v>
      </c>
      <c r="V22">
        <v>5.6</v>
      </c>
      <c r="X22">
        <v>0.92</v>
      </c>
    </row>
    <row r="23" spans="1:24" x14ac:dyDescent="0.25">
      <c r="A23">
        <v>44.5</v>
      </c>
      <c r="B23">
        <v>10800</v>
      </c>
      <c r="C23">
        <v>1</v>
      </c>
      <c r="D23">
        <v>7946.6</v>
      </c>
      <c r="I23">
        <v>0.75</v>
      </c>
      <c r="K23">
        <v>0.95</v>
      </c>
      <c r="L23">
        <v>0.87</v>
      </c>
      <c r="M23">
        <v>0.85</v>
      </c>
      <c r="N23">
        <v>0.9</v>
      </c>
      <c r="O23">
        <v>0.92</v>
      </c>
      <c r="P23">
        <v>0.92</v>
      </c>
      <c r="Q23">
        <v>0.92</v>
      </c>
      <c r="R23">
        <v>0.95</v>
      </c>
      <c r="T23">
        <v>3.1</v>
      </c>
      <c r="U23">
        <v>3.3</v>
      </c>
      <c r="V23">
        <v>5</v>
      </c>
      <c r="X23">
        <v>0.97499999999999998</v>
      </c>
    </row>
    <row r="24" spans="1:24" x14ac:dyDescent="0.25">
      <c r="A24">
        <v>45</v>
      </c>
      <c r="B24">
        <f>ROUND(D24,0)</f>
        <v>25</v>
      </c>
      <c r="C24">
        <v>1</v>
      </c>
      <c r="D24">
        <v>24.681000000000001</v>
      </c>
      <c r="I24">
        <v>0.75</v>
      </c>
      <c r="K24">
        <v>0.9</v>
      </c>
      <c r="L24">
        <v>0.87</v>
      </c>
      <c r="M24">
        <v>0.85</v>
      </c>
      <c r="N24">
        <v>0.9</v>
      </c>
      <c r="O24">
        <v>0.92</v>
      </c>
      <c r="P24">
        <v>0.92</v>
      </c>
      <c r="Q24">
        <v>0.92</v>
      </c>
      <c r="R24">
        <v>0.95</v>
      </c>
      <c r="T24">
        <v>3.1</v>
      </c>
      <c r="U24">
        <v>3.3</v>
      </c>
      <c r="V24">
        <v>5</v>
      </c>
      <c r="X24">
        <v>0.92</v>
      </c>
    </row>
    <row r="25" spans="1:24" x14ac:dyDescent="0.25">
      <c r="A25">
        <v>45.5</v>
      </c>
      <c r="B25">
        <f>ROUND(D25,0)</f>
        <v>160</v>
      </c>
      <c r="C25">
        <v>1</v>
      </c>
      <c r="D25">
        <v>159.619</v>
      </c>
      <c r="I25">
        <v>0.75</v>
      </c>
      <c r="K25">
        <v>0.95</v>
      </c>
      <c r="L25">
        <v>0.95</v>
      </c>
      <c r="M25">
        <v>0.85</v>
      </c>
      <c r="N25">
        <v>0.85</v>
      </c>
      <c r="O25">
        <v>0.85</v>
      </c>
      <c r="P25">
        <v>0.85</v>
      </c>
      <c r="Q25">
        <v>0.85</v>
      </c>
      <c r="R25">
        <v>0.85</v>
      </c>
      <c r="T25">
        <v>3.1</v>
      </c>
      <c r="U25">
        <v>3.3</v>
      </c>
      <c r="V25">
        <v>5</v>
      </c>
      <c r="X25">
        <v>0.97499999999999998</v>
      </c>
    </row>
    <row r="26" spans="1:24" x14ac:dyDescent="0.25">
      <c r="A26">
        <v>50</v>
      </c>
      <c r="B26">
        <v>50000</v>
      </c>
      <c r="C26">
        <v>1</v>
      </c>
      <c r="D26">
        <v>490.36</v>
      </c>
      <c r="E26">
        <v>1800</v>
      </c>
      <c r="F26">
        <v>1100</v>
      </c>
      <c r="G26">
        <f>AVERAGE(E26:F26)</f>
        <v>1450</v>
      </c>
      <c r="I26">
        <v>0.75</v>
      </c>
      <c r="K26">
        <v>0.9</v>
      </c>
      <c r="L26">
        <v>0.95</v>
      </c>
      <c r="M26">
        <v>0.85</v>
      </c>
      <c r="N26">
        <v>0.85</v>
      </c>
      <c r="O26">
        <v>0.85</v>
      </c>
      <c r="P26">
        <v>0.85</v>
      </c>
      <c r="Q26">
        <v>0.85</v>
      </c>
      <c r="R26">
        <v>0.85</v>
      </c>
      <c r="T26">
        <v>3.1</v>
      </c>
      <c r="U26">
        <v>3.3</v>
      </c>
      <c r="V26">
        <v>5</v>
      </c>
      <c r="X26">
        <v>0.97499999999999998</v>
      </c>
    </row>
    <row r="27" spans="1:24" x14ac:dyDescent="0.25">
      <c r="A27">
        <v>50.5</v>
      </c>
      <c r="B27">
        <f>G26-B30-B31-B29-B28</f>
        <v>797</v>
      </c>
      <c r="C27">
        <v>1</v>
      </c>
      <c r="D27">
        <v>1546.5</v>
      </c>
      <c r="I27">
        <v>0.75</v>
      </c>
      <c r="K27">
        <v>0.9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T27">
        <v>1</v>
      </c>
      <c r="U27">
        <v>1</v>
      </c>
      <c r="V27">
        <v>1</v>
      </c>
      <c r="X27">
        <v>0.95</v>
      </c>
    </row>
    <row r="28" spans="1:24" x14ac:dyDescent="0.25">
      <c r="A28">
        <v>51</v>
      </c>
      <c r="B28">
        <v>280</v>
      </c>
      <c r="C28">
        <v>1</v>
      </c>
      <c r="D28">
        <v>1491.6</v>
      </c>
      <c r="I28">
        <v>0.75</v>
      </c>
      <c r="K28">
        <v>0.95</v>
      </c>
      <c r="L28" s="1">
        <v>0.95</v>
      </c>
      <c r="M28" s="1">
        <v>0.8</v>
      </c>
      <c r="N28" s="1">
        <v>0.8</v>
      </c>
      <c r="O28">
        <v>0.8</v>
      </c>
      <c r="P28" s="1">
        <v>0.8</v>
      </c>
      <c r="Q28" s="1">
        <v>0.8</v>
      </c>
      <c r="R28" s="1">
        <v>0.8</v>
      </c>
      <c r="T28" s="1">
        <v>3.3</v>
      </c>
      <c r="U28" s="1">
        <v>3.6</v>
      </c>
      <c r="V28" s="1">
        <v>5.25</v>
      </c>
      <c r="X28">
        <v>0.97499999999999998</v>
      </c>
    </row>
    <row r="29" spans="1:24" x14ac:dyDescent="0.25">
      <c r="A29">
        <v>51.5</v>
      </c>
      <c r="B29">
        <v>240</v>
      </c>
      <c r="C29">
        <v>1</v>
      </c>
      <c r="D29">
        <v>461.4</v>
      </c>
      <c r="I29">
        <v>0.75</v>
      </c>
      <c r="K29">
        <v>0.9</v>
      </c>
      <c r="L29" s="1">
        <v>0.95</v>
      </c>
      <c r="M29" s="1">
        <v>0.8</v>
      </c>
      <c r="N29" s="1">
        <v>0.8</v>
      </c>
      <c r="O29">
        <v>0.8</v>
      </c>
      <c r="P29" s="1">
        <v>0.8</v>
      </c>
      <c r="Q29" s="1">
        <v>0.8</v>
      </c>
      <c r="R29" s="1">
        <v>0.8</v>
      </c>
      <c r="T29" s="1">
        <v>3.3</v>
      </c>
      <c r="U29" s="1">
        <v>3.6</v>
      </c>
      <c r="V29" s="1">
        <v>5.25</v>
      </c>
      <c r="X29">
        <v>0.95</v>
      </c>
    </row>
    <row r="30" spans="1:24" x14ac:dyDescent="0.25">
      <c r="A30">
        <v>52</v>
      </c>
      <c r="B30">
        <f>D30</f>
        <v>120</v>
      </c>
      <c r="C30">
        <v>1</v>
      </c>
      <c r="D30">
        <v>120</v>
      </c>
      <c r="I30">
        <v>0.75</v>
      </c>
      <c r="K30">
        <v>0.95</v>
      </c>
      <c r="L30" s="1">
        <v>0.95</v>
      </c>
      <c r="M30" s="1">
        <v>0.8</v>
      </c>
      <c r="N30" s="1">
        <v>0.8</v>
      </c>
      <c r="O30">
        <v>0.8</v>
      </c>
      <c r="P30" s="1">
        <v>0.8</v>
      </c>
      <c r="Q30" s="1">
        <v>0.85</v>
      </c>
      <c r="R30" s="1">
        <v>0.85</v>
      </c>
      <c r="T30" s="1">
        <v>3.3</v>
      </c>
      <c r="U30" s="1">
        <v>3.6</v>
      </c>
      <c r="V30" s="1">
        <v>5.25</v>
      </c>
      <c r="X30">
        <v>0.97499999999999998</v>
      </c>
    </row>
    <row r="31" spans="1:24" x14ac:dyDescent="0.25">
      <c r="A31">
        <v>52.5</v>
      </c>
      <c r="B31">
        <f>D31</f>
        <v>13</v>
      </c>
      <c r="C31">
        <v>1</v>
      </c>
      <c r="D31">
        <v>13</v>
      </c>
      <c r="I31">
        <v>0.75</v>
      </c>
      <c r="K31">
        <v>0.9</v>
      </c>
      <c r="L31" s="1">
        <v>0.95</v>
      </c>
      <c r="M31" s="1">
        <v>0.8</v>
      </c>
      <c r="N31" s="1">
        <v>0.8</v>
      </c>
      <c r="O31">
        <v>0.8</v>
      </c>
      <c r="P31" s="1">
        <v>0.8</v>
      </c>
      <c r="Q31" s="1">
        <v>0.85</v>
      </c>
      <c r="R31" s="1">
        <v>0.85</v>
      </c>
      <c r="T31" s="1">
        <v>3.3</v>
      </c>
      <c r="U31" s="1">
        <v>3.6</v>
      </c>
      <c r="V31" s="1">
        <v>5.25</v>
      </c>
      <c r="X31">
        <v>0.95</v>
      </c>
    </row>
    <row r="32" spans="1:24" x14ac:dyDescent="0.25">
      <c r="A32">
        <v>60</v>
      </c>
      <c r="B32">
        <v>5000</v>
      </c>
      <c r="C32">
        <v>1</v>
      </c>
      <c r="D32">
        <v>6937.2950000000001</v>
      </c>
      <c r="I32">
        <v>0.75</v>
      </c>
      <c r="K32">
        <v>0.9</v>
      </c>
      <c r="L32" s="1">
        <v>0.95</v>
      </c>
      <c r="M32" s="1">
        <v>0.8</v>
      </c>
      <c r="N32" s="1">
        <v>0.8</v>
      </c>
      <c r="O32">
        <v>0.8</v>
      </c>
      <c r="P32" s="1">
        <v>0.8</v>
      </c>
      <c r="Q32" s="1">
        <v>0.85</v>
      </c>
      <c r="R32" s="1">
        <v>0.85</v>
      </c>
      <c r="T32" s="1">
        <v>3.3</v>
      </c>
      <c r="U32" s="1">
        <v>3.6</v>
      </c>
      <c r="V32" s="1">
        <v>5.25</v>
      </c>
      <c r="X32">
        <v>0.97499999999999998</v>
      </c>
    </row>
    <row r="33" spans="1:24" x14ac:dyDescent="0.25">
      <c r="A33">
        <v>61</v>
      </c>
      <c r="B33">
        <v>5500</v>
      </c>
      <c r="C33">
        <v>1</v>
      </c>
      <c r="D33">
        <v>2299.6239999999998</v>
      </c>
      <c r="I33">
        <v>0.9</v>
      </c>
      <c r="K33">
        <v>0.9</v>
      </c>
      <c r="L33" s="1">
        <v>0.95</v>
      </c>
      <c r="M33" s="1">
        <v>0.8</v>
      </c>
      <c r="N33" s="1">
        <v>0.8</v>
      </c>
      <c r="O33">
        <v>0.8</v>
      </c>
      <c r="P33" s="1">
        <v>0.8</v>
      </c>
      <c r="Q33" s="1">
        <v>0.85</v>
      </c>
      <c r="R33" s="1">
        <v>0.85</v>
      </c>
      <c r="T33" s="1">
        <v>3.3</v>
      </c>
      <c r="U33" s="1">
        <v>3.6</v>
      </c>
      <c r="V33" s="1">
        <v>5.25</v>
      </c>
      <c r="X33">
        <v>0.97499999999999998</v>
      </c>
    </row>
    <row r="34" spans="1:24" x14ac:dyDescent="0.25">
      <c r="A34">
        <v>62</v>
      </c>
      <c r="B34">
        <v>5500</v>
      </c>
      <c r="C34">
        <v>1</v>
      </c>
      <c r="D34">
        <v>2483.7800000000002</v>
      </c>
      <c r="I34">
        <v>0.9</v>
      </c>
      <c r="K34">
        <v>0.9</v>
      </c>
      <c r="L34">
        <v>0.9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T34">
        <v>1</v>
      </c>
      <c r="U34">
        <v>1</v>
      </c>
      <c r="V34">
        <v>1</v>
      </c>
      <c r="X34">
        <v>1</v>
      </c>
    </row>
    <row r="35" spans="1:24" x14ac:dyDescent="0.25">
      <c r="A35">
        <v>63</v>
      </c>
      <c r="B35">
        <v>10350</v>
      </c>
      <c r="C35">
        <v>1</v>
      </c>
      <c r="D35">
        <v>10409.43</v>
      </c>
      <c r="I35">
        <v>0.9</v>
      </c>
      <c r="K35">
        <v>0.9</v>
      </c>
      <c r="L35">
        <v>0.9</v>
      </c>
      <c r="M35">
        <v>0.8</v>
      </c>
      <c r="N35">
        <v>0.8</v>
      </c>
      <c r="O35">
        <v>0.8</v>
      </c>
      <c r="P35">
        <v>0.8</v>
      </c>
      <c r="Q35">
        <v>0.8</v>
      </c>
      <c r="R35">
        <v>0.8</v>
      </c>
      <c r="T35">
        <v>1</v>
      </c>
      <c r="U35">
        <v>1</v>
      </c>
      <c r="V35">
        <v>1</v>
      </c>
      <c r="X35">
        <v>1</v>
      </c>
    </row>
    <row r="36" spans="1:24" x14ac:dyDescent="0.25">
      <c r="A36">
        <v>70</v>
      </c>
      <c r="B36">
        <v>1800</v>
      </c>
      <c r="C36">
        <v>1</v>
      </c>
      <c r="D36">
        <v>587.54200000000003</v>
      </c>
      <c r="I36">
        <v>0.8</v>
      </c>
      <c r="K36">
        <v>0.9</v>
      </c>
      <c r="L36">
        <v>0.9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T36">
        <v>1</v>
      </c>
      <c r="U36">
        <v>1</v>
      </c>
      <c r="V36">
        <v>1</v>
      </c>
      <c r="X36">
        <v>1</v>
      </c>
    </row>
    <row r="37" spans="1:24" x14ac:dyDescent="0.25">
      <c r="A37">
        <v>70.5</v>
      </c>
      <c r="B37">
        <v>7100</v>
      </c>
      <c r="C37">
        <v>1</v>
      </c>
      <c r="D37">
        <v>2125.739</v>
      </c>
      <c r="I37">
        <v>0.8</v>
      </c>
      <c r="K37">
        <v>0.9</v>
      </c>
      <c r="L37">
        <v>0.9</v>
      </c>
      <c r="M37">
        <v>0.8</v>
      </c>
      <c r="N37">
        <v>0.8</v>
      </c>
      <c r="O37">
        <v>0.8</v>
      </c>
      <c r="P37">
        <v>0.8</v>
      </c>
      <c r="Q37">
        <v>0.8</v>
      </c>
      <c r="R37">
        <v>0.8</v>
      </c>
      <c r="T37">
        <v>1</v>
      </c>
      <c r="U37">
        <v>1</v>
      </c>
      <c r="V37">
        <v>1</v>
      </c>
      <c r="X37">
        <v>0.95</v>
      </c>
    </row>
    <row r="38" spans="1:24" x14ac:dyDescent="0.25">
      <c r="A38">
        <v>49</v>
      </c>
      <c r="B38">
        <v>275000</v>
      </c>
      <c r="C38">
        <v>1</v>
      </c>
      <c r="D38">
        <v>15000</v>
      </c>
      <c r="I38">
        <v>0.95</v>
      </c>
      <c r="K38">
        <v>0.95</v>
      </c>
      <c r="L38">
        <v>0.9</v>
      </c>
      <c r="M38">
        <v>0.8</v>
      </c>
      <c r="N38">
        <v>0.8</v>
      </c>
      <c r="O38">
        <v>0.85</v>
      </c>
      <c r="P38">
        <v>0.85</v>
      </c>
      <c r="Q38">
        <v>0.85</v>
      </c>
      <c r="R38">
        <v>0.85</v>
      </c>
      <c r="T38">
        <v>3.4</v>
      </c>
      <c r="U38">
        <v>3.625</v>
      </c>
      <c r="V38">
        <v>5.6</v>
      </c>
      <c r="X38">
        <v>0.97499999999999998</v>
      </c>
    </row>
    <row r="39" spans="1:24" x14ac:dyDescent="0.25">
      <c r="L39">
        <v>0.9</v>
      </c>
      <c r="M39">
        <v>0.8</v>
      </c>
      <c r="N39">
        <v>0.8</v>
      </c>
      <c r="O39">
        <v>0.85</v>
      </c>
      <c r="P39">
        <v>0.85</v>
      </c>
      <c r="Q39">
        <v>0.85</v>
      </c>
      <c r="R39">
        <v>0.85</v>
      </c>
      <c r="T39">
        <v>3.4</v>
      </c>
      <c r="U39">
        <v>3.625</v>
      </c>
      <c r="V39">
        <v>5.6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946E-D584-4D72-9204-A1B358F8318D}">
  <dimension ref="A1:I20"/>
  <sheetViews>
    <sheetView workbookViewId="0">
      <selection activeCell="H8" sqref="H8"/>
    </sheetView>
  </sheetViews>
  <sheetFormatPr baseColWidth="10" defaultRowHeight="15" x14ac:dyDescent="0.25"/>
  <sheetData>
    <row r="1" spans="1:9" x14ac:dyDescent="0.25">
      <c r="A1" t="s">
        <v>149</v>
      </c>
      <c r="B1" t="s">
        <v>147</v>
      </c>
      <c r="C1" t="s">
        <v>147</v>
      </c>
      <c r="D1" t="s">
        <v>147</v>
      </c>
      <c r="E1" t="s">
        <v>147</v>
      </c>
      <c r="F1" t="s">
        <v>148</v>
      </c>
      <c r="G1" t="s">
        <v>148</v>
      </c>
      <c r="H1" t="s">
        <v>148</v>
      </c>
      <c r="I1" t="s">
        <v>148</v>
      </c>
    </row>
    <row r="2" spans="1:9" x14ac:dyDescent="0.25">
      <c r="B2" t="s">
        <v>143</v>
      </c>
      <c r="C2" t="s">
        <v>146</v>
      </c>
      <c r="D2" t="s">
        <v>144</v>
      </c>
      <c r="E2" t="s">
        <v>145</v>
      </c>
      <c r="F2" t="s">
        <v>143</v>
      </c>
      <c r="G2" t="s">
        <v>146</v>
      </c>
      <c r="H2" t="s">
        <v>144</v>
      </c>
      <c r="I2" t="s">
        <v>145</v>
      </c>
    </row>
    <row r="3" spans="1:9" x14ac:dyDescent="0.25">
      <c r="A3">
        <v>2012</v>
      </c>
      <c r="B3">
        <v>0.36299999999999999</v>
      </c>
      <c r="C3">
        <v>5.5190000000000001</v>
      </c>
      <c r="D3">
        <v>1.373</v>
      </c>
      <c r="E3">
        <v>0</v>
      </c>
      <c r="F3">
        <v>34.076999999999998</v>
      </c>
      <c r="G3">
        <v>4.5179999999999998</v>
      </c>
      <c r="H3">
        <v>30.710999999999999</v>
      </c>
      <c r="I3">
        <v>0.26800000000000002</v>
      </c>
    </row>
    <row r="4" spans="1:9" x14ac:dyDescent="0.25">
      <c r="A4">
        <v>2013</v>
      </c>
      <c r="B4">
        <v>0.621</v>
      </c>
      <c r="C4">
        <v>5.5730000000000004</v>
      </c>
      <c r="D4">
        <v>1.6879999999999999</v>
      </c>
      <c r="E4">
        <v>0</v>
      </c>
      <c r="F4">
        <v>36.71</v>
      </c>
      <c r="G4">
        <v>4.5009999999999994</v>
      </c>
      <c r="H4">
        <v>32.969000000000001</v>
      </c>
      <c r="I4">
        <v>0.50800000000000001</v>
      </c>
    </row>
    <row r="5" spans="1:9" x14ac:dyDescent="0.25">
      <c r="A5">
        <v>2014</v>
      </c>
      <c r="B5">
        <v>0.78</v>
      </c>
      <c r="C5">
        <v>5.6150000000000002</v>
      </c>
      <c r="D5">
        <v>2.0960000000000001</v>
      </c>
      <c r="E5">
        <v>0</v>
      </c>
      <c r="F5">
        <v>37.9</v>
      </c>
      <c r="G5">
        <v>4.4909999999999997</v>
      </c>
      <c r="H5">
        <v>37.619999999999997</v>
      </c>
      <c r="I5">
        <v>0.99399999999999999</v>
      </c>
    </row>
    <row r="6" spans="1:9" x14ac:dyDescent="0.25">
      <c r="A6">
        <v>2015</v>
      </c>
      <c r="B6">
        <v>0.93700000000000006</v>
      </c>
      <c r="C6">
        <v>5.6559999999999997</v>
      </c>
      <c r="D6">
        <v>2.4209999999999998</v>
      </c>
      <c r="E6">
        <v>0</v>
      </c>
      <c r="F6">
        <v>39.223999999999997</v>
      </c>
      <c r="G6">
        <v>4.5</v>
      </c>
      <c r="H6">
        <v>41.296999999999997</v>
      </c>
      <c r="I6">
        <v>3.2829999999999999</v>
      </c>
    </row>
    <row r="7" spans="1:9" x14ac:dyDescent="0.25">
      <c r="A7">
        <v>2016</v>
      </c>
      <c r="B7">
        <v>1.0960000000000001</v>
      </c>
      <c r="C7">
        <v>5.7</v>
      </c>
      <c r="D7">
        <v>2.649</v>
      </c>
      <c r="E7">
        <v>0</v>
      </c>
      <c r="F7">
        <v>40.679000000000002</v>
      </c>
      <c r="G7">
        <v>4.5</v>
      </c>
      <c r="H7">
        <v>45.283000000000001</v>
      </c>
      <c r="I7">
        <v>4.1520000000000001</v>
      </c>
    </row>
    <row r="8" spans="1:9" x14ac:dyDescent="0.25">
      <c r="A8">
        <v>2017</v>
      </c>
      <c r="B8">
        <v>1.2689999999999999</v>
      </c>
      <c r="C8">
        <v>5.7140000000000004</v>
      </c>
      <c r="D8">
        <v>2.8439999999999999</v>
      </c>
      <c r="E8">
        <v>0</v>
      </c>
      <c r="F8">
        <v>42.338999999999999</v>
      </c>
      <c r="G8">
        <v>4.5</v>
      </c>
      <c r="H8">
        <v>50.290999999999997</v>
      </c>
      <c r="I8">
        <v>5.4269999999999996</v>
      </c>
    </row>
    <row r="15" spans="1:9" x14ac:dyDescent="0.25">
      <c r="C15" s="20"/>
    </row>
    <row r="16" spans="1:9" x14ac:dyDescent="0.25">
      <c r="C16" s="20"/>
    </row>
    <row r="17" spans="3:3" x14ac:dyDescent="0.25">
      <c r="C17" s="20"/>
    </row>
    <row r="18" spans="3:3" x14ac:dyDescent="0.25">
      <c r="C18" s="20"/>
    </row>
    <row r="19" spans="3:3" x14ac:dyDescent="0.25">
      <c r="C19" s="20"/>
    </row>
    <row r="20" spans="3:3" x14ac:dyDescent="0.25">
      <c r="C20" s="2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CA42-99FF-432E-BE03-B101DB5FA373}">
  <dimension ref="A1:N14"/>
  <sheetViews>
    <sheetView workbookViewId="0">
      <selection activeCell="B13" sqref="B13"/>
    </sheetView>
  </sheetViews>
  <sheetFormatPr baseColWidth="10" defaultRowHeight="15" x14ac:dyDescent="0.25"/>
  <sheetData>
    <row r="1" spans="1:14" x14ac:dyDescent="0.25">
      <c r="B1" t="s">
        <v>147</v>
      </c>
      <c r="C1" t="s">
        <v>160</v>
      </c>
      <c r="D1" t="s">
        <v>151</v>
      </c>
      <c r="E1" t="s">
        <v>154</v>
      </c>
      <c r="F1" t="s">
        <v>148</v>
      </c>
      <c r="G1" t="s">
        <v>158</v>
      </c>
      <c r="H1" t="s">
        <v>150</v>
      </c>
      <c r="I1" t="s">
        <v>155</v>
      </c>
      <c r="J1" t="s">
        <v>152</v>
      </c>
      <c r="K1" t="s">
        <v>159</v>
      </c>
      <c r="L1" t="s">
        <v>156</v>
      </c>
      <c r="M1" t="s">
        <v>153</v>
      </c>
      <c r="N1" t="s">
        <v>157</v>
      </c>
    </row>
    <row r="2" spans="1:14" x14ac:dyDescent="0.25">
      <c r="A2" t="s">
        <v>147</v>
      </c>
      <c r="D2">
        <v>1200</v>
      </c>
      <c r="E2">
        <v>700</v>
      </c>
      <c r="F2">
        <v>4500</v>
      </c>
      <c r="I2">
        <v>300</v>
      </c>
      <c r="J2">
        <v>100</v>
      </c>
      <c r="M2">
        <v>950</v>
      </c>
    </row>
    <row r="3" spans="1:14" x14ac:dyDescent="0.25">
      <c r="A3" t="s">
        <v>160</v>
      </c>
      <c r="H3">
        <v>600</v>
      </c>
      <c r="K3">
        <v>950</v>
      </c>
    </row>
    <row r="4" spans="1:14" x14ac:dyDescent="0.25">
      <c r="A4" t="s">
        <v>151</v>
      </c>
      <c r="B4">
        <v>1200</v>
      </c>
      <c r="H4">
        <v>1500</v>
      </c>
    </row>
    <row r="5" spans="1:14" x14ac:dyDescent="0.25">
      <c r="A5" t="s">
        <v>154</v>
      </c>
      <c r="B5">
        <v>700</v>
      </c>
      <c r="F5">
        <v>1750</v>
      </c>
      <c r="L5">
        <v>600</v>
      </c>
      <c r="N5">
        <v>800</v>
      </c>
    </row>
    <row r="6" spans="1:14" x14ac:dyDescent="0.25">
      <c r="A6" t="s">
        <v>148</v>
      </c>
      <c r="B6">
        <v>4500</v>
      </c>
      <c r="E6">
        <v>1750</v>
      </c>
      <c r="G6">
        <v>800</v>
      </c>
      <c r="H6">
        <v>3200</v>
      </c>
      <c r="L6">
        <v>150</v>
      </c>
    </row>
    <row r="7" spans="1:14" x14ac:dyDescent="0.25">
      <c r="A7" t="s">
        <v>158</v>
      </c>
      <c r="F7">
        <v>800</v>
      </c>
    </row>
    <row r="8" spans="1:14" x14ac:dyDescent="0.25">
      <c r="A8" t="s">
        <v>150</v>
      </c>
      <c r="C8">
        <v>600</v>
      </c>
      <c r="D8">
        <v>1500</v>
      </c>
      <c r="F8">
        <v>3200</v>
      </c>
      <c r="J8">
        <v>870</v>
      </c>
    </row>
    <row r="9" spans="1:14" x14ac:dyDescent="0.25">
      <c r="A9" t="s">
        <v>155</v>
      </c>
      <c r="B9">
        <v>300</v>
      </c>
    </row>
    <row r="10" spans="1:14" x14ac:dyDescent="0.25">
      <c r="A10" t="s">
        <v>152</v>
      </c>
      <c r="B10">
        <v>100</v>
      </c>
      <c r="H10">
        <v>870</v>
      </c>
    </row>
    <row r="11" spans="1:14" x14ac:dyDescent="0.25">
      <c r="A11" t="s">
        <v>159</v>
      </c>
      <c r="C11">
        <v>950</v>
      </c>
    </row>
    <row r="12" spans="1:14" x14ac:dyDescent="0.25">
      <c r="A12" t="s">
        <v>156</v>
      </c>
      <c r="E12">
        <v>600</v>
      </c>
      <c r="F12">
        <v>150</v>
      </c>
    </row>
    <row r="13" spans="1:14" x14ac:dyDescent="0.25">
      <c r="A13" t="s">
        <v>153</v>
      </c>
      <c r="B13">
        <v>950</v>
      </c>
    </row>
    <row r="14" spans="1:14" x14ac:dyDescent="0.25">
      <c r="A14" t="s">
        <v>157</v>
      </c>
      <c r="E14">
        <v>800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592C-F134-4F63-8551-B8C145671911}">
  <dimension ref="A1:N14"/>
  <sheetViews>
    <sheetView tabSelected="1" workbookViewId="0">
      <selection activeCell="C11" sqref="C11"/>
    </sheetView>
  </sheetViews>
  <sheetFormatPr baseColWidth="10" defaultRowHeight="15" x14ac:dyDescent="0.25"/>
  <sheetData>
    <row r="1" spans="1:14" x14ac:dyDescent="0.25">
      <c r="B1" t="s">
        <v>147</v>
      </c>
      <c r="C1" t="s">
        <v>160</v>
      </c>
      <c r="D1" t="s">
        <v>151</v>
      </c>
      <c r="E1" t="s">
        <v>154</v>
      </c>
      <c r="F1" t="s">
        <v>148</v>
      </c>
      <c r="G1" t="s">
        <v>158</v>
      </c>
      <c r="H1" t="s">
        <v>150</v>
      </c>
      <c r="I1" t="s">
        <v>155</v>
      </c>
      <c r="J1" t="s">
        <v>152</v>
      </c>
      <c r="K1" t="s">
        <v>159</v>
      </c>
      <c r="L1" t="s">
        <v>156</v>
      </c>
      <c r="M1" t="s">
        <v>153</v>
      </c>
      <c r="N1" t="s">
        <v>157</v>
      </c>
    </row>
    <row r="2" spans="1:14" x14ac:dyDescent="0.25">
      <c r="A2" t="s">
        <v>147</v>
      </c>
      <c r="F2">
        <v>230</v>
      </c>
    </row>
    <row r="3" spans="1:14" x14ac:dyDescent="0.25">
      <c r="A3" t="s">
        <v>160</v>
      </c>
      <c r="F3">
        <v>437</v>
      </c>
      <c r="H3">
        <v>342</v>
      </c>
      <c r="K3">
        <v>163</v>
      </c>
    </row>
    <row r="4" spans="1:14" x14ac:dyDescent="0.25">
      <c r="A4" t="s">
        <v>151</v>
      </c>
    </row>
    <row r="5" spans="1:14" x14ac:dyDescent="0.25">
      <c r="A5" t="s">
        <v>154</v>
      </c>
    </row>
    <row r="6" spans="1:14" x14ac:dyDescent="0.25">
      <c r="A6" t="s">
        <v>148</v>
      </c>
      <c r="B6">
        <v>230</v>
      </c>
      <c r="C6">
        <v>437</v>
      </c>
      <c r="H6">
        <v>694</v>
      </c>
    </row>
    <row r="7" spans="1:14" x14ac:dyDescent="0.25">
      <c r="A7" t="s">
        <v>158</v>
      </c>
    </row>
    <row r="8" spans="1:14" x14ac:dyDescent="0.25">
      <c r="A8" t="s">
        <v>150</v>
      </c>
      <c r="C8">
        <v>342</v>
      </c>
      <c r="F8">
        <v>694</v>
      </c>
    </row>
    <row r="9" spans="1:14" x14ac:dyDescent="0.25">
      <c r="A9" t="s">
        <v>155</v>
      </c>
    </row>
    <row r="10" spans="1:14" x14ac:dyDescent="0.25">
      <c r="A10" t="s">
        <v>152</v>
      </c>
    </row>
    <row r="11" spans="1:14" x14ac:dyDescent="0.25">
      <c r="A11" t="s">
        <v>159</v>
      </c>
      <c r="C11">
        <v>163</v>
      </c>
    </row>
    <row r="12" spans="1:14" x14ac:dyDescent="0.25">
      <c r="A12" t="s">
        <v>156</v>
      </c>
    </row>
    <row r="13" spans="1:14" x14ac:dyDescent="0.25">
      <c r="A13" t="s">
        <v>153</v>
      </c>
    </row>
    <row r="14" spans="1:14" x14ac:dyDescent="0.25">
      <c r="A14" t="s">
        <v>157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workbookViewId="0"/>
  </sheetViews>
  <sheetFormatPr baseColWidth="10" defaultRowHeight="15" x14ac:dyDescent="0.25"/>
  <cols>
    <col min="2" max="2" width="37.85546875" bestFit="1" customWidth="1"/>
  </cols>
  <sheetData>
    <row r="1" spans="1:15" s="6" customFormat="1" ht="45" x14ac:dyDescent="0.25">
      <c r="C1" s="6" t="s">
        <v>49</v>
      </c>
      <c r="D1" s="6" t="s">
        <v>50</v>
      </c>
      <c r="E1" s="6" t="s">
        <v>54</v>
      </c>
      <c r="F1" s="6" t="s">
        <v>55</v>
      </c>
      <c r="G1" s="6" t="s">
        <v>56</v>
      </c>
      <c r="H1" s="6" t="s">
        <v>61</v>
      </c>
      <c r="I1" s="6" t="s">
        <v>62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  <c r="O1" s="6" t="s">
        <v>70</v>
      </c>
    </row>
    <row r="2" spans="1:15" ht="30" x14ac:dyDescent="0.25">
      <c r="A2" t="s">
        <v>101</v>
      </c>
      <c r="B2" t="s">
        <v>42</v>
      </c>
      <c r="C2" t="s">
        <v>47</v>
      </c>
      <c r="D2" t="s">
        <v>48</v>
      </c>
      <c r="E2" t="s">
        <v>51</v>
      </c>
      <c r="F2" t="s">
        <v>52</v>
      </c>
      <c r="G2" t="s">
        <v>53</v>
      </c>
      <c r="H2" t="s">
        <v>57</v>
      </c>
      <c r="I2" t="s">
        <v>58</v>
      </c>
      <c r="J2" t="s">
        <v>59</v>
      </c>
      <c r="K2" t="s">
        <v>60</v>
      </c>
      <c r="L2" t="s">
        <v>68</v>
      </c>
      <c r="O2" s="6" t="s">
        <v>83</v>
      </c>
    </row>
    <row r="3" spans="1:15" x14ac:dyDescent="0.25">
      <c r="A3">
        <v>10</v>
      </c>
      <c r="B3" t="s">
        <v>0</v>
      </c>
      <c r="C3">
        <v>24</v>
      </c>
      <c r="D3">
        <v>4</v>
      </c>
      <c r="E3">
        <v>12</v>
      </c>
      <c r="F3">
        <v>18</v>
      </c>
      <c r="G3">
        <v>30</v>
      </c>
      <c r="H3">
        <v>1.95</v>
      </c>
      <c r="I3">
        <v>2.0625</v>
      </c>
      <c r="J3">
        <v>3.05</v>
      </c>
      <c r="K3">
        <v>1</v>
      </c>
      <c r="L3">
        <f>MIN(Outputs!C3,Outputs!E3,Outputs!G3,Outputs!I3,Outputs!K3)</f>
        <v>0.62</v>
      </c>
      <c r="M3">
        <v>0.01</v>
      </c>
      <c r="N3">
        <v>0</v>
      </c>
      <c r="O3">
        <v>0.95</v>
      </c>
    </row>
    <row r="4" spans="1:15" s="1" customFormat="1" x14ac:dyDescent="0.25">
      <c r="A4" s="1">
        <v>20</v>
      </c>
      <c r="B4" s="1" t="s">
        <v>12</v>
      </c>
      <c r="C4" s="1">
        <v>12</v>
      </c>
      <c r="D4" s="1">
        <v>4</v>
      </c>
      <c r="E4" s="1">
        <v>12</v>
      </c>
      <c r="F4" s="1">
        <v>18</v>
      </c>
      <c r="G4" s="1">
        <v>30</v>
      </c>
      <c r="H4" s="1">
        <v>3.95</v>
      </c>
      <c r="I4" s="1">
        <v>4.4000000000000004</v>
      </c>
      <c r="J4" s="1">
        <v>6</v>
      </c>
      <c r="K4" s="1">
        <v>1</v>
      </c>
      <c r="L4" s="1">
        <f>MIN(Outputs!C4,Outputs!E4,Outputs!G4,Outputs!I4,Outputs!K4)</f>
        <v>0.65</v>
      </c>
      <c r="M4" s="1">
        <v>0.01</v>
      </c>
      <c r="N4" s="1">
        <v>0</v>
      </c>
      <c r="O4">
        <v>0.95</v>
      </c>
    </row>
    <row r="5" spans="1:15" x14ac:dyDescent="0.25">
      <c r="A5">
        <v>20.5</v>
      </c>
      <c r="B5" t="s">
        <v>33</v>
      </c>
      <c r="C5">
        <v>12</v>
      </c>
      <c r="D5">
        <v>4</v>
      </c>
      <c r="E5">
        <v>12</v>
      </c>
      <c r="F5">
        <v>18</v>
      </c>
      <c r="G5">
        <v>30</v>
      </c>
      <c r="H5">
        <v>3.95</v>
      </c>
      <c r="I5">
        <v>4.4000000000000004</v>
      </c>
      <c r="J5">
        <v>6</v>
      </c>
      <c r="K5">
        <v>1</v>
      </c>
      <c r="L5">
        <f>MIN(Outputs!C5,Outputs!E5,Outputs!G5,Outputs!I5,Outputs!K5)</f>
        <v>0.55000000000000004</v>
      </c>
      <c r="M5">
        <v>0.01</v>
      </c>
      <c r="N5">
        <v>0</v>
      </c>
      <c r="O5">
        <v>0.95</v>
      </c>
    </row>
    <row r="6" spans="1:15" x14ac:dyDescent="0.25">
      <c r="A6">
        <v>21</v>
      </c>
      <c r="B6" t="s">
        <v>13</v>
      </c>
      <c r="C6">
        <v>2</v>
      </c>
      <c r="D6">
        <v>4</v>
      </c>
      <c r="E6">
        <v>8</v>
      </c>
      <c r="F6">
        <v>14</v>
      </c>
      <c r="G6">
        <v>24</v>
      </c>
      <c r="H6">
        <v>3.7</v>
      </c>
      <c r="I6">
        <v>4.25</v>
      </c>
      <c r="J6">
        <v>5.5</v>
      </c>
      <c r="K6">
        <v>0.75</v>
      </c>
      <c r="L6">
        <f>MIN(Outputs!C6,Outputs!E6,Outputs!G6,Outputs!I6,Outputs!K6)</f>
        <v>0.4</v>
      </c>
      <c r="M6">
        <v>0.01</v>
      </c>
      <c r="N6">
        <v>0</v>
      </c>
      <c r="O6">
        <v>0.95</v>
      </c>
    </row>
    <row r="7" spans="1:15" x14ac:dyDescent="0.25">
      <c r="A7">
        <v>21.5</v>
      </c>
      <c r="B7" t="s">
        <v>34</v>
      </c>
      <c r="C7">
        <v>2</v>
      </c>
      <c r="D7">
        <v>4</v>
      </c>
      <c r="E7">
        <v>8</v>
      </c>
      <c r="F7">
        <v>14</v>
      </c>
      <c r="G7">
        <v>24</v>
      </c>
      <c r="H7">
        <v>3.7</v>
      </c>
      <c r="I7">
        <v>4.25</v>
      </c>
      <c r="J7">
        <v>5.5</v>
      </c>
      <c r="K7">
        <v>0.75</v>
      </c>
      <c r="L7">
        <f>MIN(Outputs!C7,Outputs!E7,Outputs!G7,Outputs!I7,Outputs!K7)</f>
        <v>0.35</v>
      </c>
      <c r="M7">
        <v>0.01</v>
      </c>
      <c r="N7">
        <v>0</v>
      </c>
      <c r="O7">
        <v>0.95</v>
      </c>
    </row>
    <row r="8" spans="1:15" x14ac:dyDescent="0.25">
      <c r="A8">
        <v>30</v>
      </c>
      <c r="B8" t="s">
        <v>9</v>
      </c>
      <c r="C8">
        <v>6</v>
      </c>
      <c r="D8">
        <v>6</v>
      </c>
      <c r="E8">
        <v>8</v>
      </c>
      <c r="F8">
        <v>14</v>
      </c>
      <c r="G8">
        <v>24</v>
      </c>
      <c r="H8">
        <v>3.95</v>
      </c>
      <c r="I8">
        <v>4.4000000000000004</v>
      </c>
      <c r="J8">
        <v>6</v>
      </c>
      <c r="K8">
        <v>1</v>
      </c>
      <c r="L8">
        <f>MIN(Outputs!C8,Outputs!E8,Outputs!G8,Outputs!I8,Outputs!K8)</f>
        <v>0.52500000000000002</v>
      </c>
      <c r="M8">
        <v>0.01</v>
      </c>
      <c r="N8">
        <v>0</v>
      </c>
      <c r="O8">
        <v>0.95</v>
      </c>
    </row>
    <row r="9" spans="1:15" x14ac:dyDescent="0.25">
      <c r="A9">
        <v>30.5</v>
      </c>
      <c r="B9" t="s">
        <v>30</v>
      </c>
      <c r="C9">
        <v>6</v>
      </c>
      <c r="D9">
        <v>6</v>
      </c>
      <c r="E9">
        <v>8</v>
      </c>
      <c r="F9">
        <v>14</v>
      </c>
      <c r="G9">
        <v>24</v>
      </c>
      <c r="H9">
        <v>3.95</v>
      </c>
      <c r="I9">
        <v>4.4000000000000004</v>
      </c>
      <c r="J9">
        <v>6</v>
      </c>
      <c r="K9">
        <v>1</v>
      </c>
      <c r="L9">
        <f>MIN(Outputs!C9,Outputs!E9,Outputs!G9,Outputs!I9,Outputs!K9)</f>
        <v>0.52500000000000002</v>
      </c>
      <c r="M9">
        <v>0.01</v>
      </c>
      <c r="N9">
        <v>0</v>
      </c>
      <c r="O9">
        <v>0.95</v>
      </c>
    </row>
    <row r="10" spans="1:15" x14ac:dyDescent="0.25">
      <c r="A10">
        <v>31</v>
      </c>
      <c r="B10" t="s">
        <v>10</v>
      </c>
      <c r="C10">
        <v>4</v>
      </c>
      <c r="D10">
        <v>2</v>
      </c>
      <c r="E10">
        <v>8</v>
      </c>
      <c r="F10">
        <v>14</v>
      </c>
      <c r="G10">
        <v>24</v>
      </c>
      <c r="H10">
        <v>3.7</v>
      </c>
      <c r="I10">
        <v>4.25</v>
      </c>
      <c r="J10">
        <v>5.5</v>
      </c>
      <c r="K10">
        <v>0.75</v>
      </c>
      <c r="L10">
        <f>MIN(Outputs!C10,Outputs!E10,Outputs!G10,Outputs!I10,Outputs!K10)</f>
        <v>0.4</v>
      </c>
      <c r="M10">
        <v>0.01</v>
      </c>
      <c r="N10">
        <v>0</v>
      </c>
      <c r="O10">
        <v>0.95</v>
      </c>
    </row>
    <row r="11" spans="1:15" x14ac:dyDescent="0.25">
      <c r="A11">
        <v>31.5</v>
      </c>
      <c r="B11" t="s">
        <v>31</v>
      </c>
      <c r="C11">
        <v>4</v>
      </c>
      <c r="D11">
        <v>2</v>
      </c>
      <c r="E11">
        <v>8</v>
      </c>
      <c r="F11">
        <v>14</v>
      </c>
      <c r="G11">
        <v>24</v>
      </c>
      <c r="H11">
        <v>3.7</v>
      </c>
      <c r="I11">
        <v>4.25</v>
      </c>
      <c r="J11">
        <v>5.5</v>
      </c>
      <c r="K11">
        <v>0.75</v>
      </c>
      <c r="L11">
        <f>MIN(Outputs!C11,Outputs!E11,Outputs!G11,Outputs!I11,Outputs!K11)</f>
        <v>0.4</v>
      </c>
      <c r="M11">
        <v>0.01</v>
      </c>
      <c r="N11">
        <v>0</v>
      </c>
      <c r="O11">
        <v>0.95</v>
      </c>
    </row>
    <row r="12" spans="1:15" x14ac:dyDescent="0.25">
      <c r="A12">
        <v>32</v>
      </c>
      <c r="B12" t="s">
        <v>11</v>
      </c>
      <c r="C12">
        <v>4</v>
      </c>
      <c r="D12">
        <v>2</v>
      </c>
      <c r="E12">
        <v>8</v>
      </c>
      <c r="F12">
        <v>14</v>
      </c>
      <c r="G12">
        <v>24</v>
      </c>
      <c r="H12">
        <v>3.7</v>
      </c>
      <c r="I12">
        <v>4.25</v>
      </c>
      <c r="J12">
        <v>5.5</v>
      </c>
      <c r="K12">
        <v>0.625</v>
      </c>
      <c r="L12">
        <f>MIN(Outputs!C12,Outputs!E12,Outputs!G12,Outputs!I12,Outputs!K12)</f>
        <v>0.35699999999999998</v>
      </c>
      <c r="M12">
        <v>0.01</v>
      </c>
      <c r="N12">
        <v>0</v>
      </c>
      <c r="O12">
        <v>0.95</v>
      </c>
    </row>
    <row r="13" spans="1:15" x14ac:dyDescent="0.25">
      <c r="A13">
        <v>32.5</v>
      </c>
      <c r="B13" t="s">
        <v>32</v>
      </c>
      <c r="C13">
        <v>4</v>
      </c>
      <c r="D13">
        <v>2</v>
      </c>
      <c r="E13">
        <v>8</v>
      </c>
      <c r="F13">
        <v>14</v>
      </c>
      <c r="G13">
        <v>24</v>
      </c>
      <c r="H13">
        <v>3.7</v>
      </c>
      <c r="I13">
        <v>4.25</v>
      </c>
      <c r="J13">
        <v>5.5</v>
      </c>
      <c r="K13">
        <v>0.625</v>
      </c>
      <c r="L13">
        <f>MIN(Outputs!C13,Outputs!E13,Outputs!G13,Outputs!I13,Outputs!K13)</f>
        <v>0.375</v>
      </c>
      <c r="M13">
        <v>0.01</v>
      </c>
      <c r="N13">
        <v>0</v>
      </c>
      <c r="O13">
        <v>0.95</v>
      </c>
    </row>
    <row r="14" spans="1:15" x14ac:dyDescent="0.25">
      <c r="A14">
        <v>33</v>
      </c>
      <c r="B14" t="s">
        <v>14</v>
      </c>
      <c r="C14">
        <v>2</v>
      </c>
      <c r="D14">
        <v>2</v>
      </c>
      <c r="E14">
        <v>8</v>
      </c>
      <c r="F14">
        <v>12</v>
      </c>
      <c r="G14">
        <v>24</v>
      </c>
      <c r="H14">
        <v>1.6</v>
      </c>
      <c r="I14">
        <v>1.75</v>
      </c>
      <c r="J14">
        <v>2.75</v>
      </c>
      <c r="K14">
        <v>0.625</v>
      </c>
      <c r="L14">
        <f>MIN(Outputs!C14,Outputs!E14,Outputs!G14,Outputs!I14,Outputs!K14)</f>
        <v>0.2</v>
      </c>
      <c r="M14">
        <v>0.01</v>
      </c>
      <c r="N14">
        <v>0</v>
      </c>
      <c r="O14">
        <v>0.95</v>
      </c>
    </row>
    <row r="15" spans="1:15" x14ac:dyDescent="0.25">
      <c r="A15">
        <v>40</v>
      </c>
      <c r="B15" t="s">
        <v>15</v>
      </c>
      <c r="C15">
        <v>6</v>
      </c>
      <c r="D15">
        <v>1</v>
      </c>
      <c r="E15">
        <v>8</v>
      </c>
      <c r="F15">
        <v>12</v>
      </c>
      <c r="G15">
        <v>24</v>
      </c>
      <c r="H15">
        <v>1.6</v>
      </c>
      <c r="I15">
        <v>1.75</v>
      </c>
      <c r="J15">
        <v>2.75</v>
      </c>
      <c r="K15">
        <v>0.625</v>
      </c>
      <c r="L15">
        <f>MIN(Outputs!C15,Outputs!E15,Outputs!G15,Outputs!I15,Outputs!K15)</f>
        <v>0.5</v>
      </c>
      <c r="M15">
        <v>0.01</v>
      </c>
      <c r="N15">
        <v>0</v>
      </c>
      <c r="O15">
        <v>0.95</v>
      </c>
    </row>
    <row r="16" spans="1:15" x14ac:dyDescent="0.25">
      <c r="A16">
        <v>40.5</v>
      </c>
      <c r="B16" t="s">
        <v>43</v>
      </c>
      <c r="C16">
        <v>6</v>
      </c>
      <c r="D16">
        <v>1</v>
      </c>
      <c r="E16">
        <v>8</v>
      </c>
      <c r="F16">
        <v>12</v>
      </c>
      <c r="G16">
        <v>24</v>
      </c>
      <c r="H16">
        <v>1.6</v>
      </c>
      <c r="I16">
        <v>1.75</v>
      </c>
      <c r="J16">
        <v>2.75</v>
      </c>
      <c r="K16">
        <v>0.625</v>
      </c>
      <c r="L16">
        <f>MIN(Outputs!C16,Outputs!E16,Outputs!G16,Outputs!I16,Outputs!K16)</f>
        <v>0.5</v>
      </c>
      <c r="M16">
        <v>0.01</v>
      </c>
      <c r="N16">
        <v>0</v>
      </c>
      <c r="O16">
        <v>0.95</v>
      </c>
    </row>
    <row r="17" spans="1:15" x14ac:dyDescent="0.25">
      <c r="A17">
        <v>41</v>
      </c>
      <c r="B17" t="s">
        <v>26</v>
      </c>
      <c r="C17">
        <v>4</v>
      </c>
      <c r="D17">
        <v>1</v>
      </c>
      <c r="E17">
        <v>6</v>
      </c>
      <c r="F17">
        <v>12</v>
      </c>
      <c r="G17">
        <v>24</v>
      </c>
      <c r="H17">
        <v>1.7</v>
      </c>
      <c r="I17">
        <v>1.8125</v>
      </c>
      <c r="J17">
        <v>2.8</v>
      </c>
      <c r="K17">
        <v>0.75</v>
      </c>
      <c r="L17">
        <f>MIN(Outputs!C17,Outputs!E17,Outputs!G17,Outputs!I17,Outputs!K17)</f>
        <v>0.75</v>
      </c>
      <c r="M17">
        <v>0.01</v>
      </c>
      <c r="N17">
        <v>0</v>
      </c>
      <c r="O17">
        <v>0.95</v>
      </c>
    </row>
    <row r="18" spans="1:15" s="1" customFormat="1" x14ac:dyDescent="0.25">
      <c r="A18" s="1">
        <v>41.5</v>
      </c>
      <c r="B18" s="1" t="s">
        <v>37</v>
      </c>
      <c r="C18" s="1">
        <v>4</v>
      </c>
      <c r="D18" s="1">
        <v>1</v>
      </c>
      <c r="E18" s="1">
        <v>6</v>
      </c>
      <c r="F18" s="1">
        <v>12</v>
      </c>
      <c r="G18" s="1">
        <v>24</v>
      </c>
      <c r="H18" s="1">
        <v>1.7</v>
      </c>
      <c r="I18" s="1">
        <v>1.8125</v>
      </c>
      <c r="J18" s="1">
        <v>2.8</v>
      </c>
      <c r="K18" s="1">
        <v>0.75</v>
      </c>
      <c r="L18" s="1">
        <f>MIN(Outputs!C18,Outputs!E18,Outputs!G18,Outputs!I18,Outputs!K18)</f>
        <v>0.7</v>
      </c>
      <c r="M18" s="1">
        <v>0.01</v>
      </c>
      <c r="N18" s="1">
        <v>0</v>
      </c>
      <c r="O18">
        <v>0.95</v>
      </c>
    </row>
    <row r="19" spans="1:15" x14ac:dyDescent="0.25">
      <c r="A19">
        <v>42</v>
      </c>
      <c r="B19" t="s">
        <v>16</v>
      </c>
      <c r="C19">
        <v>1</v>
      </c>
      <c r="D19">
        <v>1</v>
      </c>
      <c r="E19">
        <v>6</v>
      </c>
      <c r="F19">
        <v>12</v>
      </c>
      <c r="G19">
        <v>24</v>
      </c>
      <c r="H19">
        <v>1.45</v>
      </c>
      <c r="I19">
        <v>1.55</v>
      </c>
      <c r="J19">
        <v>2.6</v>
      </c>
      <c r="K19">
        <v>0.5</v>
      </c>
      <c r="L19">
        <f>MIN(Outputs!C19,Outputs!E19,Outputs!G19,Outputs!I19,Outputs!K19)</f>
        <v>0.7</v>
      </c>
      <c r="M19">
        <v>0.01</v>
      </c>
      <c r="N19">
        <v>0</v>
      </c>
      <c r="O19">
        <v>0.95</v>
      </c>
    </row>
    <row r="20" spans="1:15" s="1" customFormat="1" x14ac:dyDescent="0.25">
      <c r="A20" s="1">
        <v>42.5</v>
      </c>
      <c r="B20" s="1" t="s">
        <v>38</v>
      </c>
      <c r="C20" s="1">
        <v>2</v>
      </c>
      <c r="D20" s="1">
        <v>1</v>
      </c>
      <c r="E20" s="1">
        <v>6</v>
      </c>
      <c r="F20" s="1">
        <v>12</v>
      </c>
      <c r="G20" s="1">
        <v>24</v>
      </c>
      <c r="H20" s="1">
        <v>1.45</v>
      </c>
      <c r="I20" s="1">
        <v>1.55</v>
      </c>
      <c r="J20" s="1">
        <v>2.6</v>
      </c>
      <c r="K20" s="1">
        <v>0.5</v>
      </c>
      <c r="L20" s="1">
        <f>MIN(Outputs!C20,Outputs!E20,Outputs!G20,Outputs!I20,Outputs!K20)</f>
        <v>0.65</v>
      </c>
      <c r="M20" s="1">
        <v>0.01</v>
      </c>
      <c r="N20" s="1">
        <v>0</v>
      </c>
      <c r="O20">
        <v>0.95</v>
      </c>
    </row>
    <row r="21" spans="1:15" x14ac:dyDescent="0.25">
      <c r="A21">
        <v>43</v>
      </c>
      <c r="B21" t="s">
        <v>17</v>
      </c>
      <c r="C21">
        <v>4</v>
      </c>
      <c r="D21">
        <v>1</v>
      </c>
      <c r="E21">
        <v>6</v>
      </c>
      <c r="F21">
        <v>12</v>
      </c>
      <c r="G21">
        <v>24</v>
      </c>
      <c r="H21">
        <v>1.7</v>
      </c>
      <c r="I21">
        <v>1.8125</v>
      </c>
      <c r="J21">
        <v>2.8</v>
      </c>
      <c r="K21">
        <v>0.75</v>
      </c>
      <c r="L21">
        <f>MIN(Outputs!C21,Outputs!E21,Outputs!G21,Outputs!I21,Outputs!K21)</f>
        <v>0.352112676056338</v>
      </c>
      <c r="M21">
        <v>0.01</v>
      </c>
      <c r="N21">
        <v>0</v>
      </c>
      <c r="O21">
        <v>0.95</v>
      </c>
    </row>
    <row r="22" spans="1:15" x14ac:dyDescent="0.25">
      <c r="A22">
        <v>43.5</v>
      </c>
      <c r="B22" t="s">
        <v>39</v>
      </c>
      <c r="C22">
        <v>4</v>
      </c>
      <c r="D22">
        <v>1</v>
      </c>
      <c r="E22">
        <v>6</v>
      </c>
      <c r="F22">
        <v>12</v>
      </c>
      <c r="G22">
        <v>24</v>
      </c>
      <c r="H22">
        <v>1.7</v>
      </c>
      <c r="I22">
        <v>1.8125</v>
      </c>
      <c r="J22">
        <v>2.8</v>
      </c>
      <c r="K22">
        <v>0.75</v>
      </c>
      <c r="L22">
        <f>MIN(Outputs!C22,Outputs!E22,Outputs!G22,Outputs!I22,Outputs!K22)</f>
        <v>0.375</v>
      </c>
      <c r="M22">
        <v>0.01</v>
      </c>
      <c r="N22">
        <v>0</v>
      </c>
      <c r="O22">
        <v>0.95</v>
      </c>
    </row>
    <row r="23" spans="1:15" x14ac:dyDescent="0.25">
      <c r="A23">
        <v>44</v>
      </c>
      <c r="B23" t="s">
        <v>18</v>
      </c>
      <c r="C23">
        <v>2</v>
      </c>
      <c r="D23">
        <v>1</v>
      </c>
      <c r="E23">
        <v>6</v>
      </c>
      <c r="F23">
        <v>12</v>
      </c>
      <c r="G23">
        <v>24</v>
      </c>
      <c r="H23">
        <v>1.55</v>
      </c>
      <c r="I23">
        <v>1.65</v>
      </c>
      <c r="J23">
        <v>2.5</v>
      </c>
      <c r="K23">
        <v>0.5</v>
      </c>
      <c r="L23">
        <f>MIN(Outputs!C23,Outputs!E23,Outputs!G23,Outputs!I23,Outputs!K23)</f>
        <v>0.49872122762148335</v>
      </c>
      <c r="M23">
        <v>0.01</v>
      </c>
      <c r="N23">
        <v>0</v>
      </c>
      <c r="O23">
        <v>0.95</v>
      </c>
    </row>
    <row r="24" spans="1:15" x14ac:dyDescent="0.25">
      <c r="A24">
        <v>44.5</v>
      </c>
      <c r="B24" t="s">
        <v>40</v>
      </c>
      <c r="C24">
        <v>2</v>
      </c>
      <c r="D24">
        <v>1</v>
      </c>
      <c r="E24">
        <v>6</v>
      </c>
      <c r="F24">
        <v>12</v>
      </c>
      <c r="G24">
        <v>24</v>
      </c>
      <c r="H24">
        <v>1.55</v>
      </c>
      <c r="I24">
        <v>1.65</v>
      </c>
      <c r="J24">
        <v>2.5</v>
      </c>
      <c r="K24">
        <v>0.5</v>
      </c>
      <c r="L24">
        <f>MIN(Outputs!C24,Outputs!E24,Outputs!G24,Outputs!I24,Outputs!K24)</f>
        <v>0.38</v>
      </c>
      <c r="M24">
        <v>0.01</v>
      </c>
      <c r="N24">
        <v>0</v>
      </c>
      <c r="O24">
        <v>0.95</v>
      </c>
    </row>
    <row r="25" spans="1:15" x14ac:dyDescent="0.25">
      <c r="A25">
        <v>45</v>
      </c>
      <c r="B25" s="4" t="s">
        <v>35</v>
      </c>
      <c r="C25">
        <v>1</v>
      </c>
      <c r="D25">
        <v>1</v>
      </c>
      <c r="E25">
        <v>6</v>
      </c>
      <c r="F25">
        <v>12</v>
      </c>
      <c r="G25">
        <v>24</v>
      </c>
      <c r="H25">
        <v>1.55</v>
      </c>
      <c r="I25">
        <v>1.65</v>
      </c>
      <c r="J25">
        <v>2.5</v>
      </c>
      <c r="K25">
        <v>0.5</v>
      </c>
      <c r="L25">
        <f>MIN(Outputs!C25,Outputs!E25,Outputs!G25,Outputs!I25,Outputs!K25)</f>
        <v>0.25</v>
      </c>
      <c r="M25">
        <v>0.01</v>
      </c>
      <c r="N25">
        <v>0</v>
      </c>
      <c r="O25">
        <v>0.95</v>
      </c>
    </row>
    <row r="26" spans="1:15" x14ac:dyDescent="0.25">
      <c r="A26">
        <v>45.5</v>
      </c>
      <c r="B26" t="s">
        <v>36</v>
      </c>
      <c r="C26">
        <v>1</v>
      </c>
      <c r="D26">
        <v>1</v>
      </c>
      <c r="E26">
        <v>6</v>
      </c>
      <c r="F26">
        <v>12</v>
      </c>
      <c r="G26">
        <v>24</v>
      </c>
      <c r="H26">
        <v>1.55</v>
      </c>
      <c r="I26">
        <v>1.65</v>
      </c>
      <c r="J26">
        <v>2.5</v>
      </c>
      <c r="K26">
        <v>0.5</v>
      </c>
      <c r="L26">
        <f>MIN(Outputs!C26,Outputs!E26,Outputs!G26,Outputs!I26,Outputs!K26)</f>
        <v>0.25</v>
      </c>
      <c r="M26">
        <v>0.01</v>
      </c>
      <c r="N26">
        <v>0</v>
      </c>
      <c r="O26">
        <v>0.95</v>
      </c>
    </row>
    <row r="27" spans="1:15" x14ac:dyDescent="0.25">
      <c r="A27">
        <v>49.5</v>
      </c>
      <c r="B27" t="s">
        <v>25</v>
      </c>
      <c r="C27">
        <v>0</v>
      </c>
      <c r="D27">
        <v>1</v>
      </c>
      <c r="E27">
        <v>1</v>
      </c>
      <c r="F27">
        <v>2</v>
      </c>
      <c r="G27">
        <v>4</v>
      </c>
      <c r="H27">
        <v>0.5</v>
      </c>
      <c r="I27">
        <v>0.5</v>
      </c>
      <c r="J27">
        <v>0.5</v>
      </c>
      <c r="K27">
        <v>0.1</v>
      </c>
      <c r="L27" s="9">
        <v>1</v>
      </c>
      <c r="M27">
        <v>0.01</v>
      </c>
      <c r="N27">
        <v>0</v>
      </c>
      <c r="O27">
        <v>0.95</v>
      </c>
    </row>
    <row r="28" spans="1:15" s="1" customFormat="1" x14ac:dyDescent="0.25">
      <c r="A28" s="1">
        <v>50</v>
      </c>
      <c r="B28" s="1" t="s">
        <v>19</v>
      </c>
      <c r="C28" s="1">
        <v>4</v>
      </c>
      <c r="D28" s="1">
        <v>1</v>
      </c>
      <c r="E28" s="1">
        <v>8</v>
      </c>
      <c r="F28" s="1">
        <v>12</v>
      </c>
      <c r="G28" s="1">
        <v>24</v>
      </c>
      <c r="H28" s="1">
        <v>1.65</v>
      </c>
      <c r="I28" s="1">
        <v>1.8</v>
      </c>
      <c r="J28" s="1">
        <v>2.625</v>
      </c>
      <c r="K28" s="1">
        <v>0.625</v>
      </c>
      <c r="L28">
        <f>MIN(Outputs!C28,Outputs!E28,Outputs!G28,Outputs!I28,Outputs!K28)</f>
        <v>0.5</v>
      </c>
      <c r="M28" s="1">
        <v>0.01</v>
      </c>
      <c r="N28" s="1">
        <v>0</v>
      </c>
      <c r="O28">
        <v>0.95</v>
      </c>
    </row>
    <row r="29" spans="1:15" s="1" customFormat="1" x14ac:dyDescent="0.25">
      <c r="A29" s="1">
        <v>50.5</v>
      </c>
      <c r="B29" s="1" t="s">
        <v>28</v>
      </c>
      <c r="C29" s="1">
        <v>4</v>
      </c>
      <c r="D29" s="1">
        <v>1</v>
      </c>
      <c r="E29" s="1">
        <v>8</v>
      </c>
      <c r="F29" s="1">
        <v>12</v>
      </c>
      <c r="G29" s="1">
        <v>24</v>
      </c>
      <c r="H29" s="1">
        <v>1.65</v>
      </c>
      <c r="I29" s="1">
        <v>1.8</v>
      </c>
      <c r="J29" s="1">
        <v>2.625</v>
      </c>
      <c r="K29" s="1">
        <v>0.625</v>
      </c>
      <c r="L29">
        <f>MIN(Outputs!C29,Outputs!E29,Outputs!G29,Outputs!I29,Outputs!K29)</f>
        <v>0.5</v>
      </c>
      <c r="M29" s="1">
        <v>0.01</v>
      </c>
      <c r="N29" s="1">
        <v>0</v>
      </c>
      <c r="O29">
        <v>0.95</v>
      </c>
    </row>
    <row r="30" spans="1:15" s="1" customFormat="1" x14ac:dyDescent="0.25">
      <c r="A30" s="1">
        <v>51</v>
      </c>
      <c r="B30" s="1" t="s">
        <v>20</v>
      </c>
      <c r="C30" s="1">
        <v>4</v>
      </c>
      <c r="D30" s="1">
        <v>1</v>
      </c>
      <c r="E30" s="1">
        <v>6</v>
      </c>
      <c r="F30" s="1">
        <v>12</v>
      </c>
      <c r="G30" s="1">
        <v>24</v>
      </c>
      <c r="H30" s="1">
        <v>1.65</v>
      </c>
      <c r="I30" s="1">
        <v>1.8</v>
      </c>
      <c r="J30" s="1">
        <v>2.625</v>
      </c>
      <c r="K30" s="1">
        <v>0.625</v>
      </c>
      <c r="L30">
        <f>MIN(Outputs!C30,Outputs!E30,Outputs!G30,Outputs!I30,Outputs!K30)</f>
        <v>0.77500000000000002</v>
      </c>
      <c r="M30" s="1">
        <v>0.01</v>
      </c>
      <c r="N30" s="1">
        <v>0</v>
      </c>
      <c r="O30">
        <v>0.95</v>
      </c>
    </row>
    <row r="31" spans="1:15" s="1" customFormat="1" x14ac:dyDescent="0.25">
      <c r="A31" s="1">
        <v>51.5</v>
      </c>
      <c r="B31" s="1" t="s">
        <v>41</v>
      </c>
      <c r="C31" s="1">
        <v>4</v>
      </c>
      <c r="D31" s="1">
        <v>1</v>
      </c>
      <c r="E31" s="1">
        <v>6</v>
      </c>
      <c r="F31" s="1">
        <v>12</v>
      </c>
      <c r="G31" s="1">
        <v>24</v>
      </c>
      <c r="H31" s="1">
        <v>1.65</v>
      </c>
      <c r="I31" s="1">
        <v>1.8</v>
      </c>
      <c r="J31" s="1">
        <v>2.625</v>
      </c>
      <c r="K31" s="1">
        <v>0.625</v>
      </c>
      <c r="L31">
        <f>MIN(Outputs!C31,Outputs!E31,Outputs!G31,Outputs!I31,Outputs!K31)</f>
        <v>0.67500000000000004</v>
      </c>
      <c r="M31" s="1">
        <v>0.01</v>
      </c>
      <c r="N31" s="1">
        <v>0</v>
      </c>
      <c r="O31">
        <v>0.95</v>
      </c>
    </row>
    <row r="32" spans="1:15" s="1" customFormat="1" x14ac:dyDescent="0.25">
      <c r="A32" s="1">
        <v>52</v>
      </c>
      <c r="B32" s="1" t="s">
        <v>21</v>
      </c>
      <c r="C32" s="1">
        <v>4</v>
      </c>
      <c r="D32" s="1">
        <v>1</v>
      </c>
      <c r="E32" s="1">
        <v>6</v>
      </c>
      <c r="F32" s="1">
        <v>12</v>
      </c>
      <c r="G32" s="1">
        <v>24</v>
      </c>
      <c r="H32" s="1">
        <v>1.65</v>
      </c>
      <c r="I32" s="1">
        <v>1.8</v>
      </c>
      <c r="J32" s="1">
        <v>2.625</v>
      </c>
      <c r="K32" s="1">
        <v>0.625</v>
      </c>
      <c r="L32">
        <f>MIN(Outputs!C32,Outputs!E32,Outputs!G32,Outputs!I32,Outputs!K32)</f>
        <v>0.45454545454545453</v>
      </c>
      <c r="M32" s="1">
        <v>0.01</v>
      </c>
      <c r="N32" s="1">
        <v>0</v>
      </c>
      <c r="O32">
        <v>0.95</v>
      </c>
    </row>
    <row r="33" spans="1:15" s="1" customFormat="1" x14ac:dyDescent="0.25">
      <c r="A33" s="1">
        <v>52.5</v>
      </c>
      <c r="B33" s="1" t="s">
        <v>82</v>
      </c>
      <c r="C33" s="1">
        <v>4</v>
      </c>
      <c r="D33" s="1">
        <v>1</v>
      </c>
      <c r="E33" s="1">
        <v>6</v>
      </c>
      <c r="F33" s="1">
        <v>12</v>
      </c>
      <c r="G33" s="1">
        <v>24</v>
      </c>
      <c r="H33" s="1">
        <v>1.65</v>
      </c>
      <c r="I33" s="1">
        <v>1.8</v>
      </c>
      <c r="J33" s="1">
        <v>2.625</v>
      </c>
      <c r="K33" s="1">
        <v>0.625</v>
      </c>
      <c r="L33">
        <f>MIN(Outputs!C33,Outputs!E33,Outputs!G33,Outputs!I33,Outputs!K33)</f>
        <v>0.45454545454545453</v>
      </c>
      <c r="M33" s="1">
        <v>0.01</v>
      </c>
      <c r="N33" s="1">
        <v>0</v>
      </c>
      <c r="O33">
        <v>0.95</v>
      </c>
    </row>
    <row r="34" spans="1:15" x14ac:dyDescent="0.25">
      <c r="A34">
        <v>60</v>
      </c>
      <c r="B34" t="s">
        <v>27</v>
      </c>
      <c r="C34">
        <v>1</v>
      </c>
      <c r="D34">
        <v>1</v>
      </c>
      <c r="E34">
        <v>1</v>
      </c>
      <c r="F34">
        <v>1</v>
      </c>
      <c r="G34">
        <v>1</v>
      </c>
      <c r="H34">
        <v>0.5</v>
      </c>
      <c r="I34">
        <v>0.5</v>
      </c>
      <c r="J34">
        <v>0.5</v>
      </c>
      <c r="K34">
        <v>0.1</v>
      </c>
      <c r="L34" s="9">
        <f>MIN(Outputs!C34,Outputs!E34,Outputs!G34,Outputs!I34,Outputs!K34)</f>
        <v>0</v>
      </c>
      <c r="M34">
        <v>0.01</v>
      </c>
      <c r="N34">
        <v>1</v>
      </c>
      <c r="O34">
        <v>0.95</v>
      </c>
    </row>
    <row r="35" spans="1:15" x14ac:dyDescent="0.25">
      <c r="A35">
        <v>61</v>
      </c>
      <c r="B35" t="s">
        <v>22</v>
      </c>
      <c r="C35">
        <v>1</v>
      </c>
      <c r="D35">
        <v>1</v>
      </c>
      <c r="E35">
        <v>1</v>
      </c>
      <c r="F35">
        <v>1</v>
      </c>
      <c r="G35">
        <v>1</v>
      </c>
      <c r="H35">
        <v>0.5</v>
      </c>
      <c r="I35">
        <v>0.5</v>
      </c>
      <c r="J35">
        <v>0.5</v>
      </c>
      <c r="K35">
        <v>0.1</v>
      </c>
      <c r="L35" s="9">
        <f>MIN(Outputs!C35,Outputs!E35,Outputs!G35,Outputs!I35,Outputs!K35)</f>
        <v>0</v>
      </c>
      <c r="M35">
        <v>0.01</v>
      </c>
      <c r="N35">
        <v>1</v>
      </c>
      <c r="O35">
        <v>0.95</v>
      </c>
    </row>
    <row r="36" spans="1:15" x14ac:dyDescent="0.25">
      <c r="A36">
        <v>62</v>
      </c>
      <c r="B36" t="s">
        <v>23</v>
      </c>
      <c r="C36">
        <v>1</v>
      </c>
      <c r="D36">
        <v>1</v>
      </c>
      <c r="E36">
        <v>1</v>
      </c>
      <c r="F36">
        <v>1</v>
      </c>
      <c r="G36">
        <v>1</v>
      </c>
      <c r="H36">
        <v>0.5</v>
      </c>
      <c r="I36">
        <v>0.5</v>
      </c>
      <c r="J36">
        <v>0.5</v>
      </c>
      <c r="K36">
        <v>0.1</v>
      </c>
      <c r="L36" s="9">
        <f>MIN(Outputs!C36,Outputs!E36,Outputs!G36,Outputs!I36,Outputs!K36)</f>
        <v>0</v>
      </c>
      <c r="M36">
        <v>0.01</v>
      </c>
      <c r="N36">
        <v>0</v>
      </c>
      <c r="O36">
        <v>0.95</v>
      </c>
    </row>
    <row r="37" spans="1:15" x14ac:dyDescent="0.25">
      <c r="A37">
        <v>63</v>
      </c>
      <c r="B37" t="s">
        <v>24</v>
      </c>
      <c r="C37">
        <v>0</v>
      </c>
      <c r="D37">
        <v>1</v>
      </c>
      <c r="E37">
        <v>1</v>
      </c>
      <c r="F37">
        <v>1</v>
      </c>
      <c r="G37">
        <v>1</v>
      </c>
      <c r="H37">
        <v>0.5</v>
      </c>
      <c r="I37">
        <v>0.5</v>
      </c>
      <c r="J37">
        <v>0.5</v>
      </c>
      <c r="K37">
        <v>0.1</v>
      </c>
      <c r="L37">
        <f>MIN(Outputs!C37,Outputs!E37,Outputs!G37,Outputs!I37,Outputs!K37)</f>
        <v>0.05</v>
      </c>
      <c r="M37">
        <v>0.01</v>
      </c>
      <c r="N37">
        <v>0</v>
      </c>
      <c r="O37">
        <v>0.95</v>
      </c>
    </row>
    <row r="38" spans="1:15" x14ac:dyDescent="0.25">
      <c r="A38">
        <v>70</v>
      </c>
      <c r="B38" t="s">
        <v>1</v>
      </c>
      <c r="C38">
        <v>4</v>
      </c>
      <c r="D38">
        <v>1</v>
      </c>
      <c r="E38">
        <v>10</v>
      </c>
      <c r="F38">
        <v>18</v>
      </c>
      <c r="G38">
        <v>30</v>
      </c>
      <c r="H38">
        <v>1.7</v>
      </c>
      <c r="I38">
        <v>1.8125</v>
      </c>
      <c r="J38">
        <v>2.8</v>
      </c>
      <c r="K38">
        <v>0.75</v>
      </c>
      <c r="L38">
        <f>MIN(Outputs!C38,Outputs!E38,Outputs!G38,Outputs!I38,Outputs!K38)</f>
        <v>0.5</v>
      </c>
      <c r="M38">
        <v>0.01</v>
      </c>
      <c r="N38">
        <v>0</v>
      </c>
      <c r="O38">
        <v>0.95</v>
      </c>
    </row>
    <row r="39" spans="1:15" x14ac:dyDescent="0.25">
      <c r="A39">
        <v>70.5</v>
      </c>
      <c r="B39" t="s">
        <v>29</v>
      </c>
      <c r="C39">
        <v>4</v>
      </c>
      <c r="D39">
        <v>1</v>
      </c>
      <c r="E39">
        <v>10</v>
      </c>
      <c r="F39">
        <v>18</v>
      </c>
      <c r="G39">
        <v>30</v>
      </c>
      <c r="H39">
        <v>1.7</v>
      </c>
      <c r="I39">
        <v>1.8125</v>
      </c>
      <c r="J39">
        <v>2.8</v>
      </c>
      <c r="K39">
        <v>0.75</v>
      </c>
      <c r="L39">
        <f>MIN(Outputs!C39,Outputs!E39,Outputs!G39,Outputs!I39,Outputs!K39)</f>
        <v>0.5</v>
      </c>
      <c r="M39">
        <v>0.01</v>
      </c>
      <c r="N39">
        <v>0</v>
      </c>
      <c r="O39">
        <v>0.95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"/>
  <sheetViews>
    <sheetView workbookViewId="0"/>
  </sheetViews>
  <sheetFormatPr baseColWidth="10" defaultRowHeight="15" x14ac:dyDescent="0.25"/>
  <cols>
    <col min="2" max="4" width="12.85546875" customWidth="1"/>
    <col min="6" max="6" width="15" bestFit="1" customWidth="1"/>
  </cols>
  <sheetData>
    <row r="1" spans="1:12" s="6" customFormat="1" ht="45" x14ac:dyDescent="0.25">
      <c r="A1" s="6" t="s">
        <v>101</v>
      </c>
      <c r="B1" s="6" t="s">
        <v>74</v>
      </c>
      <c r="C1" s="6" t="s">
        <v>72</v>
      </c>
      <c r="D1" s="6" t="s">
        <v>46</v>
      </c>
      <c r="E1" s="6" t="s">
        <v>45</v>
      </c>
      <c r="L1" s="6" t="s">
        <v>73</v>
      </c>
    </row>
    <row r="2" spans="1:12" x14ac:dyDescent="0.25">
      <c r="A2">
        <v>63</v>
      </c>
      <c r="B2">
        <v>8250</v>
      </c>
      <c r="C2">
        <v>6.6</v>
      </c>
      <c r="D2">
        <v>0.85</v>
      </c>
      <c r="E2" t="s">
        <v>3</v>
      </c>
      <c r="F2" t="s">
        <v>44</v>
      </c>
    </row>
    <row r="3" spans="1:12" x14ac:dyDescent="0.25">
      <c r="A3">
        <v>63</v>
      </c>
      <c r="B3">
        <v>4000</v>
      </c>
      <c r="C3">
        <v>3.2</v>
      </c>
      <c r="D3">
        <v>0.85</v>
      </c>
      <c r="E3" t="s">
        <v>3</v>
      </c>
      <c r="F3" t="s">
        <v>44</v>
      </c>
      <c r="L3">
        <v>0.1</v>
      </c>
    </row>
    <row r="4" spans="1:12" x14ac:dyDescent="0.25">
      <c r="L4">
        <f>0.58*60/100-0.2</f>
        <v>0.14799999999999996</v>
      </c>
    </row>
    <row r="5" spans="1:12" x14ac:dyDescent="0.25">
      <c r="L5">
        <f>0.58*60/100-0.2</f>
        <v>0.14799999999999996</v>
      </c>
    </row>
    <row r="6" spans="1:12" x14ac:dyDescent="0.25">
      <c r="L6">
        <f t="shared" ref="L6:L16" si="0">0.58*60/100</f>
        <v>0.34799999999999998</v>
      </c>
    </row>
    <row r="7" spans="1:12" x14ac:dyDescent="0.25">
      <c r="L7">
        <f t="shared" si="0"/>
        <v>0.34799999999999998</v>
      </c>
    </row>
    <row r="8" spans="1:12" x14ac:dyDescent="0.25">
      <c r="L8">
        <f>0.41*60/100</f>
        <v>0.24599999999999997</v>
      </c>
    </row>
    <row r="9" spans="1:12" x14ac:dyDescent="0.25">
      <c r="L9">
        <f>0.41*60/100</f>
        <v>0.24599999999999997</v>
      </c>
    </row>
    <row r="10" spans="1:12" x14ac:dyDescent="0.25">
      <c r="L10">
        <f>0.73*60/100</f>
        <v>0.43799999999999994</v>
      </c>
    </row>
    <row r="11" spans="1:12" x14ac:dyDescent="0.25">
      <c r="L11">
        <f>0.73*60/100</f>
        <v>0.43799999999999994</v>
      </c>
    </row>
    <row r="12" spans="1:12" x14ac:dyDescent="0.25">
      <c r="L12">
        <f>0.75*60/100</f>
        <v>0.45</v>
      </c>
    </row>
    <row r="13" spans="1:12" x14ac:dyDescent="0.25">
      <c r="L13">
        <f>0.75*60/100</f>
        <v>0.45</v>
      </c>
    </row>
    <row r="14" spans="1:12" x14ac:dyDescent="0.25">
      <c r="L14">
        <f>0.81*60/100</f>
        <v>0.48599999999999999</v>
      </c>
    </row>
    <row r="15" spans="1:12" x14ac:dyDescent="0.25">
      <c r="L15">
        <f t="shared" si="0"/>
        <v>0.34799999999999998</v>
      </c>
    </row>
    <row r="16" spans="1:12" x14ac:dyDescent="0.25">
      <c r="L16">
        <f t="shared" si="0"/>
        <v>0.34799999999999998</v>
      </c>
    </row>
    <row r="17" spans="12:12" x14ac:dyDescent="0.25">
      <c r="L17">
        <f t="shared" ref="L17:L39" si="1">0.83*60/100</f>
        <v>0.498</v>
      </c>
    </row>
    <row r="18" spans="12:12" x14ac:dyDescent="0.25">
      <c r="L18">
        <f t="shared" si="1"/>
        <v>0.498</v>
      </c>
    </row>
    <row r="19" spans="12:12" x14ac:dyDescent="0.25">
      <c r="L19">
        <f>0.93*60/100</f>
        <v>0.55800000000000005</v>
      </c>
    </row>
    <row r="20" spans="12:12" x14ac:dyDescent="0.25">
      <c r="L20">
        <f>0.93*60/100</f>
        <v>0.55800000000000005</v>
      </c>
    </row>
    <row r="21" spans="12:12" x14ac:dyDescent="0.25">
      <c r="L21">
        <f t="shared" si="1"/>
        <v>0.498</v>
      </c>
    </row>
    <row r="22" spans="12:12" x14ac:dyDescent="0.25">
      <c r="L22">
        <f t="shared" si="1"/>
        <v>0.498</v>
      </c>
    </row>
    <row r="23" spans="12:12" x14ac:dyDescent="0.25">
      <c r="L23">
        <f t="shared" si="1"/>
        <v>0.498</v>
      </c>
    </row>
    <row r="24" spans="12:12" x14ac:dyDescent="0.25">
      <c r="L24">
        <f t="shared" si="1"/>
        <v>0.498</v>
      </c>
    </row>
    <row r="25" spans="12:12" x14ac:dyDescent="0.25">
      <c r="L25">
        <f t="shared" si="1"/>
        <v>0.498</v>
      </c>
    </row>
    <row r="26" spans="12:12" x14ac:dyDescent="0.25">
      <c r="L26">
        <f t="shared" si="1"/>
        <v>0.498</v>
      </c>
    </row>
    <row r="27" spans="12:12" x14ac:dyDescent="0.25">
      <c r="L27">
        <f t="shared" si="1"/>
        <v>0.498</v>
      </c>
    </row>
    <row r="28" spans="12:12" x14ac:dyDescent="0.25">
      <c r="L28">
        <f t="shared" si="1"/>
        <v>0.498</v>
      </c>
    </row>
    <row r="29" spans="12:12" x14ac:dyDescent="0.25">
      <c r="L29">
        <f t="shared" si="1"/>
        <v>0.498</v>
      </c>
    </row>
    <row r="30" spans="12:12" x14ac:dyDescent="0.25">
      <c r="L30">
        <f t="shared" si="1"/>
        <v>0.498</v>
      </c>
    </row>
    <row r="31" spans="12:12" x14ac:dyDescent="0.25">
      <c r="L31">
        <f t="shared" si="1"/>
        <v>0.498</v>
      </c>
    </row>
    <row r="32" spans="12:12" x14ac:dyDescent="0.25">
      <c r="L32">
        <f t="shared" si="1"/>
        <v>0.498</v>
      </c>
    </row>
    <row r="33" spans="12:12" x14ac:dyDescent="0.25">
      <c r="L33">
        <f t="shared" si="1"/>
        <v>0.498</v>
      </c>
    </row>
    <row r="34" spans="12:12" x14ac:dyDescent="0.25">
      <c r="L34">
        <f t="shared" si="1"/>
        <v>0.498</v>
      </c>
    </row>
    <row r="35" spans="12:12" x14ac:dyDescent="0.25">
      <c r="L35">
        <f t="shared" si="1"/>
        <v>0.498</v>
      </c>
    </row>
    <row r="36" spans="12:12" x14ac:dyDescent="0.25">
      <c r="L36">
        <f t="shared" si="1"/>
        <v>0.498</v>
      </c>
    </row>
    <row r="37" spans="12:12" x14ac:dyDescent="0.25">
      <c r="L37">
        <f t="shared" si="1"/>
        <v>0.498</v>
      </c>
    </row>
    <row r="38" spans="12:12" x14ac:dyDescent="0.25">
      <c r="L38">
        <f t="shared" si="1"/>
        <v>0.498</v>
      </c>
    </row>
    <row r="39" spans="12:12" x14ac:dyDescent="0.25">
      <c r="L39">
        <f t="shared" si="1"/>
        <v>0.498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9"/>
  <sheetViews>
    <sheetView workbookViewId="0">
      <selection activeCell="A28" sqref="A28:A39"/>
    </sheetView>
  </sheetViews>
  <sheetFormatPr baseColWidth="10" defaultRowHeight="15" x14ac:dyDescent="0.25"/>
  <cols>
    <col min="2" max="2" width="37.85546875" bestFit="1" customWidth="1"/>
  </cols>
  <sheetData>
    <row r="1" spans="1:12" x14ac:dyDescent="0.25">
      <c r="C1" t="s">
        <v>4</v>
      </c>
      <c r="D1" t="s">
        <v>4</v>
      </c>
      <c r="E1" t="s">
        <v>5</v>
      </c>
      <c r="F1" t="s">
        <v>5</v>
      </c>
      <c r="G1" t="s">
        <v>6</v>
      </c>
      <c r="H1" t="s">
        <v>6</v>
      </c>
      <c r="I1" t="s">
        <v>7</v>
      </c>
      <c r="J1" t="s">
        <v>7</v>
      </c>
      <c r="K1" t="s">
        <v>8</v>
      </c>
      <c r="L1" t="s">
        <v>8</v>
      </c>
    </row>
    <row r="2" spans="1:12" x14ac:dyDescent="0.25">
      <c r="A2" t="s">
        <v>101</v>
      </c>
      <c r="B2" t="s">
        <v>42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</row>
    <row r="3" spans="1:12" x14ac:dyDescent="0.25">
      <c r="A3">
        <v>10</v>
      </c>
      <c r="B3" t="s">
        <v>0</v>
      </c>
      <c r="C3">
        <v>1</v>
      </c>
      <c r="D3">
        <v>0</v>
      </c>
      <c r="E3">
        <v>0.8</v>
      </c>
      <c r="F3">
        <v>0</v>
      </c>
      <c r="G3">
        <v>0.62</v>
      </c>
      <c r="H3">
        <v>0</v>
      </c>
    </row>
    <row r="4" spans="1:12" x14ac:dyDescent="0.25">
      <c r="A4">
        <v>20</v>
      </c>
      <c r="B4" t="s">
        <v>12</v>
      </c>
      <c r="C4" s="1">
        <v>1</v>
      </c>
      <c r="D4" s="1">
        <v>0</v>
      </c>
      <c r="E4">
        <v>0.8</v>
      </c>
      <c r="F4">
        <v>0</v>
      </c>
      <c r="G4">
        <v>0.65</v>
      </c>
      <c r="H4">
        <v>0</v>
      </c>
    </row>
    <row r="5" spans="1:12" x14ac:dyDescent="0.25">
      <c r="A5">
        <v>20.5</v>
      </c>
      <c r="B5" t="s">
        <v>33</v>
      </c>
      <c r="C5" s="8">
        <v>1</v>
      </c>
      <c r="D5" s="9">
        <v>0.2</v>
      </c>
      <c r="E5">
        <v>0.87</v>
      </c>
      <c r="F5" s="8">
        <v>1</v>
      </c>
      <c r="G5" s="10">
        <v>0.55000000000000004</v>
      </c>
      <c r="H5">
        <v>0.95</v>
      </c>
      <c r="I5" s="11">
        <v>0.6</v>
      </c>
      <c r="J5" s="9">
        <v>0.2</v>
      </c>
    </row>
    <row r="6" spans="1:12" x14ac:dyDescent="0.25">
      <c r="A6">
        <v>21</v>
      </c>
      <c r="B6" t="s">
        <v>13</v>
      </c>
      <c r="C6" s="1">
        <v>1</v>
      </c>
      <c r="D6" s="1">
        <v>0</v>
      </c>
      <c r="E6">
        <v>0.60000000000000009</v>
      </c>
      <c r="F6">
        <v>0</v>
      </c>
      <c r="G6">
        <v>0.4</v>
      </c>
      <c r="H6">
        <v>0</v>
      </c>
    </row>
    <row r="7" spans="1:12" x14ac:dyDescent="0.25">
      <c r="A7">
        <v>21.5</v>
      </c>
      <c r="B7" t="s">
        <v>34</v>
      </c>
      <c r="C7" s="1">
        <v>1</v>
      </c>
      <c r="D7" s="9">
        <v>0.25</v>
      </c>
      <c r="E7">
        <v>0.89</v>
      </c>
      <c r="F7" s="8">
        <v>1</v>
      </c>
      <c r="G7" s="11">
        <v>0.35</v>
      </c>
      <c r="H7">
        <v>0.97</v>
      </c>
      <c r="I7" s="11">
        <v>0.4</v>
      </c>
      <c r="J7" s="9">
        <f>D7</f>
        <v>0.25</v>
      </c>
    </row>
    <row r="8" spans="1:12" x14ac:dyDescent="0.25">
      <c r="A8">
        <v>30</v>
      </c>
      <c r="B8" t="s">
        <v>9</v>
      </c>
      <c r="C8" s="1">
        <v>1</v>
      </c>
      <c r="D8" s="1">
        <v>0</v>
      </c>
      <c r="E8">
        <v>0.72499999999999998</v>
      </c>
      <c r="F8">
        <v>0</v>
      </c>
      <c r="G8">
        <v>0.52500000000000002</v>
      </c>
      <c r="H8">
        <v>0</v>
      </c>
    </row>
    <row r="9" spans="1:12" x14ac:dyDescent="0.25">
      <c r="A9">
        <v>30.5</v>
      </c>
      <c r="B9" t="s">
        <v>30</v>
      </c>
      <c r="C9" s="8">
        <v>1</v>
      </c>
      <c r="D9" s="9">
        <v>0.3</v>
      </c>
      <c r="E9">
        <v>0.86</v>
      </c>
      <c r="F9" s="8">
        <v>1</v>
      </c>
      <c r="G9" s="10">
        <v>0.52500000000000002</v>
      </c>
      <c r="H9">
        <v>0.9</v>
      </c>
      <c r="I9" s="11">
        <v>0.55000000000000004</v>
      </c>
      <c r="J9" s="9">
        <f>D9</f>
        <v>0.3</v>
      </c>
    </row>
    <row r="10" spans="1:12" x14ac:dyDescent="0.25">
      <c r="A10">
        <v>31</v>
      </c>
      <c r="B10" t="s">
        <v>10</v>
      </c>
      <c r="C10" s="1">
        <v>1</v>
      </c>
      <c r="D10" s="1">
        <v>0</v>
      </c>
      <c r="E10">
        <v>0.7</v>
      </c>
      <c r="F10">
        <v>0</v>
      </c>
      <c r="G10">
        <v>0.4</v>
      </c>
      <c r="H10">
        <v>0</v>
      </c>
    </row>
    <row r="11" spans="1:12" x14ac:dyDescent="0.25">
      <c r="A11">
        <v>31.5</v>
      </c>
      <c r="B11" t="s">
        <v>31</v>
      </c>
      <c r="C11" s="8">
        <v>1</v>
      </c>
      <c r="D11" s="9">
        <v>0.25</v>
      </c>
      <c r="E11">
        <v>0.92500000000000004</v>
      </c>
      <c r="F11" s="8">
        <v>1</v>
      </c>
      <c r="G11" s="10">
        <v>0.4</v>
      </c>
      <c r="H11">
        <v>0.95</v>
      </c>
      <c r="I11" s="11">
        <v>0.45</v>
      </c>
      <c r="J11" s="9">
        <f>D11</f>
        <v>0.25</v>
      </c>
    </row>
    <row r="12" spans="1:12" x14ac:dyDescent="0.25">
      <c r="A12">
        <v>32</v>
      </c>
      <c r="B12" t="s">
        <v>11</v>
      </c>
      <c r="C12" s="2">
        <v>1</v>
      </c>
      <c r="D12" s="2">
        <v>0</v>
      </c>
      <c r="E12">
        <v>0.67500000000000004</v>
      </c>
      <c r="F12">
        <v>0</v>
      </c>
      <c r="G12">
        <v>0.35699999999999998</v>
      </c>
      <c r="H12">
        <v>0</v>
      </c>
    </row>
    <row r="13" spans="1:12" x14ac:dyDescent="0.25">
      <c r="A13">
        <v>32.5</v>
      </c>
      <c r="B13" t="s">
        <v>32</v>
      </c>
      <c r="C13" s="8">
        <v>1</v>
      </c>
      <c r="D13" s="9">
        <v>0.22500000000000001</v>
      </c>
      <c r="E13">
        <v>0.94</v>
      </c>
      <c r="F13" s="8">
        <v>1</v>
      </c>
      <c r="G13" s="10">
        <v>0.375</v>
      </c>
      <c r="H13">
        <v>0.96</v>
      </c>
      <c r="I13" s="11">
        <v>0.4</v>
      </c>
      <c r="J13" s="9">
        <f>D13</f>
        <v>0.22500000000000001</v>
      </c>
    </row>
    <row r="14" spans="1:12" x14ac:dyDescent="0.25">
      <c r="A14">
        <v>33</v>
      </c>
      <c r="B14" t="s">
        <v>14</v>
      </c>
      <c r="C14" s="2">
        <v>1</v>
      </c>
      <c r="D14" s="2">
        <v>0</v>
      </c>
      <c r="E14">
        <v>0.4</v>
      </c>
      <c r="F14">
        <v>0</v>
      </c>
      <c r="G14">
        <v>0.2</v>
      </c>
      <c r="H14">
        <v>0</v>
      </c>
    </row>
    <row r="15" spans="1:12" x14ac:dyDescent="0.25">
      <c r="A15">
        <v>40</v>
      </c>
      <c r="B15" t="s">
        <v>15</v>
      </c>
      <c r="C15" s="1">
        <v>1</v>
      </c>
      <c r="D15" s="1">
        <v>0</v>
      </c>
      <c r="E15">
        <v>0.75</v>
      </c>
      <c r="F15">
        <v>0</v>
      </c>
      <c r="G15">
        <v>0.5</v>
      </c>
      <c r="H15">
        <v>0</v>
      </c>
    </row>
    <row r="16" spans="1:12" x14ac:dyDescent="0.25">
      <c r="A16">
        <v>40.5</v>
      </c>
      <c r="B16" t="s">
        <v>43</v>
      </c>
      <c r="C16" s="8">
        <v>1</v>
      </c>
      <c r="D16" s="9">
        <v>0.27500000000000002</v>
      </c>
      <c r="E16">
        <v>0.88</v>
      </c>
      <c r="F16" s="8">
        <v>1</v>
      </c>
      <c r="G16" s="10">
        <v>0.5</v>
      </c>
      <c r="H16">
        <v>0.9</v>
      </c>
      <c r="I16" s="11">
        <v>0.52500000000000002</v>
      </c>
      <c r="J16" s="9">
        <f>D16</f>
        <v>0.27500000000000002</v>
      </c>
    </row>
    <row r="17" spans="1:12" x14ac:dyDescent="0.25">
      <c r="A17">
        <v>41</v>
      </c>
      <c r="B17" t="s">
        <v>26</v>
      </c>
      <c r="C17">
        <v>1</v>
      </c>
      <c r="D17">
        <v>0</v>
      </c>
      <c r="E17">
        <v>0.9</v>
      </c>
      <c r="F17">
        <v>0</v>
      </c>
      <c r="G17">
        <v>0.75</v>
      </c>
      <c r="H17">
        <v>0</v>
      </c>
    </row>
    <row r="18" spans="1:12" x14ac:dyDescent="0.25">
      <c r="A18">
        <v>41.5</v>
      </c>
      <c r="B18" t="s">
        <v>37</v>
      </c>
      <c r="C18" s="8">
        <v>1</v>
      </c>
      <c r="D18" s="9">
        <v>2.5000000000000001E-2</v>
      </c>
      <c r="E18">
        <v>0.8</v>
      </c>
      <c r="F18" s="8">
        <v>1</v>
      </c>
      <c r="G18" s="10">
        <v>0.7</v>
      </c>
      <c r="H18" s="9">
        <v>0.9</v>
      </c>
      <c r="I18" s="10">
        <v>0.8</v>
      </c>
      <c r="J18" s="9">
        <f>D18</f>
        <v>2.5000000000000001E-2</v>
      </c>
    </row>
    <row r="19" spans="1:12" x14ac:dyDescent="0.25">
      <c r="A19">
        <v>42</v>
      </c>
      <c r="B19" t="s">
        <v>16</v>
      </c>
      <c r="C19">
        <v>1</v>
      </c>
      <c r="D19">
        <v>0</v>
      </c>
      <c r="E19">
        <v>0.82499999999999996</v>
      </c>
      <c r="F19">
        <v>0</v>
      </c>
      <c r="G19">
        <v>0.7</v>
      </c>
      <c r="H19">
        <v>0</v>
      </c>
    </row>
    <row r="20" spans="1:12" x14ac:dyDescent="0.25">
      <c r="A20">
        <v>42.5</v>
      </c>
      <c r="B20" t="s">
        <v>38</v>
      </c>
      <c r="C20" s="8">
        <v>1</v>
      </c>
      <c r="D20" s="9">
        <v>0.02</v>
      </c>
      <c r="E20">
        <v>0.75</v>
      </c>
      <c r="F20" s="8">
        <v>1</v>
      </c>
      <c r="G20" s="10">
        <v>0.65</v>
      </c>
      <c r="H20" s="9">
        <v>0.95</v>
      </c>
      <c r="I20" s="10">
        <v>0.7</v>
      </c>
      <c r="J20" s="9">
        <f>D20</f>
        <v>0.02</v>
      </c>
    </row>
    <row r="21" spans="1:12" x14ac:dyDescent="0.25">
      <c r="A21">
        <v>43</v>
      </c>
      <c r="B21" t="s">
        <v>17</v>
      </c>
      <c r="C21">
        <v>1</v>
      </c>
      <c r="D21">
        <v>0</v>
      </c>
      <c r="E21">
        <v>0.70422535211267601</v>
      </c>
      <c r="F21">
        <v>0</v>
      </c>
      <c r="G21">
        <v>0.352112676056338</v>
      </c>
      <c r="H21">
        <v>0</v>
      </c>
    </row>
    <row r="22" spans="1:12" x14ac:dyDescent="0.25">
      <c r="A22">
        <v>43.5</v>
      </c>
      <c r="B22" t="s">
        <v>39</v>
      </c>
      <c r="C22" s="8">
        <v>1</v>
      </c>
      <c r="D22" s="9">
        <v>0.2</v>
      </c>
      <c r="E22">
        <v>0.85</v>
      </c>
      <c r="F22" s="8">
        <v>1</v>
      </c>
      <c r="G22" s="10">
        <v>0.47499999999999998</v>
      </c>
      <c r="H22">
        <v>1</v>
      </c>
      <c r="I22" s="11">
        <v>0.375</v>
      </c>
      <c r="J22" s="9">
        <f>D22</f>
        <v>0.2</v>
      </c>
    </row>
    <row r="23" spans="1:12" x14ac:dyDescent="0.25">
      <c r="A23">
        <v>44</v>
      </c>
      <c r="B23" t="s">
        <v>18</v>
      </c>
      <c r="C23">
        <v>1</v>
      </c>
      <c r="D23">
        <v>0</v>
      </c>
      <c r="E23">
        <v>0.87979539641943738</v>
      </c>
      <c r="F23">
        <v>0</v>
      </c>
      <c r="G23">
        <v>0.49872122762148335</v>
      </c>
      <c r="H23">
        <v>0</v>
      </c>
      <c r="I23">
        <v>0.54475703324808189</v>
      </c>
      <c r="J23">
        <v>0</v>
      </c>
    </row>
    <row r="24" spans="1:12" x14ac:dyDescent="0.25">
      <c r="A24">
        <v>44.5</v>
      </c>
      <c r="B24" t="s">
        <v>40</v>
      </c>
      <c r="C24" s="8">
        <v>1</v>
      </c>
      <c r="D24" s="9">
        <v>6.3938618925831206E-2</v>
      </c>
      <c r="E24">
        <v>0.87979539641943738</v>
      </c>
      <c r="F24" s="8">
        <v>1</v>
      </c>
      <c r="G24" s="10">
        <v>0.38</v>
      </c>
      <c r="H24">
        <v>0.79283887468030689</v>
      </c>
      <c r="I24" s="11">
        <v>0.44500000000000001</v>
      </c>
      <c r="J24" s="9">
        <v>7.4168797953964194E-2</v>
      </c>
    </row>
    <row r="25" spans="1:12" x14ac:dyDescent="0.25">
      <c r="A25">
        <v>45</v>
      </c>
      <c r="B25" s="4" t="s">
        <v>35</v>
      </c>
      <c r="C25">
        <v>1</v>
      </c>
      <c r="D25">
        <v>0</v>
      </c>
      <c r="E25">
        <v>0.625</v>
      </c>
      <c r="F25">
        <v>0</v>
      </c>
      <c r="G25">
        <v>0.25</v>
      </c>
      <c r="H25">
        <v>0</v>
      </c>
    </row>
    <row r="26" spans="1:12" x14ac:dyDescent="0.25">
      <c r="A26">
        <v>45.5</v>
      </c>
      <c r="B26" t="s">
        <v>36</v>
      </c>
      <c r="C26" s="8">
        <v>1</v>
      </c>
      <c r="D26" s="9">
        <v>0.1</v>
      </c>
      <c r="E26">
        <v>0.75</v>
      </c>
      <c r="F26" s="8">
        <v>1</v>
      </c>
      <c r="G26" s="10">
        <v>0.25</v>
      </c>
      <c r="H26">
        <v>0.65</v>
      </c>
      <c r="I26" s="11">
        <v>0.25</v>
      </c>
      <c r="J26" s="9">
        <f>D26</f>
        <v>0.1</v>
      </c>
    </row>
    <row r="27" spans="1:12" x14ac:dyDescent="0.25">
      <c r="A27">
        <v>49.5</v>
      </c>
      <c r="B27" t="s">
        <v>25</v>
      </c>
      <c r="C27">
        <v>0</v>
      </c>
      <c r="D27">
        <v>1</v>
      </c>
      <c r="E27">
        <v>0</v>
      </c>
      <c r="F27">
        <v>0.2</v>
      </c>
      <c r="G27">
        <v>0</v>
      </c>
      <c r="H27">
        <v>0.1</v>
      </c>
    </row>
    <row r="28" spans="1:12" x14ac:dyDescent="0.25">
      <c r="A28" s="1">
        <v>50</v>
      </c>
      <c r="B28" s="1" t="s">
        <v>19</v>
      </c>
      <c r="C28">
        <v>1</v>
      </c>
      <c r="D28">
        <v>0</v>
      </c>
      <c r="E28">
        <v>0.75</v>
      </c>
      <c r="F28">
        <v>0</v>
      </c>
      <c r="G28">
        <v>0.5</v>
      </c>
      <c r="H28">
        <v>0</v>
      </c>
    </row>
    <row r="29" spans="1:12" x14ac:dyDescent="0.25">
      <c r="A29">
        <v>50.5</v>
      </c>
      <c r="B29" t="s">
        <v>28</v>
      </c>
      <c r="C29" s="8">
        <v>1</v>
      </c>
      <c r="D29" s="9">
        <v>0.22500000000000001</v>
      </c>
      <c r="E29">
        <v>0.85</v>
      </c>
      <c r="F29" s="8">
        <v>1</v>
      </c>
      <c r="G29" s="10">
        <v>0.5</v>
      </c>
      <c r="H29">
        <v>0.98</v>
      </c>
      <c r="I29" s="11">
        <v>0.5</v>
      </c>
      <c r="J29" s="9">
        <f>D29</f>
        <v>0.22500000000000001</v>
      </c>
    </row>
    <row r="30" spans="1:12" x14ac:dyDescent="0.25">
      <c r="A30" s="1">
        <v>51</v>
      </c>
      <c r="B30" s="1" t="s">
        <v>20</v>
      </c>
      <c r="C30" s="1">
        <v>1</v>
      </c>
      <c r="D30" s="1">
        <v>0</v>
      </c>
      <c r="E30" s="1">
        <v>0.89</v>
      </c>
      <c r="F30" s="1">
        <v>0</v>
      </c>
      <c r="G30">
        <v>0.77500000000000002</v>
      </c>
      <c r="H30">
        <v>0</v>
      </c>
    </row>
    <row r="31" spans="1:12" x14ac:dyDescent="0.25">
      <c r="A31">
        <v>51.5</v>
      </c>
      <c r="B31" t="s">
        <v>41</v>
      </c>
      <c r="C31" s="8">
        <v>1</v>
      </c>
      <c r="D31" s="9">
        <v>0.1</v>
      </c>
      <c r="E31">
        <v>0.77500000000000002</v>
      </c>
      <c r="F31" s="8">
        <v>1</v>
      </c>
      <c r="G31">
        <v>0.67500000000000004</v>
      </c>
      <c r="H31">
        <v>0.92500000000000004</v>
      </c>
      <c r="I31" s="10">
        <v>0.77500000000000002</v>
      </c>
      <c r="J31" s="9">
        <f>D31</f>
        <v>0.1</v>
      </c>
    </row>
    <row r="32" spans="1:12" x14ac:dyDescent="0.25">
      <c r="A32" s="1">
        <v>52</v>
      </c>
      <c r="B32" s="1" t="s">
        <v>21</v>
      </c>
      <c r="C32">
        <v>1</v>
      </c>
      <c r="D32">
        <v>0</v>
      </c>
      <c r="E32">
        <v>0.88311688311688308</v>
      </c>
      <c r="F32">
        <v>0</v>
      </c>
      <c r="G32">
        <v>0.5714285714285714</v>
      </c>
      <c r="H32">
        <v>0</v>
      </c>
      <c r="I32">
        <v>0.45454545454545453</v>
      </c>
      <c r="J32">
        <v>0</v>
      </c>
      <c r="K32">
        <v>0.4935064935064935</v>
      </c>
      <c r="L32">
        <v>0</v>
      </c>
    </row>
    <row r="33" spans="1:12" x14ac:dyDescent="0.25">
      <c r="A33" s="1">
        <v>52.5</v>
      </c>
      <c r="B33" s="1" t="s">
        <v>21</v>
      </c>
      <c r="C33">
        <v>1</v>
      </c>
      <c r="D33">
        <v>0.15584415584415584</v>
      </c>
      <c r="E33">
        <v>0.88311688311688308</v>
      </c>
      <c r="F33">
        <v>0.96103896103896103</v>
      </c>
      <c r="G33">
        <v>0.5714285714285714</v>
      </c>
      <c r="H33">
        <v>0.96103896103896103</v>
      </c>
      <c r="I33">
        <v>0.45454545454545453</v>
      </c>
      <c r="J33">
        <v>0.77922077922077926</v>
      </c>
      <c r="K33">
        <v>0.4935064935064935</v>
      </c>
      <c r="L33">
        <v>0.15584415584415584</v>
      </c>
    </row>
    <row r="34" spans="1:12" x14ac:dyDescent="0.25">
      <c r="A34">
        <v>60</v>
      </c>
      <c r="B34" t="s">
        <v>27</v>
      </c>
      <c r="C34" s="3"/>
      <c r="D34" s="3"/>
    </row>
    <row r="35" spans="1:12" x14ac:dyDescent="0.25">
      <c r="A35">
        <v>61</v>
      </c>
      <c r="B35" t="s">
        <v>22</v>
      </c>
      <c r="C35" s="3"/>
      <c r="D35" s="3"/>
    </row>
    <row r="36" spans="1:12" x14ac:dyDescent="0.25">
      <c r="A36">
        <v>62</v>
      </c>
      <c r="B36" t="s">
        <v>23</v>
      </c>
      <c r="C36" s="3"/>
      <c r="D36" s="3"/>
    </row>
    <row r="37" spans="1:12" x14ac:dyDescent="0.25">
      <c r="A37">
        <v>63</v>
      </c>
      <c r="B37" t="s">
        <v>24</v>
      </c>
      <c r="C37">
        <v>1</v>
      </c>
      <c r="D37">
        <v>0</v>
      </c>
      <c r="E37">
        <v>0.66</v>
      </c>
      <c r="F37">
        <v>0</v>
      </c>
      <c r="G37">
        <v>0.33</v>
      </c>
      <c r="H37">
        <v>0</v>
      </c>
      <c r="I37">
        <v>0.05</v>
      </c>
      <c r="J37">
        <v>0</v>
      </c>
    </row>
    <row r="38" spans="1:12" x14ac:dyDescent="0.25">
      <c r="A38">
        <v>70</v>
      </c>
      <c r="B38" t="s">
        <v>1</v>
      </c>
      <c r="C38" s="1">
        <v>1</v>
      </c>
      <c r="D38" s="1">
        <v>0</v>
      </c>
      <c r="E38">
        <v>0.75</v>
      </c>
      <c r="F38">
        <v>0</v>
      </c>
      <c r="G38">
        <v>0.5</v>
      </c>
      <c r="H38">
        <v>0</v>
      </c>
    </row>
    <row r="39" spans="1:12" x14ac:dyDescent="0.25">
      <c r="A39">
        <v>70.5</v>
      </c>
      <c r="B39" t="s">
        <v>29</v>
      </c>
      <c r="C39" s="8">
        <v>1</v>
      </c>
      <c r="D39" s="9">
        <v>0.2</v>
      </c>
      <c r="E39">
        <v>0.82499999999999996</v>
      </c>
      <c r="F39" s="8">
        <v>1</v>
      </c>
      <c r="G39" s="10">
        <v>0.55000000000000004</v>
      </c>
      <c r="H39">
        <v>1</v>
      </c>
      <c r="I39" s="11">
        <v>0.5</v>
      </c>
      <c r="J39" s="9">
        <f>D39</f>
        <v>0.2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6"/>
  <sheetViews>
    <sheetView workbookViewId="0"/>
  </sheetViews>
  <sheetFormatPr baseColWidth="10" defaultRowHeight="15" x14ac:dyDescent="0.25"/>
  <cols>
    <col min="2" max="2" width="37.85546875" bestFit="1" customWidth="1"/>
  </cols>
  <sheetData>
    <row r="1" spans="1:12" x14ac:dyDescent="0.25"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12" x14ac:dyDescent="0.25">
      <c r="A2" t="s">
        <v>101</v>
      </c>
      <c r="B2" t="s">
        <v>42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</row>
    <row r="3" spans="1:12" x14ac:dyDescent="0.25">
      <c r="A3">
        <v>10</v>
      </c>
      <c r="B3" t="s">
        <v>0</v>
      </c>
      <c r="C3" s="12">
        <v>0</v>
      </c>
      <c r="D3" s="13">
        <v>0</v>
      </c>
      <c r="E3" s="1">
        <v>0.1</v>
      </c>
      <c r="F3" s="1">
        <f>E3</f>
        <v>0.1</v>
      </c>
    </row>
    <row r="4" spans="1:12" x14ac:dyDescent="0.25">
      <c r="A4">
        <v>20</v>
      </c>
      <c r="B4" t="s">
        <v>12</v>
      </c>
      <c r="C4" s="12">
        <v>0</v>
      </c>
      <c r="D4" s="13">
        <v>0</v>
      </c>
      <c r="E4" s="1">
        <v>0.15</v>
      </c>
      <c r="F4" s="1">
        <f t="shared" ref="F4:F16" si="0">E4</f>
        <v>0.15</v>
      </c>
      <c r="I4" s="5"/>
      <c r="J4" s="5"/>
      <c r="K4" s="5"/>
      <c r="L4" s="5"/>
    </row>
    <row r="5" spans="1:12" x14ac:dyDescent="0.25">
      <c r="A5">
        <v>20.5</v>
      </c>
      <c r="B5" t="s">
        <v>33</v>
      </c>
      <c r="C5" s="12">
        <v>0</v>
      </c>
      <c r="D5" s="13">
        <v>0</v>
      </c>
      <c r="E5" s="1">
        <v>0.15</v>
      </c>
      <c r="F5" s="1">
        <f t="shared" si="0"/>
        <v>0.15</v>
      </c>
      <c r="I5" s="5"/>
      <c r="J5" s="5"/>
      <c r="K5" s="5"/>
      <c r="L5" s="5"/>
    </row>
    <row r="6" spans="1:12" x14ac:dyDescent="0.25">
      <c r="A6">
        <v>21</v>
      </c>
      <c r="B6" t="s">
        <v>13</v>
      </c>
      <c r="C6" s="12">
        <v>0</v>
      </c>
      <c r="D6" s="13">
        <v>0</v>
      </c>
      <c r="E6" s="1">
        <v>0.15</v>
      </c>
      <c r="F6" s="1">
        <f t="shared" si="0"/>
        <v>0.15</v>
      </c>
      <c r="I6" s="5"/>
      <c r="J6" s="5"/>
      <c r="K6" s="5"/>
      <c r="L6" s="5"/>
    </row>
    <row r="7" spans="1:12" x14ac:dyDescent="0.25">
      <c r="A7">
        <v>21.5</v>
      </c>
      <c r="B7" t="s">
        <v>34</v>
      </c>
      <c r="C7" s="12">
        <v>0</v>
      </c>
      <c r="D7" s="13">
        <v>0</v>
      </c>
      <c r="E7" s="1">
        <v>0.15</v>
      </c>
      <c r="F7" s="1">
        <f t="shared" si="0"/>
        <v>0.15</v>
      </c>
      <c r="I7" s="5"/>
      <c r="J7" s="5"/>
      <c r="K7" s="5"/>
      <c r="L7" s="5"/>
    </row>
    <row r="8" spans="1:12" x14ac:dyDescent="0.25">
      <c r="A8">
        <v>30</v>
      </c>
      <c r="B8" t="s">
        <v>9</v>
      </c>
      <c r="C8" s="12">
        <v>0</v>
      </c>
      <c r="D8" s="13">
        <v>0</v>
      </c>
      <c r="E8" s="1">
        <v>0.15</v>
      </c>
      <c r="F8" s="1">
        <f t="shared" si="0"/>
        <v>0.15</v>
      </c>
      <c r="I8" s="5"/>
      <c r="J8" s="5"/>
      <c r="K8" s="5"/>
      <c r="L8" s="5"/>
    </row>
    <row r="9" spans="1:12" x14ac:dyDescent="0.25">
      <c r="A9">
        <v>30.5</v>
      </c>
      <c r="B9" t="s">
        <v>30</v>
      </c>
      <c r="C9" s="12">
        <v>0</v>
      </c>
      <c r="D9" s="13">
        <v>0</v>
      </c>
      <c r="E9" s="1">
        <v>0.15</v>
      </c>
      <c r="F9" s="1">
        <f t="shared" si="0"/>
        <v>0.15</v>
      </c>
      <c r="I9" s="5"/>
      <c r="J9" s="5"/>
      <c r="K9" s="5"/>
      <c r="L9" s="5"/>
    </row>
    <row r="10" spans="1:12" x14ac:dyDescent="0.25">
      <c r="A10">
        <v>31</v>
      </c>
      <c r="B10" t="s">
        <v>10</v>
      </c>
      <c r="C10" s="12">
        <v>0</v>
      </c>
      <c r="D10" s="13">
        <v>0</v>
      </c>
      <c r="E10" s="1">
        <v>0.125</v>
      </c>
      <c r="F10" s="1">
        <f t="shared" si="0"/>
        <v>0.125</v>
      </c>
      <c r="I10" s="5"/>
      <c r="J10" s="5"/>
      <c r="K10" s="5"/>
      <c r="L10" s="5"/>
    </row>
    <row r="11" spans="1:12" x14ac:dyDescent="0.25">
      <c r="A11">
        <v>31.5</v>
      </c>
      <c r="B11" t="s">
        <v>31</v>
      </c>
      <c r="C11" s="12">
        <v>0</v>
      </c>
      <c r="D11" s="13">
        <v>0</v>
      </c>
      <c r="E11" s="1">
        <v>0.125</v>
      </c>
      <c r="F11" s="1">
        <f t="shared" si="0"/>
        <v>0.125</v>
      </c>
      <c r="I11" s="5"/>
      <c r="J11" s="5"/>
      <c r="K11" s="5"/>
      <c r="L11" s="5"/>
    </row>
    <row r="12" spans="1:12" x14ac:dyDescent="0.25">
      <c r="A12">
        <v>32</v>
      </c>
      <c r="B12" t="s">
        <v>11</v>
      </c>
      <c r="C12" s="12">
        <v>0</v>
      </c>
      <c r="D12" s="13">
        <v>0</v>
      </c>
      <c r="E12" s="1">
        <v>0.11</v>
      </c>
      <c r="F12" s="1">
        <f t="shared" si="0"/>
        <v>0.11</v>
      </c>
      <c r="I12" s="5"/>
      <c r="J12" s="5"/>
      <c r="K12" s="5"/>
      <c r="L12" s="5"/>
    </row>
    <row r="13" spans="1:12" x14ac:dyDescent="0.25">
      <c r="A13">
        <v>32.5</v>
      </c>
      <c r="B13" t="s">
        <v>32</v>
      </c>
      <c r="C13" s="12">
        <v>0</v>
      </c>
      <c r="D13" s="13">
        <v>0</v>
      </c>
      <c r="E13" s="1">
        <v>0.11</v>
      </c>
      <c r="F13" s="1">
        <f t="shared" si="0"/>
        <v>0.11</v>
      </c>
      <c r="I13" s="5"/>
      <c r="J13" s="5"/>
      <c r="K13" s="5"/>
      <c r="L13" s="5"/>
    </row>
    <row r="14" spans="1:12" x14ac:dyDescent="0.25">
      <c r="A14">
        <v>33</v>
      </c>
      <c r="B14" t="s">
        <v>14</v>
      </c>
      <c r="C14" s="12">
        <v>0</v>
      </c>
      <c r="D14" s="13">
        <v>0</v>
      </c>
      <c r="E14" s="1">
        <v>0.1</v>
      </c>
      <c r="F14" s="1">
        <f t="shared" si="0"/>
        <v>0.1</v>
      </c>
      <c r="I14" s="5"/>
      <c r="J14" s="5"/>
      <c r="K14" s="5"/>
      <c r="L14" s="5"/>
    </row>
    <row r="15" spans="1:12" x14ac:dyDescent="0.25">
      <c r="A15">
        <v>40</v>
      </c>
      <c r="B15" t="s">
        <v>15</v>
      </c>
      <c r="C15" s="12">
        <v>0</v>
      </c>
      <c r="D15" s="13">
        <v>0</v>
      </c>
      <c r="E15" s="1">
        <v>0.12</v>
      </c>
      <c r="F15" s="1">
        <f t="shared" si="0"/>
        <v>0.12</v>
      </c>
      <c r="I15" s="5"/>
      <c r="J15" s="5"/>
      <c r="K15" s="5"/>
      <c r="L15" s="5"/>
    </row>
    <row r="16" spans="1:12" x14ac:dyDescent="0.25">
      <c r="A16">
        <v>40.5</v>
      </c>
      <c r="B16" t="s">
        <v>43</v>
      </c>
      <c r="C16" s="12">
        <v>0</v>
      </c>
      <c r="D16" s="13">
        <v>0</v>
      </c>
      <c r="E16" s="1">
        <v>0.12</v>
      </c>
      <c r="F16" s="1">
        <f t="shared" si="0"/>
        <v>0.12</v>
      </c>
      <c r="I16" s="5"/>
      <c r="J16" s="5"/>
      <c r="K16" s="5"/>
      <c r="L16" s="5"/>
    </row>
    <row r="17" spans="1:12" x14ac:dyDescent="0.25">
      <c r="A17">
        <v>41</v>
      </c>
      <c r="B17" t="s">
        <v>26</v>
      </c>
      <c r="C17" s="12">
        <v>0</v>
      </c>
      <c r="D17" s="13">
        <v>0</v>
      </c>
      <c r="E17" s="1">
        <v>0.14000000000000001</v>
      </c>
      <c r="I17" s="5"/>
      <c r="J17" s="5"/>
      <c r="K17" s="5"/>
      <c r="L17" s="5"/>
    </row>
    <row r="18" spans="1:12" x14ac:dyDescent="0.25">
      <c r="A18">
        <v>41.5</v>
      </c>
      <c r="B18" t="s">
        <v>37</v>
      </c>
      <c r="C18" s="12">
        <v>0</v>
      </c>
      <c r="D18" s="13">
        <v>0</v>
      </c>
      <c r="E18" s="1">
        <v>0.14000000000000001</v>
      </c>
      <c r="I18" s="5"/>
      <c r="J18" s="5"/>
      <c r="K18" s="5"/>
      <c r="L18" s="5"/>
    </row>
    <row r="19" spans="1:12" x14ac:dyDescent="0.25">
      <c r="A19">
        <v>42</v>
      </c>
      <c r="B19" t="s">
        <v>16</v>
      </c>
      <c r="C19" s="12">
        <v>0</v>
      </c>
      <c r="D19" s="13">
        <v>0</v>
      </c>
      <c r="E19" s="1">
        <v>0.12</v>
      </c>
      <c r="I19" s="5"/>
      <c r="J19" s="5"/>
      <c r="K19" s="5"/>
      <c r="L19" s="5"/>
    </row>
    <row r="20" spans="1:12" x14ac:dyDescent="0.25">
      <c r="A20">
        <v>42.5</v>
      </c>
      <c r="B20" t="s">
        <v>38</v>
      </c>
      <c r="C20" s="12">
        <v>0</v>
      </c>
      <c r="D20" s="13">
        <v>0</v>
      </c>
      <c r="E20" s="1">
        <v>0.12</v>
      </c>
      <c r="I20" s="5"/>
      <c r="J20" s="5"/>
      <c r="K20" s="5"/>
      <c r="L20" s="5"/>
    </row>
    <row r="21" spans="1:12" x14ac:dyDescent="0.25">
      <c r="A21">
        <v>43</v>
      </c>
      <c r="B21" t="s">
        <v>17</v>
      </c>
      <c r="C21" s="12">
        <v>0</v>
      </c>
      <c r="D21" s="13">
        <v>0</v>
      </c>
      <c r="E21" s="1">
        <v>0.11</v>
      </c>
      <c r="F21" s="1">
        <f t="shared" ref="F21:F29" si="1">E21</f>
        <v>0.11</v>
      </c>
      <c r="I21" s="5"/>
      <c r="J21" s="5"/>
      <c r="K21" s="5"/>
      <c r="L21" s="5"/>
    </row>
    <row r="22" spans="1:12" x14ac:dyDescent="0.25">
      <c r="A22">
        <v>43.5</v>
      </c>
      <c r="B22" t="s">
        <v>39</v>
      </c>
      <c r="C22" s="12">
        <v>0</v>
      </c>
      <c r="D22" s="13">
        <v>0</v>
      </c>
      <c r="E22" s="1">
        <v>0.11</v>
      </c>
      <c r="F22" s="1">
        <f t="shared" si="1"/>
        <v>0.11</v>
      </c>
      <c r="I22" s="5"/>
      <c r="J22" s="5"/>
      <c r="K22" s="5"/>
      <c r="L22" s="5"/>
    </row>
    <row r="23" spans="1:12" x14ac:dyDescent="0.25">
      <c r="A23">
        <v>44</v>
      </c>
      <c r="B23" t="s">
        <v>18</v>
      </c>
      <c r="C23" s="12">
        <v>0</v>
      </c>
      <c r="D23" s="13">
        <v>0</v>
      </c>
      <c r="E23" s="1">
        <v>0.1</v>
      </c>
      <c r="F23" s="1">
        <f t="shared" si="1"/>
        <v>0.1</v>
      </c>
      <c r="I23" s="5"/>
      <c r="J23" s="5"/>
      <c r="K23" s="5"/>
      <c r="L23" s="5"/>
    </row>
    <row r="24" spans="1:12" x14ac:dyDescent="0.25">
      <c r="A24">
        <v>44.5</v>
      </c>
      <c r="B24" t="s">
        <v>40</v>
      </c>
      <c r="C24" s="12">
        <v>0</v>
      </c>
      <c r="D24" s="13">
        <v>0</v>
      </c>
      <c r="E24" s="1">
        <v>0.1</v>
      </c>
      <c r="F24" s="1">
        <f t="shared" si="1"/>
        <v>0.1</v>
      </c>
      <c r="I24" s="5"/>
      <c r="J24" s="5"/>
      <c r="K24" s="5"/>
      <c r="L24" s="5"/>
    </row>
    <row r="25" spans="1:12" x14ac:dyDescent="0.25">
      <c r="A25">
        <v>45</v>
      </c>
      <c r="B25" s="4" t="s">
        <v>35</v>
      </c>
      <c r="C25" s="12">
        <v>0</v>
      </c>
      <c r="D25" s="13">
        <v>0</v>
      </c>
      <c r="E25" s="1">
        <v>0.1</v>
      </c>
      <c r="F25" s="1">
        <f t="shared" si="1"/>
        <v>0.1</v>
      </c>
      <c r="I25" s="5"/>
      <c r="J25" s="5"/>
      <c r="K25" s="5"/>
      <c r="L25" s="5"/>
    </row>
    <row r="26" spans="1:12" x14ac:dyDescent="0.25">
      <c r="A26">
        <v>45.5</v>
      </c>
      <c r="B26" t="s">
        <v>36</v>
      </c>
      <c r="C26" s="12">
        <v>0</v>
      </c>
      <c r="D26" s="13">
        <v>0</v>
      </c>
      <c r="E26" s="1">
        <v>0.1</v>
      </c>
      <c r="F26" s="1">
        <f t="shared" si="1"/>
        <v>0.1</v>
      </c>
      <c r="I26" s="5"/>
      <c r="J26" s="5"/>
      <c r="K26" s="5"/>
      <c r="L26" s="5"/>
    </row>
    <row r="27" spans="1:12" x14ac:dyDescent="0.25">
      <c r="A27">
        <v>49.5</v>
      </c>
      <c r="B27" t="s">
        <v>25</v>
      </c>
      <c r="C27" s="12">
        <v>0</v>
      </c>
      <c r="D27" s="13">
        <v>0</v>
      </c>
      <c r="E27" s="7">
        <v>0.05</v>
      </c>
      <c r="I27" s="5"/>
      <c r="J27" s="5"/>
      <c r="K27" s="5"/>
      <c r="L27" s="5"/>
    </row>
    <row r="28" spans="1:12" x14ac:dyDescent="0.25">
      <c r="A28">
        <v>50</v>
      </c>
      <c r="B28" t="s">
        <v>19</v>
      </c>
      <c r="C28" s="12">
        <v>0</v>
      </c>
      <c r="D28" s="13">
        <v>0</v>
      </c>
      <c r="E28" s="1">
        <v>0.13</v>
      </c>
      <c r="F28" s="1">
        <f t="shared" si="1"/>
        <v>0.13</v>
      </c>
      <c r="I28" s="5"/>
      <c r="J28" s="5"/>
      <c r="K28" s="5"/>
      <c r="L28" s="5"/>
    </row>
    <row r="29" spans="1:12" x14ac:dyDescent="0.25">
      <c r="A29">
        <v>50.5</v>
      </c>
      <c r="B29" t="s">
        <v>28</v>
      </c>
      <c r="C29" s="12">
        <v>0</v>
      </c>
      <c r="D29" s="13">
        <v>0</v>
      </c>
      <c r="E29" s="1">
        <v>0.13</v>
      </c>
      <c r="F29" s="1">
        <f t="shared" si="1"/>
        <v>0.13</v>
      </c>
      <c r="I29" s="5"/>
      <c r="J29" s="5"/>
      <c r="K29" s="5"/>
      <c r="L29" s="5"/>
    </row>
    <row r="30" spans="1:12" x14ac:dyDescent="0.25">
      <c r="A30">
        <v>51</v>
      </c>
      <c r="B30" t="s">
        <v>20</v>
      </c>
      <c r="C30" s="12">
        <v>0</v>
      </c>
      <c r="D30" s="13">
        <v>0</v>
      </c>
      <c r="E30" s="1">
        <v>0.125</v>
      </c>
      <c r="I30" s="5"/>
      <c r="J30" s="5"/>
      <c r="K30" s="5"/>
      <c r="L30" s="5"/>
    </row>
    <row r="31" spans="1:12" x14ac:dyDescent="0.25">
      <c r="A31">
        <v>51.5</v>
      </c>
      <c r="B31" t="s">
        <v>41</v>
      </c>
      <c r="C31" s="12">
        <v>0</v>
      </c>
      <c r="D31" s="13">
        <v>0</v>
      </c>
      <c r="E31" s="1">
        <v>0.125</v>
      </c>
      <c r="I31" s="5"/>
      <c r="J31" s="5"/>
      <c r="K31" s="5"/>
      <c r="L31" s="5"/>
    </row>
    <row r="32" spans="1:12" x14ac:dyDescent="0.25">
      <c r="A32">
        <v>52</v>
      </c>
      <c r="B32" t="s">
        <v>21</v>
      </c>
      <c r="C32" s="12">
        <v>0</v>
      </c>
      <c r="D32" s="13">
        <v>0</v>
      </c>
      <c r="E32" s="1">
        <v>7.4999999999999997E-2</v>
      </c>
      <c r="F32" s="1">
        <v>0.12</v>
      </c>
      <c r="G32" s="1">
        <v>0.12</v>
      </c>
      <c r="I32" s="5"/>
      <c r="J32" s="5"/>
      <c r="K32" s="5"/>
      <c r="L32" s="5"/>
    </row>
    <row r="33" spans="1:12" x14ac:dyDescent="0.25">
      <c r="A33">
        <v>52.5</v>
      </c>
      <c r="B33" t="s">
        <v>21</v>
      </c>
      <c r="C33" s="12">
        <v>0</v>
      </c>
      <c r="D33" s="13">
        <v>0</v>
      </c>
      <c r="E33" s="1">
        <v>7.4999999999999997E-2</v>
      </c>
      <c r="F33" s="1">
        <v>0.12</v>
      </c>
      <c r="G33" s="1">
        <v>0.12</v>
      </c>
      <c r="I33" s="5"/>
      <c r="J33" s="5"/>
      <c r="K33" s="5"/>
      <c r="L33" s="5"/>
    </row>
    <row r="34" spans="1:12" x14ac:dyDescent="0.25">
      <c r="A34">
        <v>60</v>
      </c>
      <c r="B34" t="s">
        <v>27</v>
      </c>
      <c r="C34" s="12">
        <v>0</v>
      </c>
      <c r="D34" s="13">
        <v>0</v>
      </c>
      <c r="E34" s="5"/>
      <c r="I34" s="5"/>
      <c r="J34" s="5"/>
      <c r="K34" s="5"/>
      <c r="L34" s="5"/>
    </row>
    <row r="35" spans="1:12" x14ac:dyDescent="0.25">
      <c r="A35">
        <v>61</v>
      </c>
      <c r="B35" t="s">
        <v>22</v>
      </c>
      <c r="C35" s="12">
        <v>0</v>
      </c>
      <c r="D35" s="13">
        <v>0</v>
      </c>
      <c r="E35" s="5"/>
      <c r="I35" s="5"/>
      <c r="J35" s="5"/>
      <c r="K35" s="5"/>
      <c r="L35" s="5"/>
    </row>
    <row r="36" spans="1:12" x14ac:dyDescent="0.25">
      <c r="A36">
        <v>62</v>
      </c>
      <c r="B36" t="s">
        <v>23</v>
      </c>
      <c r="C36" s="12">
        <v>0</v>
      </c>
      <c r="D36" s="13">
        <v>0</v>
      </c>
      <c r="E36" s="5"/>
      <c r="I36" s="5"/>
      <c r="J36" s="5"/>
      <c r="K36" s="5"/>
      <c r="L36" s="5"/>
    </row>
    <row r="37" spans="1:12" x14ac:dyDescent="0.25">
      <c r="A37">
        <v>63</v>
      </c>
      <c r="B37" t="s">
        <v>24</v>
      </c>
      <c r="C37" s="12">
        <v>0</v>
      </c>
      <c r="D37" s="13">
        <v>0</v>
      </c>
      <c r="E37" s="5"/>
      <c r="I37" s="5"/>
      <c r="J37" s="5"/>
      <c r="K37" s="5"/>
      <c r="L37" s="5"/>
    </row>
    <row r="38" spans="1:12" x14ac:dyDescent="0.25">
      <c r="A38">
        <v>70</v>
      </c>
      <c r="B38" t="s">
        <v>1</v>
      </c>
      <c r="C38" s="12">
        <v>0</v>
      </c>
      <c r="D38" s="13">
        <v>0</v>
      </c>
      <c r="E38" s="1">
        <v>0.15</v>
      </c>
      <c r="I38" s="5"/>
      <c r="J38" s="5"/>
      <c r="K38" s="5"/>
      <c r="L38" s="5"/>
    </row>
    <row r="39" spans="1:12" x14ac:dyDescent="0.25">
      <c r="A39">
        <v>70.5</v>
      </c>
      <c r="B39" t="s">
        <v>29</v>
      </c>
      <c r="C39" s="12">
        <v>0</v>
      </c>
      <c r="D39" s="13">
        <v>0</v>
      </c>
      <c r="E39" s="1">
        <v>0.15</v>
      </c>
      <c r="F39" s="1">
        <f t="shared" ref="F39" si="2">E39</f>
        <v>0.15</v>
      </c>
      <c r="I39" s="5"/>
      <c r="J39" s="5"/>
      <c r="K39" s="5"/>
      <c r="L39" s="5"/>
    </row>
    <row r="41" spans="1:12" x14ac:dyDescent="0.25">
      <c r="D41" s="7"/>
      <c r="E41" s="5"/>
    </row>
    <row r="42" spans="1:12" x14ac:dyDescent="0.25">
      <c r="D42" s="7"/>
      <c r="E42" s="5"/>
    </row>
    <row r="43" spans="1:12" x14ac:dyDescent="0.25">
      <c r="D43" s="7"/>
      <c r="E43" s="5"/>
    </row>
    <row r="44" spans="1:12" x14ac:dyDescent="0.25">
      <c r="D44" s="7"/>
      <c r="E44" s="5"/>
    </row>
    <row r="45" spans="1:12" x14ac:dyDescent="0.25">
      <c r="D45" s="7"/>
      <c r="E45" s="5"/>
    </row>
    <row r="46" spans="1:12" x14ac:dyDescent="0.25">
      <c r="D46" s="7"/>
      <c r="E46" s="7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"/>
  <sheetViews>
    <sheetView workbookViewId="0"/>
  </sheetViews>
  <sheetFormatPr baseColWidth="10" defaultRowHeight="15" x14ac:dyDescent="0.25"/>
  <cols>
    <col min="2" max="2" width="37.85546875" bestFit="1" customWidth="1"/>
  </cols>
  <sheetData>
    <row r="1" spans="1:4" x14ac:dyDescent="0.25">
      <c r="C1" t="s">
        <v>75</v>
      </c>
      <c r="D1" t="s">
        <v>76</v>
      </c>
    </row>
    <row r="2" spans="1:4" x14ac:dyDescent="0.25">
      <c r="A2" t="s">
        <v>101</v>
      </c>
      <c r="B2" t="s">
        <v>42</v>
      </c>
      <c r="C2" t="s">
        <v>77</v>
      </c>
      <c r="D2" t="s">
        <v>78</v>
      </c>
    </row>
    <row r="3" spans="1:4" x14ac:dyDescent="0.25">
      <c r="A3">
        <v>10</v>
      </c>
      <c r="B3" t="s">
        <v>0</v>
      </c>
      <c r="C3">
        <v>2</v>
      </c>
    </row>
    <row r="4" spans="1:4" x14ac:dyDescent="0.25">
      <c r="A4">
        <v>20</v>
      </c>
      <c r="B4" t="s">
        <v>12</v>
      </c>
      <c r="C4">
        <v>3</v>
      </c>
    </row>
    <row r="5" spans="1:4" x14ac:dyDescent="0.25">
      <c r="A5">
        <v>20.5</v>
      </c>
      <c r="B5" t="s">
        <v>33</v>
      </c>
      <c r="C5">
        <v>3</v>
      </c>
    </row>
    <row r="6" spans="1:4" x14ac:dyDescent="0.25">
      <c r="A6">
        <v>21</v>
      </c>
      <c r="B6" t="s">
        <v>13</v>
      </c>
      <c r="C6">
        <v>3</v>
      </c>
    </row>
    <row r="7" spans="1:4" x14ac:dyDescent="0.25">
      <c r="A7">
        <v>21.5</v>
      </c>
      <c r="B7" t="s">
        <v>34</v>
      </c>
      <c r="C7">
        <v>3</v>
      </c>
    </row>
    <row r="8" spans="1:4" x14ac:dyDescent="0.25">
      <c r="A8">
        <v>30</v>
      </c>
      <c r="B8" t="s">
        <v>9</v>
      </c>
      <c r="C8">
        <v>3</v>
      </c>
    </row>
    <row r="9" spans="1:4" x14ac:dyDescent="0.25">
      <c r="A9">
        <v>30.5</v>
      </c>
      <c r="B9" t="s">
        <v>30</v>
      </c>
      <c r="C9">
        <v>3</v>
      </c>
    </row>
    <row r="10" spans="1:4" x14ac:dyDescent="0.25">
      <c r="A10">
        <v>31</v>
      </c>
      <c r="B10" t="s">
        <v>10</v>
      </c>
      <c r="C10">
        <v>3</v>
      </c>
    </row>
    <row r="11" spans="1:4" x14ac:dyDescent="0.25">
      <c r="A11">
        <v>31.5</v>
      </c>
      <c r="B11" t="s">
        <v>31</v>
      </c>
      <c r="C11">
        <v>3</v>
      </c>
    </row>
    <row r="12" spans="1:4" x14ac:dyDescent="0.25">
      <c r="A12">
        <v>32</v>
      </c>
      <c r="B12" t="s">
        <v>11</v>
      </c>
      <c r="C12">
        <v>3</v>
      </c>
    </row>
    <row r="13" spans="1:4" x14ac:dyDescent="0.25">
      <c r="A13">
        <v>32.5</v>
      </c>
      <c r="B13" t="s">
        <v>32</v>
      </c>
      <c r="C13">
        <v>3</v>
      </c>
    </row>
    <row r="14" spans="1:4" x14ac:dyDescent="0.25">
      <c r="A14">
        <v>33</v>
      </c>
      <c r="B14" t="s">
        <v>14</v>
      </c>
      <c r="C14">
        <v>3</v>
      </c>
    </row>
    <row r="15" spans="1:4" x14ac:dyDescent="0.25">
      <c r="A15">
        <v>40</v>
      </c>
      <c r="B15" t="s">
        <v>15</v>
      </c>
      <c r="C15">
        <v>3</v>
      </c>
    </row>
    <row r="16" spans="1:4" x14ac:dyDescent="0.25">
      <c r="A16">
        <v>40.5</v>
      </c>
      <c r="B16" t="s">
        <v>43</v>
      </c>
      <c r="C16">
        <v>3</v>
      </c>
    </row>
    <row r="17" spans="1:3" x14ac:dyDescent="0.25">
      <c r="A17">
        <v>41</v>
      </c>
      <c r="B17" t="s">
        <v>26</v>
      </c>
      <c r="C17">
        <v>3</v>
      </c>
    </row>
    <row r="18" spans="1:3" x14ac:dyDescent="0.25">
      <c r="A18">
        <v>41.5</v>
      </c>
      <c r="B18" t="s">
        <v>37</v>
      </c>
      <c r="C18">
        <v>3</v>
      </c>
    </row>
    <row r="19" spans="1:3" x14ac:dyDescent="0.25">
      <c r="A19">
        <v>42</v>
      </c>
      <c r="B19" t="s">
        <v>16</v>
      </c>
      <c r="C19">
        <v>3</v>
      </c>
    </row>
    <row r="20" spans="1:3" x14ac:dyDescent="0.25">
      <c r="A20">
        <v>42.5</v>
      </c>
      <c r="B20" t="s">
        <v>38</v>
      </c>
      <c r="C20">
        <v>3</v>
      </c>
    </row>
    <row r="21" spans="1:3" x14ac:dyDescent="0.25">
      <c r="A21">
        <v>43</v>
      </c>
      <c r="B21" t="s">
        <v>17</v>
      </c>
      <c r="C21">
        <v>3</v>
      </c>
    </row>
    <row r="22" spans="1:3" x14ac:dyDescent="0.25">
      <c r="A22">
        <v>43.5</v>
      </c>
      <c r="B22" t="s">
        <v>39</v>
      </c>
      <c r="C22">
        <v>3</v>
      </c>
    </row>
    <row r="23" spans="1:3" x14ac:dyDescent="0.25">
      <c r="A23">
        <v>44</v>
      </c>
      <c r="B23" t="s">
        <v>18</v>
      </c>
      <c r="C23">
        <v>3</v>
      </c>
    </row>
    <row r="24" spans="1:3" x14ac:dyDescent="0.25">
      <c r="A24">
        <v>44.5</v>
      </c>
      <c r="B24" t="s">
        <v>40</v>
      </c>
      <c r="C24">
        <v>3</v>
      </c>
    </row>
    <row r="25" spans="1:3" x14ac:dyDescent="0.25">
      <c r="A25">
        <v>45</v>
      </c>
      <c r="B25" s="4" t="s">
        <v>35</v>
      </c>
      <c r="C25">
        <v>3</v>
      </c>
    </row>
    <row r="26" spans="1:3" x14ac:dyDescent="0.25">
      <c r="A26">
        <v>45.5</v>
      </c>
      <c r="B26" t="s">
        <v>36</v>
      </c>
      <c r="C26">
        <v>3</v>
      </c>
    </row>
    <row r="27" spans="1:3" x14ac:dyDescent="0.25">
      <c r="A27">
        <v>49.5</v>
      </c>
      <c r="B27" t="s">
        <v>25</v>
      </c>
      <c r="C27">
        <v>2</v>
      </c>
    </row>
    <row r="28" spans="1:3" x14ac:dyDescent="0.25">
      <c r="A28">
        <v>50</v>
      </c>
      <c r="B28" t="s">
        <v>19</v>
      </c>
      <c r="C28">
        <v>2</v>
      </c>
    </row>
    <row r="29" spans="1:3" x14ac:dyDescent="0.25">
      <c r="A29">
        <v>50.5</v>
      </c>
      <c r="B29" t="s">
        <v>28</v>
      </c>
      <c r="C29">
        <v>2</v>
      </c>
    </row>
    <row r="30" spans="1:3" x14ac:dyDescent="0.25">
      <c r="A30">
        <v>51</v>
      </c>
      <c r="B30" t="s">
        <v>20</v>
      </c>
      <c r="C30">
        <v>2</v>
      </c>
    </row>
    <row r="31" spans="1:3" x14ac:dyDescent="0.25">
      <c r="A31">
        <v>51.5</v>
      </c>
      <c r="B31" t="s">
        <v>41</v>
      </c>
      <c r="C31">
        <v>2</v>
      </c>
    </row>
    <row r="32" spans="1:3" x14ac:dyDescent="0.25">
      <c r="A32">
        <v>52</v>
      </c>
      <c r="B32" t="s">
        <v>21</v>
      </c>
      <c r="C32">
        <v>2</v>
      </c>
    </row>
    <row r="33" spans="1:3" x14ac:dyDescent="0.25">
      <c r="A33">
        <v>52.5</v>
      </c>
      <c r="B33" t="s">
        <v>21</v>
      </c>
      <c r="C33">
        <v>2</v>
      </c>
    </row>
    <row r="34" spans="1:3" x14ac:dyDescent="0.25">
      <c r="A34">
        <v>60</v>
      </c>
      <c r="B34" t="s">
        <v>27</v>
      </c>
      <c r="C34">
        <v>2</v>
      </c>
    </row>
    <row r="35" spans="1:3" x14ac:dyDescent="0.25">
      <c r="A35">
        <v>61</v>
      </c>
      <c r="B35" t="s">
        <v>22</v>
      </c>
      <c r="C35">
        <v>2</v>
      </c>
    </row>
    <row r="36" spans="1:3" x14ac:dyDescent="0.25">
      <c r="A36">
        <v>62</v>
      </c>
      <c r="B36" t="s">
        <v>23</v>
      </c>
      <c r="C36">
        <v>2</v>
      </c>
    </row>
    <row r="37" spans="1:3" x14ac:dyDescent="0.25">
      <c r="A37">
        <v>63</v>
      </c>
      <c r="B37" t="s">
        <v>24</v>
      </c>
      <c r="C37">
        <v>2</v>
      </c>
    </row>
    <row r="38" spans="1:3" x14ac:dyDescent="0.25">
      <c r="A38">
        <v>70</v>
      </c>
      <c r="B38" t="s">
        <v>1</v>
      </c>
      <c r="C38">
        <v>2</v>
      </c>
    </row>
    <row r="39" spans="1:3" x14ac:dyDescent="0.25">
      <c r="A39">
        <v>70.5</v>
      </c>
      <c r="B39" t="s">
        <v>29</v>
      </c>
      <c r="C39">
        <v>2</v>
      </c>
    </row>
  </sheetData>
  <pageMargins left="0.7" right="0.7" top="0.78740157499999996" bottom="0.78740157499999996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49"/>
  <sheetViews>
    <sheetView workbookViewId="0"/>
  </sheetViews>
  <sheetFormatPr baseColWidth="10" defaultColWidth="11.42578125" defaultRowHeight="15" x14ac:dyDescent="0.25"/>
  <cols>
    <col min="1" max="16384" width="11.42578125" style="15"/>
  </cols>
  <sheetData>
    <row r="1" spans="1:20" x14ac:dyDescent="0.25">
      <c r="A1" s="16" t="s">
        <v>101</v>
      </c>
      <c r="B1" s="16" t="s">
        <v>85</v>
      </c>
      <c r="C1" s="16" t="s">
        <v>3</v>
      </c>
      <c r="D1" s="16" t="s">
        <v>2</v>
      </c>
      <c r="E1" s="16" t="s">
        <v>89</v>
      </c>
      <c r="F1" s="16"/>
      <c r="G1" s="16"/>
    </row>
    <row r="2" spans="1:20" x14ac:dyDescent="0.25">
      <c r="A2" s="16">
        <v>10</v>
      </c>
      <c r="B2" s="16" t="s">
        <v>4</v>
      </c>
      <c r="C2" s="15">
        <v>1</v>
      </c>
      <c r="D2" s="15">
        <v>0</v>
      </c>
      <c r="O2" s="15" t="s">
        <v>104</v>
      </c>
    </row>
    <row r="3" spans="1:20" x14ac:dyDescent="0.25">
      <c r="A3" s="16">
        <v>10</v>
      </c>
      <c r="B3" s="16" t="s">
        <v>5</v>
      </c>
      <c r="C3" s="15">
        <v>0.8</v>
      </c>
      <c r="D3" s="15">
        <v>0</v>
      </c>
      <c r="O3" s="15" t="s">
        <v>105</v>
      </c>
    </row>
    <row r="4" spans="1:20" x14ac:dyDescent="0.25">
      <c r="A4" s="16">
        <v>10</v>
      </c>
      <c r="B4" s="16" t="s">
        <v>6</v>
      </c>
      <c r="C4" s="15">
        <v>0.62</v>
      </c>
      <c r="D4" s="15">
        <v>0</v>
      </c>
    </row>
    <row r="5" spans="1:20" x14ac:dyDescent="0.25">
      <c r="A5" s="16">
        <v>10</v>
      </c>
      <c r="B5" s="16" t="s">
        <v>7</v>
      </c>
      <c r="C5" s="15">
        <v>0</v>
      </c>
      <c r="D5" s="15">
        <v>0</v>
      </c>
      <c r="I5" s="15">
        <v>49.5</v>
      </c>
      <c r="N5" s="15" t="s">
        <v>89</v>
      </c>
      <c r="O5" s="15" t="s">
        <v>92</v>
      </c>
      <c r="P5" s="15" t="s">
        <v>90</v>
      </c>
    </row>
    <row r="6" spans="1:20" x14ac:dyDescent="0.25">
      <c r="A6" s="16">
        <v>20</v>
      </c>
      <c r="B6" s="16" t="str">
        <f t="shared" ref="B6:B37" si="0">B2</f>
        <v>l1</v>
      </c>
      <c r="C6" s="15">
        <v>1</v>
      </c>
      <c r="D6" s="15">
        <v>0</v>
      </c>
      <c r="I6" s="15" t="s">
        <v>4</v>
      </c>
      <c r="J6" s="15">
        <f t="array" ref="J6">INDEX($A$2:$D$149,MATCH($I$5&amp;$I6,$A$2:$A$149&amp;$B$2:$B$149,0),3)</f>
        <v>0</v>
      </c>
      <c r="K6" s="15">
        <f t="array" ref="K6">INDEX($A$2:$D$149,MATCH($I$5&amp;$I6,$A$2:$A$149&amp;$B$2:$B$149,0),4)</f>
        <v>1</v>
      </c>
      <c r="L6" s="15">
        <f>J6*(1-$P12)</f>
        <v>0</v>
      </c>
      <c r="N6" s="15">
        <f>L6/$H$12*$H$11</f>
        <v>0</v>
      </c>
      <c r="O6" s="15" t="e">
        <f>(J6+K6)*$H$11/N6</f>
        <v>#DIV/0!</v>
      </c>
      <c r="P6" s="15" t="e">
        <f>J6*$H$11/N6</f>
        <v>#DIV/0!</v>
      </c>
      <c r="S6" s="15">
        <v>214.28571428571428</v>
      </c>
      <c r="T6" s="15">
        <v>204.08163265306121</v>
      </c>
    </row>
    <row r="7" spans="1:20" x14ac:dyDescent="0.25">
      <c r="A7" s="16">
        <v>20</v>
      </c>
      <c r="B7" s="16" t="str">
        <f t="shared" si="0"/>
        <v>l2</v>
      </c>
      <c r="C7" s="15">
        <v>0.8</v>
      </c>
      <c r="D7" s="15">
        <v>0</v>
      </c>
      <c r="I7" s="15" t="s">
        <v>5</v>
      </c>
      <c r="J7" s="15">
        <f t="array" ref="J7">INDEX($A$2:$D$149,MATCH($I$5&amp;$I7,$A$2:$A$149&amp;$B$2:$B$149,0),3)</f>
        <v>0</v>
      </c>
      <c r="K7" s="15">
        <f t="array" ref="K7">INDEX($A$2:$D$149,MATCH($I$5&amp;$I7,$A$2:$A$149&amp;$B$2:$B$149,0),4)</f>
        <v>0.2</v>
      </c>
      <c r="L7" s="15">
        <f>J7/(1-$P13)</f>
        <v>0</v>
      </c>
      <c r="N7" s="15">
        <f>L7/$H$12*$H$11</f>
        <v>0</v>
      </c>
      <c r="O7" s="15" t="e">
        <f t="shared" ref="O7:O9" si="1">(J7+K7)*$H$11/N7</f>
        <v>#DIV/0!</v>
      </c>
      <c r="P7" s="15" t="e">
        <f t="shared" ref="P7:P9" si="2">J7*$H$11/N7</f>
        <v>#DIV/0!</v>
      </c>
      <c r="S7" s="15">
        <v>194.19642857142858</v>
      </c>
      <c r="T7" s="15">
        <v>184.94897959183675</v>
      </c>
    </row>
    <row r="8" spans="1:20" x14ac:dyDescent="0.25">
      <c r="A8" s="16">
        <v>20</v>
      </c>
      <c r="B8" s="16" t="str">
        <f t="shared" si="0"/>
        <v>l3</v>
      </c>
      <c r="C8" s="15">
        <v>0.65</v>
      </c>
      <c r="D8" s="15">
        <v>0</v>
      </c>
      <c r="I8" s="15" t="s">
        <v>6</v>
      </c>
      <c r="J8" s="15">
        <f t="array" ref="J8">INDEX($A$2:$D$149,MATCH($I$5&amp;$I8,$A$2:$A$149&amp;$B$2:$B$149,0),3)</f>
        <v>0</v>
      </c>
      <c r="K8" s="15">
        <f t="array" ref="K8">INDEX($A$2:$D$149,MATCH($I$5&amp;$I8,$A$2:$A$149&amp;$B$2:$B$149,0),4)</f>
        <v>0.1</v>
      </c>
      <c r="L8" s="15">
        <f>J8/(1-$P14)</f>
        <v>0</v>
      </c>
      <c r="N8" s="15">
        <f>L8/$H$12*$H$11</f>
        <v>0</v>
      </c>
      <c r="O8" s="15" t="e">
        <f t="shared" si="1"/>
        <v>#DIV/0!</v>
      </c>
      <c r="P8" s="15" t="e">
        <f t="shared" si="2"/>
        <v>#DIV/0!</v>
      </c>
      <c r="S8" s="15">
        <v>127.41312741312743</v>
      </c>
      <c r="T8" s="15">
        <v>121.34583563154993</v>
      </c>
    </row>
    <row r="9" spans="1:20" x14ac:dyDescent="0.25">
      <c r="A9" s="16">
        <v>20</v>
      </c>
      <c r="B9" s="16" t="str">
        <f t="shared" si="0"/>
        <v>l4</v>
      </c>
      <c r="C9" s="15">
        <v>0</v>
      </c>
      <c r="D9" s="15">
        <v>0</v>
      </c>
      <c r="I9" s="15" t="s">
        <v>7</v>
      </c>
      <c r="J9" s="15">
        <f t="array" ref="J9">INDEX($A$2:$D$149,MATCH($I$5&amp;$I9,$A$2:$A$149&amp;$B$2:$B$149,0),3)</f>
        <v>0</v>
      </c>
      <c r="K9" s="15">
        <f t="array" ref="K9">INDEX($A$2:$D$149,MATCH($I$5&amp;$I9,$A$2:$A$149&amp;$B$2:$B$149,0),4)</f>
        <v>0</v>
      </c>
      <c r="L9" s="15">
        <f>J9/(1-$P15)</f>
        <v>0</v>
      </c>
      <c r="N9" s="15">
        <f>L9/$H$12*$H$11</f>
        <v>0</v>
      </c>
      <c r="O9" s="15" t="e">
        <f t="shared" si="1"/>
        <v>#DIV/0!</v>
      </c>
      <c r="P9" s="15" t="e">
        <f t="shared" si="2"/>
        <v>#DIV/0!</v>
      </c>
      <c r="S9" s="15">
        <v>146.61654135338347</v>
      </c>
      <c r="T9" s="15">
        <v>139.63480128893664</v>
      </c>
    </row>
    <row r="10" spans="1:20" x14ac:dyDescent="0.25">
      <c r="A10" s="16">
        <v>20.5</v>
      </c>
      <c r="B10" s="16" t="str">
        <f t="shared" si="0"/>
        <v>l1</v>
      </c>
      <c r="C10" s="15">
        <v>1</v>
      </c>
      <c r="D10" s="15">
        <v>0.05</v>
      </c>
      <c r="E10" s="15">
        <v>1</v>
      </c>
    </row>
    <row r="11" spans="1:20" x14ac:dyDescent="0.25">
      <c r="A11" s="16">
        <v>20.5</v>
      </c>
      <c r="B11" s="16" t="str">
        <f t="shared" si="0"/>
        <v>l2</v>
      </c>
      <c r="C11" s="15">
        <v>0.87</v>
      </c>
      <c r="D11" s="15">
        <v>0.7</v>
      </c>
      <c r="E11" s="15">
        <v>0.96666666666666656</v>
      </c>
      <c r="F11" s="15">
        <f>C11/(1-P13)</f>
        <v>0.90625</v>
      </c>
      <c r="H11" s="15">
        <v>75</v>
      </c>
      <c r="I11" s="15" t="s">
        <v>86</v>
      </c>
      <c r="J11" s="15" t="s">
        <v>87</v>
      </c>
      <c r="K11" s="15" t="s">
        <v>88</v>
      </c>
      <c r="L11" s="15" t="s">
        <v>89</v>
      </c>
      <c r="M11" s="15" t="s">
        <v>90</v>
      </c>
      <c r="N11" s="15" t="s">
        <v>91</v>
      </c>
      <c r="O11" s="15" t="s">
        <v>92</v>
      </c>
      <c r="P11" s="15" t="s">
        <v>93</v>
      </c>
    </row>
    <row r="12" spans="1:20" x14ac:dyDescent="0.25">
      <c r="A12" s="16">
        <v>20.5</v>
      </c>
      <c r="B12" s="16" t="str">
        <f t="shared" si="0"/>
        <v>l3</v>
      </c>
      <c r="C12" s="15">
        <v>0.55000000000000004</v>
      </c>
      <c r="D12" s="15">
        <v>0.5499999999999996</v>
      </c>
      <c r="E12" s="15">
        <v>0.73333333333333339</v>
      </c>
      <c r="H12" s="15">
        <f>H13*H14</f>
        <v>0.36749999999999999</v>
      </c>
      <c r="I12" s="15" t="s">
        <v>90</v>
      </c>
      <c r="J12" s="15">
        <f>$H$11*$J6</f>
        <v>0</v>
      </c>
      <c r="K12" s="15">
        <f>$H$11*$K6</f>
        <v>75</v>
      </c>
      <c r="L12" s="15">
        <f>J12/M12</f>
        <v>0</v>
      </c>
      <c r="M12" s="15">
        <f>H12</f>
        <v>0.36749999999999999</v>
      </c>
      <c r="N12" s="15" t="e">
        <f>K12/L12</f>
        <v>#DIV/0!</v>
      </c>
      <c r="O12" s="15" t="e">
        <f>(K12+J12)/L12</f>
        <v>#DIV/0!</v>
      </c>
      <c r="P12" s="15">
        <v>0</v>
      </c>
      <c r="Q12" s="15">
        <v>0</v>
      </c>
    </row>
    <row r="13" spans="1:20" x14ac:dyDescent="0.25">
      <c r="A13" s="16">
        <v>20.5</v>
      </c>
      <c r="B13" s="16" t="str">
        <f t="shared" si="0"/>
        <v>l4</v>
      </c>
      <c r="C13" s="15">
        <v>0.65</v>
      </c>
      <c r="D13" s="15">
        <v>0.05</v>
      </c>
      <c r="E13" s="15">
        <v>0.76470588235294135</v>
      </c>
      <c r="H13" s="15">
        <v>0.35</v>
      </c>
      <c r="J13" s="15">
        <f>$H$11*$J7</f>
        <v>0</v>
      </c>
      <c r="K13" s="15">
        <f>$H$11*$K7</f>
        <v>15</v>
      </c>
      <c r="L13" s="15">
        <f>J13/M13</f>
        <v>0</v>
      </c>
      <c r="M13" s="15">
        <f>$M$12*(1-P13)</f>
        <v>0.3528</v>
      </c>
      <c r="N13" s="15" t="e">
        <f>K13/L13</f>
        <v>#DIV/0!</v>
      </c>
      <c r="O13" s="15" t="e">
        <f>(K13+J13)/L13</f>
        <v>#DIV/0!</v>
      </c>
      <c r="P13" s="15">
        <v>0.04</v>
      </c>
      <c r="Q13" s="15">
        <v>0.1</v>
      </c>
    </row>
    <row r="14" spans="1:20" x14ac:dyDescent="0.25">
      <c r="A14" s="16">
        <v>21</v>
      </c>
      <c r="B14" s="16" t="str">
        <f t="shared" si="0"/>
        <v>l1</v>
      </c>
      <c r="C14" s="15">
        <v>1</v>
      </c>
      <c r="D14" s="15">
        <v>0</v>
      </c>
      <c r="H14" s="15">
        <v>1.05</v>
      </c>
      <c r="J14" s="15">
        <f>$H$11*$J8</f>
        <v>0</v>
      </c>
      <c r="K14" s="15">
        <f>$H$11*$K8</f>
        <v>7.5</v>
      </c>
      <c r="L14" s="15">
        <f>J14/M14</f>
        <v>0</v>
      </c>
      <c r="M14" s="15">
        <f>$M$12*(1-P14)</f>
        <v>0.3399375</v>
      </c>
      <c r="N14" s="15" t="e">
        <f>K14/L14</f>
        <v>#DIV/0!</v>
      </c>
      <c r="O14" s="15" t="e">
        <f>(K14+J14)/L14</f>
        <v>#DIV/0!</v>
      </c>
      <c r="P14" s="15">
        <v>7.4999999999999997E-2</v>
      </c>
      <c r="Q14" s="15">
        <v>0.25</v>
      </c>
    </row>
    <row r="15" spans="1:20" x14ac:dyDescent="0.25">
      <c r="A15" s="16">
        <v>21</v>
      </c>
      <c r="B15" s="16" t="str">
        <f t="shared" si="0"/>
        <v>l2</v>
      </c>
      <c r="C15" s="15">
        <v>0.6</v>
      </c>
      <c r="D15" s="15">
        <v>0</v>
      </c>
      <c r="J15" s="15">
        <f>$H$11*$J9</f>
        <v>0</v>
      </c>
      <c r="K15" s="15">
        <f>$H$11*$K9</f>
        <v>0</v>
      </c>
      <c r="L15" s="15">
        <f>J15/M15</f>
        <v>0</v>
      </c>
      <c r="M15" s="15">
        <f>$M$12*(1-P15)</f>
        <v>0.34912499999999996</v>
      </c>
      <c r="N15" s="15" t="e">
        <f>K15/L15</f>
        <v>#DIV/0!</v>
      </c>
      <c r="O15" s="15" t="e">
        <f>(K15+J15)/L15</f>
        <v>#DIV/0!</v>
      </c>
      <c r="P15" s="15">
        <v>0.05</v>
      </c>
      <c r="Q15" s="15">
        <v>0.15</v>
      </c>
    </row>
    <row r="16" spans="1:20" x14ac:dyDescent="0.25">
      <c r="A16" s="16">
        <v>21</v>
      </c>
      <c r="B16" s="16" t="str">
        <f t="shared" si="0"/>
        <v>l3</v>
      </c>
      <c r="C16" s="15">
        <v>0.4</v>
      </c>
      <c r="D16" s="15">
        <v>0</v>
      </c>
    </row>
    <row r="17" spans="1:15" x14ac:dyDescent="0.25">
      <c r="A17" s="16">
        <v>21</v>
      </c>
      <c r="B17" s="16" t="str">
        <f t="shared" si="0"/>
        <v>l4</v>
      </c>
      <c r="C17" s="15">
        <v>0</v>
      </c>
      <c r="D17" s="15">
        <v>0</v>
      </c>
      <c r="H17" s="15">
        <v>5.25</v>
      </c>
      <c r="I17" s="15" t="s">
        <v>94</v>
      </c>
      <c r="J17" s="15">
        <f>J12</f>
        <v>0</v>
      </c>
      <c r="K17" s="15">
        <f>MAX(10,0.05*J17)</f>
        <v>10</v>
      </c>
      <c r="L17" s="15">
        <f>J17/M17</f>
        <v>0</v>
      </c>
      <c r="M17" s="15">
        <f>M12</f>
        <v>0.36749999999999999</v>
      </c>
      <c r="N17" s="15" t="e">
        <f>K17/L17</f>
        <v>#DIV/0!</v>
      </c>
      <c r="O17" s="15" t="e">
        <f>(K17+J17)/L17</f>
        <v>#DIV/0!</v>
      </c>
    </row>
    <row r="18" spans="1:15" x14ac:dyDescent="0.25">
      <c r="A18" s="16">
        <v>21.5</v>
      </c>
      <c r="B18" s="16" t="str">
        <f t="shared" si="0"/>
        <v>l1</v>
      </c>
      <c r="C18" s="15">
        <v>1</v>
      </c>
      <c r="D18" s="15">
        <v>0.05</v>
      </c>
      <c r="E18" s="15">
        <v>1</v>
      </c>
      <c r="H18" s="15">
        <v>5</v>
      </c>
      <c r="J18" s="15">
        <f t="shared" ref="J18:J20" si="3">J13</f>
        <v>0</v>
      </c>
      <c r="K18" s="15">
        <f>(J17-J18)*H17+K17</f>
        <v>10</v>
      </c>
      <c r="L18" s="15">
        <f>J18/M18</f>
        <v>0</v>
      </c>
      <c r="M18" s="15">
        <f>M13</f>
        <v>0.3528</v>
      </c>
      <c r="N18" s="15" t="e">
        <f>K18/L18</f>
        <v>#DIV/0!</v>
      </c>
      <c r="O18" s="15" t="e">
        <f>(K18+J18)/L18</f>
        <v>#DIV/0!</v>
      </c>
    </row>
    <row r="19" spans="1:15" x14ac:dyDescent="0.25">
      <c r="A19" s="16">
        <v>21.5</v>
      </c>
      <c r="B19" s="16" t="str">
        <f t="shared" si="0"/>
        <v>l2</v>
      </c>
      <c r="C19" s="15">
        <v>0.89</v>
      </c>
      <c r="D19" s="15">
        <v>0.6</v>
      </c>
      <c r="E19" s="15">
        <v>0.98888888888888882</v>
      </c>
      <c r="J19" s="15">
        <f t="shared" si="3"/>
        <v>0</v>
      </c>
      <c r="K19" s="15">
        <f>(J20-J19)*H18+K20</f>
        <v>10</v>
      </c>
      <c r="L19" s="15">
        <f>J19/M19</f>
        <v>0</v>
      </c>
      <c r="M19" s="15">
        <f t="shared" ref="M19:M20" si="4">M14</f>
        <v>0.3399375</v>
      </c>
      <c r="N19" s="15" t="e">
        <f>K19/L19</f>
        <v>#DIV/0!</v>
      </c>
      <c r="O19" s="15" t="e">
        <f>(K19+J19)/L19</f>
        <v>#DIV/0!</v>
      </c>
    </row>
    <row r="20" spans="1:15" x14ac:dyDescent="0.25">
      <c r="A20" s="16">
        <v>21.5</v>
      </c>
      <c r="B20" s="16" t="str">
        <f t="shared" si="0"/>
        <v>l3</v>
      </c>
      <c r="C20" s="15">
        <v>0.35</v>
      </c>
      <c r="D20" s="15">
        <v>0.55000000000000004</v>
      </c>
      <c r="E20" s="15">
        <v>0.46666666666666662</v>
      </c>
      <c r="J20" s="15">
        <f t="shared" si="3"/>
        <v>0</v>
      </c>
      <c r="K20" s="15">
        <f>MAX(10,0.05*J17)</f>
        <v>10</v>
      </c>
      <c r="L20" s="15">
        <f>J20/M20</f>
        <v>0</v>
      </c>
      <c r="M20" s="15">
        <f t="shared" si="4"/>
        <v>0.34912499999999996</v>
      </c>
      <c r="N20" s="15" t="e">
        <f>K20/L20</f>
        <v>#DIV/0!</v>
      </c>
      <c r="O20" s="15" t="e">
        <f>(K20+J20)/L20</f>
        <v>#DIV/0!</v>
      </c>
    </row>
    <row r="21" spans="1:15" x14ac:dyDescent="0.25">
      <c r="A21" s="16">
        <v>21.5</v>
      </c>
      <c r="B21" s="16" t="str">
        <f t="shared" si="0"/>
        <v>l4</v>
      </c>
      <c r="C21" s="15">
        <v>0.45</v>
      </c>
      <c r="D21" s="15">
        <v>0.05</v>
      </c>
      <c r="E21" s="15">
        <v>0.52941176470588236</v>
      </c>
    </row>
    <row r="22" spans="1:15" x14ac:dyDescent="0.25">
      <c r="A22" s="16">
        <v>30</v>
      </c>
      <c r="B22" s="16" t="str">
        <f t="shared" si="0"/>
        <v>l1</v>
      </c>
      <c r="C22" s="15">
        <v>1</v>
      </c>
      <c r="D22" s="15">
        <v>0</v>
      </c>
    </row>
    <row r="23" spans="1:15" x14ac:dyDescent="0.25">
      <c r="A23" s="16">
        <v>30</v>
      </c>
      <c r="B23" s="16" t="str">
        <f t="shared" si="0"/>
        <v>l2</v>
      </c>
      <c r="C23" s="15">
        <v>0.72499999999999998</v>
      </c>
      <c r="D23" s="15">
        <v>0</v>
      </c>
      <c r="K23" s="19">
        <f>L12/$H$11</f>
        <v>0</v>
      </c>
    </row>
    <row r="24" spans="1:15" x14ac:dyDescent="0.25">
      <c r="A24" s="16">
        <v>30</v>
      </c>
      <c r="B24" s="16" t="str">
        <f t="shared" si="0"/>
        <v>l3</v>
      </c>
      <c r="C24" s="15">
        <v>0.52500000000000002</v>
      </c>
      <c r="D24" s="15">
        <v>0</v>
      </c>
      <c r="K24" s="19">
        <f>L13/$H$11</f>
        <v>0</v>
      </c>
    </row>
    <row r="25" spans="1:15" x14ac:dyDescent="0.25">
      <c r="A25" s="16">
        <v>30</v>
      </c>
      <c r="B25" s="16" t="str">
        <f t="shared" si="0"/>
        <v>l4</v>
      </c>
      <c r="C25" s="15">
        <v>0</v>
      </c>
      <c r="D25" s="15">
        <v>0</v>
      </c>
      <c r="K25" s="19">
        <f>L14/$H$11</f>
        <v>0</v>
      </c>
    </row>
    <row r="26" spans="1:15" x14ac:dyDescent="0.25">
      <c r="A26" s="16">
        <v>30.5</v>
      </c>
      <c r="B26" s="16" t="str">
        <f t="shared" si="0"/>
        <v>l1</v>
      </c>
      <c r="C26" s="15">
        <v>1</v>
      </c>
      <c r="D26" s="15">
        <v>0.05</v>
      </c>
      <c r="E26" s="15">
        <v>1</v>
      </c>
      <c r="K26" s="19">
        <f>L15/$H$11</f>
        <v>0</v>
      </c>
    </row>
    <row r="27" spans="1:15" x14ac:dyDescent="0.25">
      <c r="A27" s="16">
        <v>30.5</v>
      </c>
      <c r="B27" s="16" t="str">
        <f t="shared" si="0"/>
        <v>l2</v>
      </c>
      <c r="C27" s="15">
        <v>0.9</v>
      </c>
      <c r="D27" s="15">
        <v>0.55000000000000004</v>
      </c>
      <c r="E27" s="15">
        <v>0.99999999999999978</v>
      </c>
    </row>
    <row r="28" spans="1:15" x14ac:dyDescent="0.25">
      <c r="A28" s="16">
        <v>30.5</v>
      </c>
      <c r="B28" s="16" t="str">
        <f t="shared" si="0"/>
        <v>l3</v>
      </c>
      <c r="C28" s="15">
        <v>0.52500000000000002</v>
      </c>
      <c r="D28" s="15">
        <v>0.42499999999999999</v>
      </c>
      <c r="E28" s="15">
        <v>0.7</v>
      </c>
      <c r="J28" s="15">
        <f>J12/$H$11</f>
        <v>0</v>
      </c>
      <c r="K28" s="15">
        <f>K17/$H$11</f>
        <v>0.13333333333333333</v>
      </c>
      <c r="L28" s="18">
        <f>$H$12*K23</f>
        <v>0</v>
      </c>
    </row>
    <row r="29" spans="1:15" x14ac:dyDescent="0.25">
      <c r="A29" s="16">
        <v>30.5</v>
      </c>
      <c r="B29" s="16" t="str">
        <f t="shared" si="0"/>
        <v>l4</v>
      </c>
      <c r="C29" s="15">
        <v>0.6</v>
      </c>
      <c r="D29" s="15">
        <v>0.05</v>
      </c>
      <c r="E29" s="15">
        <v>0.70588235294117652</v>
      </c>
      <c r="J29" s="15">
        <f t="shared" ref="J29:J31" si="5">J13/$H$11</f>
        <v>0</v>
      </c>
      <c r="K29" s="15">
        <f t="shared" ref="K29:K31" si="6">K18/$H$11</f>
        <v>0.13333333333333333</v>
      </c>
      <c r="L29" s="18">
        <f>$H$12*K24</f>
        <v>0</v>
      </c>
    </row>
    <row r="30" spans="1:15" x14ac:dyDescent="0.25">
      <c r="A30" s="16">
        <v>31</v>
      </c>
      <c r="B30" s="16" t="str">
        <f t="shared" si="0"/>
        <v>l1</v>
      </c>
      <c r="C30" s="15">
        <v>1</v>
      </c>
      <c r="D30" s="15">
        <v>0</v>
      </c>
      <c r="J30" s="15">
        <f t="shared" si="5"/>
        <v>0</v>
      </c>
      <c r="K30" s="15">
        <f t="shared" si="6"/>
        <v>0.13333333333333333</v>
      </c>
      <c r="L30" s="18">
        <f>$H$12*K25</f>
        <v>0</v>
      </c>
    </row>
    <row r="31" spans="1:15" x14ac:dyDescent="0.25">
      <c r="A31" s="16">
        <v>31</v>
      </c>
      <c r="B31" s="16" t="str">
        <f t="shared" si="0"/>
        <v>l2</v>
      </c>
      <c r="C31" s="15">
        <v>0.7</v>
      </c>
      <c r="D31" s="15">
        <v>0</v>
      </c>
      <c r="J31" s="15">
        <f t="shared" si="5"/>
        <v>0</v>
      </c>
      <c r="K31" s="15">
        <f t="shared" si="6"/>
        <v>0.13333333333333333</v>
      </c>
      <c r="L31" s="18">
        <f>$H$12*K26</f>
        <v>0</v>
      </c>
    </row>
    <row r="32" spans="1:15" x14ac:dyDescent="0.25">
      <c r="A32" s="16">
        <v>31</v>
      </c>
      <c r="B32" s="16" t="str">
        <f t="shared" si="0"/>
        <v>l3</v>
      </c>
      <c r="C32" s="15">
        <v>0.4</v>
      </c>
      <c r="D32" s="15">
        <v>0</v>
      </c>
    </row>
    <row r="33" spans="1:5" x14ac:dyDescent="0.25">
      <c r="A33" s="16">
        <v>31</v>
      </c>
      <c r="B33" s="16" t="str">
        <f t="shared" si="0"/>
        <v>l4</v>
      </c>
      <c r="C33" s="15">
        <v>0</v>
      </c>
      <c r="D33" s="15">
        <v>0</v>
      </c>
    </row>
    <row r="34" spans="1:5" x14ac:dyDescent="0.25">
      <c r="A34" s="16">
        <v>31.5</v>
      </c>
      <c r="B34" s="16" t="str">
        <f t="shared" si="0"/>
        <v>l1</v>
      </c>
      <c r="C34" s="15">
        <v>1</v>
      </c>
      <c r="D34" s="15">
        <v>0.05</v>
      </c>
      <c r="E34" s="15">
        <v>1</v>
      </c>
    </row>
    <row r="35" spans="1:5" x14ac:dyDescent="0.25">
      <c r="A35" s="16">
        <v>31.5</v>
      </c>
      <c r="B35" s="16" t="str">
        <f t="shared" si="0"/>
        <v>l2</v>
      </c>
      <c r="C35" s="15">
        <v>0.875</v>
      </c>
      <c r="D35" s="15">
        <v>0.8</v>
      </c>
      <c r="E35" s="15">
        <v>0.97222222222222221</v>
      </c>
    </row>
    <row r="36" spans="1:5" x14ac:dyDescent="0.25">
      <c r="A36" s="16">
        <v>31.5</v>
      </c>
      <c r="B36" s="16" t="str">
        <f t="shared" si="0"/>
        <v>l3</v>
      </c>
      <c r="C36" s="15">
        <v>0.4</v>
      </c>
      <c r="D36" s="15">
        <v>0.5</v>
      </c>
      <c r="E36" s="15">
        <v>0.53333333333333321</v>
      </c>
    </row>
    <row r="37" spans="1:5" x14ac:dyDescent="0.25">
      <c r="A37" s="16">
        <v>31.5</v>
      </c>
      <c r="B37" s="16" t="str">
        <f t="shared" si="0"/>
        <v>l4</v>
      </c>
      <c r="C37" s="15">
        <v>0.5</v>
      </c>
      <c r="D37" s="15">
        <v>0.05</v>
      </c>
      <c r="E37" s="15">
        <v>0.58823529411764708</v>
      </c>
    </row>
    <row r="38" spans="1:5" x14ac:dyDescent="0.25">
      <c r="A38" s="16">
        <v>32</v>
      </c>
      <c r="B38" s="16" t="str">
        <f t="shared" ref="B38:B69" si="7">B34</f>
        <v>l1</v>
      </c>
      <c r="C38" s="15">
        <v>1</v>
      </c>
      <c r="D38" s="15">
        <v>0</v>
      </c>
    </row>
    <row r="39" spans="1:5" x14ac:dyDescent="0.25">
      <c r="A39" s="16">
        <v>32</v>
      </c>
      <c r="B39" s="16" t="str">
        <f t="shared" si="7"/>
        <v>l2</v>
      </c>
      <c r="C39" s="15">
        <v>0.67500000000000004</v>
      </c>
      <c r="D39" s="15">
        <v>0</v>
      </c>
    </row>
    <row r="40" spans="1:5" x14ac:dyDescent="0.25">
      <c r="A40" s="16">
        <v>32</v>
      </c>
      <c r="B40" s="16" t="str">
        <f t="shared" si="7"/>
        <v>l3</v>
      </c>
      <c r="C40" s="15">
        <v>0.35699999999999998</v>
      </c>
      <c r="D40" s="15">
        <v>0</v>
      </c>
    </row>
    <row r="41" spans="1:5" x14ac:dyDescent="0.25">
      <c r="A41" s="16">
        <v>32</v>
      </c>
      <c r="B41" s="16" t="str">
        <f t="shared" si="7"/>
        <v>l4</v>
      </c>
      <c r="C41" s="15">
        <v>0</v>
      </c>
      <c r="D41" s="15">
        <v>0</v>
      </c>
    </row>
    <row r="42" spans="1:5" x14ac:dyDescent="0.25">
      <c r="A42" s="16">
        <v>32.5</v>
      </c>
      <c r="B42" s="16" t="str">
        <f t="shared" si="7"/>
        <v>l1</v>
      </c>
      <c r="C42" s="15">
        <v>1</v>
      </c>
      <c r="D42" s="15">
        <v>0.05</v>
      </c>
      <c r="E42" s="15">
        <v>1</v>
      </c>
    </row>
    <row r="43" spans="1:5" x14ac:dyDescent="0.25">
      <c r="A43" s="16">
        <v>32.5</v>
      </c>
      <c r="B43" s="16" t="str">
        <f t="shared" si="7"/>
        <v>l2</v>
      </c>
      <c r="C43" s="15">
        <v>0.85</v>
      </c>
      <c r="D43" s="15">
        <v>0.8</v>
      </c>
      <c r="E43" s="15">
        <v>0.94444444444444442</v>
      </c>
    </row>
    <row r="44" spans="1:5" x14ac:dyDescent="0.25">
      <c r="A44" s="16">
        <v>32.5</v>
      </c>
      <c r="B44" s="16" t="str">
        <f t="shared" si="7"/>
        <v>l3</v>
      </c>
      <c r="C44" s="15">
        <v>0.35</v>
      </c>
      <c r="D44" s="15">
        <v>0.48749999999999999</v>
      </c>
      <c r="E44" s="15">
        <v>0.46666666666666667</v>
      </c>
    </row>
    <row r="45" spans="1:5" x14ac:dyDescent="0.25">
      <c r="A45" s="16">
        <v>32.5</v>
      </c>
      <c r="B45" s="16" t="str">
        <f t="shared" si="7"/>
        <v>l4</v>
      </c>
      <c r="C45" s="15">
        <v>0.47499999999999998</v>
      </c>
      <c r="D45" s="15">
        <v>0.05</v>
      </c>
      <c r="E45" s="15">
        <v>0.55882352941176472</v>
      </c>
    </row>
    <row r="46" spans="1:5" x14ac:dyDescent="0.25">
      <c r="A46" s="16">
        <v>33</v>
      </c>
      <c r="B46" s="16" t="str">
        <f t="shared" si="7"/>
        <v>l1</v>
      </c>
      <c r="C46" s="15">
        <v>1</v>
      </c>
      <c r="D46" s="15">
        <v>0</v>
      </c>
    </row>
    <row r="47" spans="1:5" x14ac:dyDescent="0.25">
      <c r="A47" s="16">
        <v>33</v>
      </c>
      <c r="B47" s="16" t="str">
        <f t="shared" si="7"/>
        <v>l2</v>
      </c>
      <c r="C47" s="15">
        <v>0.4</v>
      </c>
      <c r="D47" s="15">
        <v>0</v>
      </c>
    </row>
    <row r="48" spans="1:5" x14ac:dyDescent="0.25">
      <c r="A48" s="16">
        <v>33</v>
      </c>
      <c r="B48" s="16" t="str">
        <f t="shared" si="7"/>
        <v>l3</v>
      </c>
      <c r="C48" s="15">
        <v>0.2</v>
      </c>
      <c r="D48" s="15">
        <v>0</v>
      </c>
    </row>
    <row r="49" spans="1:5" x14ac:dyDescent="0.25">
      <c r="A49" s="16">
        <v>33</v>
      </c>
      <c r="B49" s="16" t="str">
        <f t="shared" si="7"/>
        <v>l4</v>
      </c>
      <c r="C49" s="15">
        <v>0</v>
      </c>
      <c r="D49" s="15">
        <v>0</v>
      </c>
    </row>
    <row r="50" spans="1:5" x14ac:dyDescent="0.25">
      <c r="A50" s="16">
        <v>40</v>
      </c>
      <c r="B50" s="16" t="str">
        <f t="shared" si="7"/>
        <v>l1</v>
      </c>
      <c r="C50" s="15">
        <v>1</v>
      </c>
      <c r="D50" s="15">
        <v>0</v>
      </c>
    </row>
    <row r="51" spans="1:5" x14ac:dyDescent="0.25">
      <c r="A51" s="16">
        <v>40</v>
      </c>
      <c r="B51" s="16" t="str">
        <f t="shared" si="7"/>
        <v>l2</v>
      </c>
      <c r="C51" s="15">
        <v>0.75</v>
      </c>
      <c r="D51" s="15">
        <v>0</v>
      </c>
    </row>
    <row r="52" spans="1:5" x14ac:dyDescent="0.25">
      <c r="A52" s="16">
        <v>40</v>
      </c>
      <c r="B52" s="16" t="str">
        <f t="shared" si="7"/>
        <v>l3</v>
      </c>
      <c r="C52" s="15">
        <v>0.5</v>
      </c>
      <c r="D52" s="15">
        <v>0</v>
      </c>
    </row>
    <row r="53" spans="1:5" x14ac:dyDescent="0.25">
      <c r="A53" s="16">
        <v>40</v>
      </c>
      <c r="B53" s="16" t="str">
        <f t="shared" si="7"/>
        <v>l4</v>
      </c>
      <c r="C53" s="15">
        <v>0</v>
      </c>
      <c r="D53" s="15">
        <v>0</v>
      </c>
    </row>
    <row r="54" spans="1:5" x14ac:dyDescent="0.25">
      <c r="A54" s="16">
        <v>40.5</v>
      </c>
      <c r="B54" s="16" t="str">
        <f t="shared" si="7"/>
        <v>l1</v>
      </c>
      <c r="C54" s="15">
        <v>1</v>
      </c>
      <c r="D54" s="15">
        <v>0.05</v>
      </c>
      <c r="E54" s="15">
        <v>1</v>
      </c>
    </row>
    <row r="55" spans="1:5" x14ac:dyDescent="0.25">
      <c r="A55" s="16">
        <v>40.5</v>
      </c>
      <c r="B55" s="16" t="str">
        <f t="shared" si="7"/>
        <v>l2</v>
      </c>
      <c r="C55" s="15">
        <v>0.85</v>
      </c>
      <c r="D55" s="15">
        <v>0.83750000000000002</v>
      </c>
      <c r="E55" s="15">
        <v>0.94444444444444431</v>
      </c>
    </row>
    <row r="56" spans="1:5" x14ac:dyDescent="0.25">
      <c r="A56" s="16">
        <v>40.5</v>
      </c>
      <c r="B56" s="16" t="str">
        <f t="shared" si="7"/>
        <v>l3</v>
      </c>
      <c r="C56" s="15">
        <v>0.52500000000000002</v>
      </c>
      <c r="D56" s="15">
        <v>0.72499999999999998</v>
      </c>
      <c r="E56" s="15">
        <v>0.7</v>
      </c>
    </row>
    <row r="57" spans="1:5" x14ac:dyDescent="0.25">
      <c r="A57" s="16">
        <v>40.5</v>
      </c>
      <c r="B57" s="16" t="str">
        <f t="shared" si="7"/>
        <v>l4</v>
      </c>
      <c r="C57" s="15">
        <v>0.66</v>
      </c>
      <c r="D57" s="15">
        <v>0.05</v>
      </c>
      <c r="E57" s="15">
        <v>0.77647058823529402</v>
      </c>
    </row>
    <row r="58" spans="1:5" x14ac:dyDescent="0.25">
      <c r="A58" s="16">
        <v>41</v>
      </c>
      <c r="B58" s="16" t="str">
        <f t="shared" si="7"/>
        <v>l1</v>
      </c>
      <c r="C58" s="15">
        <v>1</v>
      </c>
      <c r="D58" s="15">
        <v>0</v>
      </c>
    </row>
    <row r="59" spans="1:5" x14ac:dyDescent="0.25">
      <c r="A59" s="16">
        <v>41</v>
      </c>
      <c r="B59" s="16" t="str">
        <f t="shared" si="7"/>
        <v>l2</v>
      </c>
      <c r="C59" s="15">
        <v>0.9</v>
      </c>
      <c r="D59" s="15">
        <v>0</v>
      </c>
    </row>
    <row r="60" spans="1:5" x14ac:dyDescent="0.25">
      <c r="A60" s="16">
        <v>41</v>
      </c>
      <c r="B60" s="16" t="str">
        <f t="shared" si="7"/>
        <v>l3</v>
      </c>
      <c r="C60" s="15">
        <v>0.75</v>
      </c>
      <c r="D60" s="15">
        <v>0</v>
      </c>
    </row>
    <row r="61" spans="1:5" x14ac:dyDescent="0.25">
      <c r="A61" s="16">
        <v>41</v>
      </c>
      <c r="B61" s="16" t="str">
        <f t="shared" si="7"/>
        <v>l4</v>
      </c>
      <c r="C61" s="15">
        <v>0</v>
      </c>
      <c r="D61" s="15">
        <v>0</v>
      </c>
    </row>
    <row r="62" spans="1:5" x14ac:dyDescent="0.25">
      <c r="A62" s="16">
        <v>41.5</v>
      </c>
      <c r="B62" s="16" t="str">
        <f t="shared" si="7"/>
        <v>l1</v>
      </c>
      <c r="C62" s="15">
        <v>1</v>
      </c>
      <c r="D62" s="15">
        <v>0.05</v>
      </c>
      <c r="E62" s="15">
        <v>1</v>
      </c>
    </row>
    <row r="63" spans="1:5" x14ac:dyDescent="0.25">
      <c r="A63" s="16">
        <v>41.5</v>
      </c>
      <c r="B63" s="16" t="str">
        <f t="shared" si="7"/>
        <v>l2</v>
      </c>
      <c r="C63" s="15">
        <v>0.8</v>
      </c>
      <c r="D63" s="15">
        <v>0.85</v>
      </c>
      <c r="E63" s="15">
        <v>0.88888888888888884</v>
      </c>
    </row>
    <row r="64" spans="1:5" x14ac:dyDescent="0.25">
      <c r="A64" s="16">
        <v>41.5</v>
      </c>
      <c r="B64" s="16" t="str">
        <f t="shared" si="7"/>
        <v>l3</v>
      </c>
      <c r="C64" s="15">
        <v>0.7</v>
      </c>
      <c r="D64" s="15">
        <v>0.4</v>
      </c>
      <c r="E64" s="15">
        <v>0.93333333333333324</v>
      </c>
    </row>
    <row r="65" spans="1:5" x14ac:dyDescent="0.25">
      <c r="A65" s="16">
        <v>41.5</v>
      </c>
      <c r="B65" s="16" t="str">
        <f t="shared" si="7"/>
        <v>l4</v>
      </c>
      <c r="C65" s="15">
        <v>0.8</v>
      </c>
      <c r="D65" s="15">
        <v>0.05</v>
      </c>
      <c r="E65" s="15">
        <v>0.94117647058823539</v>
      </c>
    </row>
    <row r="66" spans="1:5" x14ac:dyDescent="0.25">
      <c r="A66" s="16">
        <v>42</v>
      </c>
      <c r="B66" s="16" t="str">
        <f t="shared" si="7"/>
        <v>l1</v>
      </c>
      <c r="C66" s="15">
        <v>1</v>
      </c>
      <c r="D66" s="15">
        <v>0</v>
      </c>
    </row>
    <row r="67" spans="1:5" x14ac:dyDescent="0.25">
      <c r="A67" s="16">
        <v>42</v>
      </c>
      <c r="B67" s="16" t="str">
        <f t="shared" si="7"/>
        <v>l2</v>
      </c>
      <c r="C67" s="15">
        <v>0.82499999999999996</v>
      </c>
      <c r="D67" s="15">
        <v>0</v>
      </c>
    </row>
    <row r="68" spans="1:5" x14ac:dyDescent="0.25">
      <c r="A68" s="16">
        <v>42</v>
      </c>
      <c r="B68" s="16" t="str">
        <f t="shared" si="7"/>
        <v>l3</v>
      </c>
      <c r="C68" s="15">
        <v>0.7</v>
      </c>
      <c r="D68" s="15">
        <v>0</v>
      </c>
    </row>
    <row r="69" spans="1:5" x14ac:dyDescent="0.25">
      <c r="A69" s="16">
        <v>42</v>
      </c>
      <c r="B69" s="16" t="str">
        <f t="shared" si="7"/>
        <v>l4</v>
      </c>
      <c r="C69" s="15">
        <v>0</v>
      </c>
      <c r="D69" s="15">
        <v>0</v>
      </c>
    </row>
    <row r="70" spans="1:5" x14ac:dyDescent="0.25">
      <c r="A70" s="16">
        <v>42.5</v>
      </c>
      <c r="B70" s="16" t="str">
        <f t="shared" ref="B70:B101" si="8">B66</f>
        <v>l1</v>
      </c>
      <c r="C70" s="15">
        <v>1</v>
      </c>
      <c r="D70" s="15">
        <v>0.05</v>
      </c>
      <c r="E70" s="15">
        <v>1</v>
      </c>
    </row>
    <row r="71" spans="1:5" x14ac:dyDescent="0.25">
      <c r="A71" s="16">
        <v>42.5</v>
      </c>
      <c r="B71" s="16" t="str">
        <f t="shared" si="8"/>
        <v>l2</v>
      </c>
      <c r="C71" s="15">
        <v>0.75</v>
      </c>
      <c r="D71" s="15">
        <v>0.92500000000000004</v>
      </c>
      <c r="E71" s="15">
        <v>0.83333333333333326</v>
      </c>
    </row>
    <row r="72" spans="1:5" x14ac:dyDescent="0.25">
      <c r="A72" s="16">
        <v>42.5</v>
      </c>
      <c r="B72" s="16" t="str">
        <f t="shared" si="8"/>
        <v>l3</v>
      </c>
      <c r="C72" s="15">
        <v>0.65</v>
      </c>
      <c r="D72" s="15">
        <v>0.5</v>
      </c>
      <c r="E72" s="15">
        <v>0.86666666666666647</v>
      </c>
    </row>
    <row r="73" spans="1:5" x14ac:dyDescent="0.25">
      <c r="A73" s="16">
        <v>42.5</v>
      </c>
      <c r="B73" s="16" t="str">
        <f t="shared" si="8"/>
        <v>l4</v>
      </c>
      <c r="C73" s="15">
        <v>0.72499999999999998</v>
      </c>
      <c r="D73" s="15">
        <v>0.05</v>
      </c>
      <c r="E73" s="15">
        <v>0.85294117647058831</v>
      </c>
    </row>
    <row r="74" spans="1:5" x14ac:dyDescent="0.25">
      <c r="A74" s="16">
        <v>43</v>
      </c>
      <c r="B74" s="16" t="str">
        <f t="shared" si="8"/>
        <v>l1</v>
      </c>
      <c r="C74" s="15">
        <v>1</v>
      </c>
      <c r="D74" s="15">
        <v>0</v>
      </c>
    </row>
    <row r="75" spans="1:5" x14ac:dyDescent="0.25">
      <c r="A75" s="16">
        <v>43</v>
      </c>
      <c r="B75" s="16" t="str">
        <f t="shared" si="8"/>
        <v>l2</v>
      </c>
      <c r="C75" s="15">
        <v>0.70399999999999996</v>
      </c>
      <c r="D75" s="15">
        <v>0</v>
      </c>
    </row>
    <row r="76" spans="1:5" x14ac:dyDescent="0.25">
      <c r="A76" s="16">
        <v>43</v>
      </c>
      <c r="B76" s="16" t="str">
        <f t="shared" si="8"/>
        <v>l3</v>
      </c>
      <c r="C76" s="15">
        <v>0.35199999999999998</v>
      </c>
      <c r="D76" s="15">
        <v>0</v>
      </c>
    </row>
    <row r="77" spans="1:5" x14ac:dyDescent="0.25">
      <c r="A77" s="16">
        <v>43</v>
      </c>
      <c r="B77" s="16" t="str">
        <f t="shared" si="8"/>
        <v>l4</v>
      </c>
      <c r="C77" s="15">
        <v>0</v>
      </c>
      <c r="D77" s="15">
        <v>0</v>
      </c>
    </row>
    <row r="78" spans="1:5" x14ac:dyDescent="0.25">
      <c r="A78" s="16">
        <v>43.5</v>
      </c>
      <c r="B78" s="16" t="str">
        <f t="shared" si="8"/>
        <v>l1</v>
      </c>
      <c r="C78" s="15">
        <v>1</v>
      </c>
      <c r="D78" s="15">
        <v>0.05</v>
      </c>
      <c r="E78" s="15">
        <v>1</v>
      </c>
    </row>
    <row r="79" spans="1:5" x14ac:dyDescent="0.25">
      <c r="A79" s="16">
        <v>43.5</v>
      </c>
      <c r="B79" s="16" t="str">
        <f t="shared" si="8"/>
        <v>l2</v>
      </c>
      <c r="C79" s="15">
        <v>0.85</v>
      </c>
      <c r="D79" s="15">
        <v>0.72499999999999998</v>
      </c>
      <c r="E79" s="15">
        <v>0.94444444444444442</v>
      </c>
    </row>
    <row r="80" spans="1:5" x14ac:dyDescent="0.25">
      <c r="A80" s="16">
        <v>43.5</v>
      </c>
      <c r="B80" s="16" t="str">
        <f t="shared" si="8"/>
        <v>l3</v>
      </c>
      <c r="C80" s="15">
        <v>0.375</v>
      </c>
      <c r="D80" s="15">
        <v>0.45</v>
      </c>
      <c r="E80" s="15">
        <v>0.49999999999999994</v>
      </c>
    </row>
    <row r="81" spans="1:5" x14ac:dyDescent="0.25">
      <c r="A81" s="16">
        <v>43.5</v>
      </c>
      <c r="B81" s="16" t="str">
        <f t="shared" si="8"/>
        <v>l4</v>
      </c>
      <c r="C81" s="15">
        <v>0.47499999999999998</v>
      </c>
      <c r="D81" s="15">
        <v>0.05</v>
      </c>
      <c r="E81" s="15">
        <v>0.55882352941176472</v>
      </c>
    </row>
    <row r="82" spans="1:5" x14ac:dyDescent="0.25">
      <c r="A82" s="16">
        <v>44</v>
      </c>
      <c r="B82" s="16" t="str">
        <f t="shared" si="8"/>
        <v>l1</v>
      </c>
      <c r="C82" s="15">
        <v>1</v>
      </c>
      <c r="D82" s="15">
        <v>0</v>
      </c>
    </row>
    <row r="83" spans="1:5" x14ac:dyDescent="0.25">
      <c r="A83" s="16">
        <v>44</v>
      </c>
      <c r="B83" s="16" t="str">
        <f t="shared" si="8"/>
        <v>l2</v>
      </c>
      <c r="C83" s="15">
        <v>0.88</v>
      </c>
      <c r="D83" s="15">
        <v>0</v>
      </c>
    </row>
    <row r="84" spans="1:5" x14ac:dyDescent="0.25">
      <c r="A84" s="16">
        <v>44</v>
      </c>
      <c r="B84" s="16" t="str">
        <f t="shared" si="8"/>
        <v>l3</v>
      </c>
      <c r="C84" s="15">
        <v>0.499</v>
      </c>
      <c r="D84" s="15">
        <v>0</v>
      </c>
    </row>
    <row r="85" spans="1:5" x14ac:dyDescent="0.25">
      <c r="A85" s="16">
        <v>44</v>
      </c>
      <c r="B85" s="16" t="str">
        <f t="shared" si="8"/>
        <v>l4</v>
      </c>
      <c r="C85" s="15">
        <v>0.54500000000000004</v>
      </c>
      <c r="D85" s="15">
        <v>0</v>
      </c>
    </row>
    <row r="86" spans="1:5" x14ac:dyDescent="0.25">
      <c r="A86" s="16">
        <v>44.5</v>
      </c>
      <c r="B86" s="16" t="str">
        <f t="shared" si="8"/>
        <v>l1</v>
      </c>
      <c r="C86" s="15">
        <v>1</v>
      </c>
      <c r="D86" s="15">
        <v>0.05</v>
      </c>
      <c r="E86" s="15">
        <v>1</v>
      </c>
    </row>
    <row r="87" spans="1:5" x14ac:dyDescent="0.25">
      <c r="A87" s="16">
        <v>44.5</v>
      </c>
      <c r="B87" s="16" t="str">
        <f t="shared" si="8"/>
        <v>l2</v>
      </c>
      <c r="C87" s="15">
        <v>0.82499999999999996</v>
      </c>
      <c r="D87" s="15">
        <v>0.57499999999999996</v>
      </c>
      <c r="E87" s="15">
        <v>0.91666666666666663</v>
      </c>
    </row>
    <row r="88" spans="1:5" x14ac:dyDescent="0.25">
      <c r="A88" s="16">
        <v>44.5</v>
      </c>
      <c r="B88" s="16" t="str">
        <f t="shared" si="8"/>
        <v>l3</v>
      </c>
      <c r="C88" s="15">
        <v>0.27500000000000002</v>
      </c>
      <c r="D88" s="15">
        <v>0.24999999999999986</v>
      </c>
      <c r="E88" s="15">
        <v>0.36666666666666675</v>
      </c>
    </row>
    <row r="89" spans="1:5" x14ac:dyDescent="0.25">
      <c r="A89" s="16">
        <v>44.5</v>
      </c>
      <c r="B89" s="16" t="str">
        <f t="shared" si="8"/>
        <v>l4</v>
      </c>
      <c r="C89" s="15">
        <v>0.32500000000000001</v>
      </c>
      <c r="D89" s="15">
        <v>0.05</v>
      </c>
      <c r="E89" s="15">
        <v>0.38235294117647062</v>
      </c>
    </row>
    <row r="90" spans="1:5" x14ac:dyDescent="0.25">
      <c r="A90" s="16">
        <v>45</v>
      </c>
      <c r="B90" s="16" t="str">
        <f t="shared" si="8"/>
        <v>l1</v>
      </c>
      <c r="C90" s="15">
        <v>1</v>
      </c>
      <c r="D90" s="15">
        <v>0</v>
      </c>
    </row>
    <row r="91" spans="1:5" x14ac:dyDescent="0.25">
      <c r="A91" s="16">
        <v>45</v>
      </c>
      <c r="B91" s="16" t="str">
        <f t="shared" si="8"/>
        <v>l2</v>
      </c>
      <c r="C91" s="15">
        <v>0.625</v>
      </c>
      <c r="D91" s="15">
        <v>0</v>
      </c>
    </row>
    <row r="92" spans="1:5" x14ac:dyDescent="0.25">
      <c r="A92" s="16">
        <v>45</v>
      </c>
      <c r="B92" s="16" t="str">
        <f t="shared" si="8"/>
        <v>l3</v>
      </c>
      <c r="C92" s="15">
        <v>0.25</v>
      </c>
      <c r="D92" s="15">
        <v>0</v>
      </c>
    </row>
    <row r="93" spans="1:5" x14ac:dyDescent="0.25">
      <c r="A93" s="16">
        <v>45</v>
      </c>
      <c r="B93" s="16" t="str">
        <f t="shared" si="8"/>
        <v>l4</v>
      </c>
      <c r="C93" s="15">
        <v>0</v>
      </c>
      <c r="D93" s="15">
        <v>0</v>
      </c>
    </row>
    <row r="94" spans="1:5" x14ac:dyDescent="0.25">
      <c r="A94" s="16">
        <v>45.5</v>
      </c>
      <c r="B94" s="16" t="str">
        <f t="shared" si="8"/>
        <v>l1</v>
      </c>
      <c r="C94" s="15">
        <v>1</v>
      </c>
      <c r="D94" s="15">
        <v>0.05</v>
      </c>
      <c r="E94" s="15">
        <v>1</v>
      </c>
    </row>
    <row r="95" spans="1:5" x14ac:dyDescent="0.25">
      <c r="A95" s="16">
        <v>45.5</v>
      </c>
      <c r="B95" s="16" t="str">
        <f t="shared" si="8"/>
        <v>l2</v>
      </c>
      <c r="C95" s="15">
        <v>0.81</v>
      </c>
      <c r="D95" s="15">
        <v>0.62</v>
      </c>
      <c r="E95" s="15">
        <v>0.9</v>
      </c>
    </row>
    <row r="96" spans="1:5" x14ac:dyDescent="0.25">
      <c r="A96" s="16">
        <v>45.5</v>
      </c>
      <c r="B96" s="16" t="str">
        <f t="shared" si="8"/>
        <v>l3</v>
      </c>
      <c r="C96" s="15">
        <v>0.26</v>
      </c>
      <c r="D96" s="15">
        <v>0.26</v>
      </c>
      <c r="E96" s="15">
        <v>0.34666666666666668</v>
      </c>
    </row>
    <row r="97" spans="1:5" x14ac:dyDescent="0.25">
      <c r="A97" s="16">
        <v>45.5</v>
      </c>
      <c r="B97" s="16" t="str">
        <f t="shared" si="8"/>
        <v>l4</v>
      </c>
      <c r="C97" s="15">
        <v>0.33</v>
      </c>
      <c r="D97" s="15">
        <v>0.05</v>
      </c>
      <c r="E97" s="15">
        <v>0.38823529411764707</v>
      </c>
    </row>
    <row r="98" spans="1:5" x14ac:dyDescent="0.25">
      <c r="A98" s="16">
        <v>49.5</v>
      </c>
      <c r="B98" s="16" t="str">
        <f t="shared" si="8"/>
        <v>l1</v>
      </c>
      <c r="C98" s="15">
        <v>0</v>
      </c>
      <c r="D98" s="15">
        <v>1</v>
      </c>
    </row>
    <row r="99" spans="1:5" x14ac:dyDescent="0.25">
      <c r="A99" s="16">
        <v>49.5</v>
      </c>
      <c r="B99" s="16" t="str">
        <f t="shared" si="8"/>
        <v>l2</v>
      </c>
      <c r="C99" s="15">
        <v>0</v>
      </c>
      <c r="D99" s="15">
        <v>0.2</v>
      </c>
    </row>
    <row r="100" spans="1:5" x14ac:dyDescent="0.25">
      <c r="A100" s="16">
        <v>49.5</v>
      </c>
      <c r="B100" s="16" t="str">
        <f t="shared" si="8"/>
        <v>l3</v>
      </c>
      <c r="C100" s="15">
        <v>0</v>
      </c>
      <c r="D100" s="15">
        <v>0.1</v>
      </c>
    </row>
    <row r="101" spans="1:5" x14ac:dyDescent="0.25">
      <c r="A101" s="16">
        <v>49.5</v>
      </c>
      <c r="B101" s="16" t="str">
        <f t="shared" si="8"/>
        <v>l4</v>
      </c>
      <c r="C101" s="15">
        <v>0</v>
      </c>
      <c r="D101" s="15">
        <v>0</v>
      </c>
    </row>
    <row r="102" spans="1:5" x14ac:dyDescent="0.25">
      <c r="A102" s="16">
        <v>50</v>
      </c>
      <c r="B102" s="16" t="str">
        <f t="shared" ref="B102:B133" si="9">B98</f>
        <v>l1</v>
      </c>
      <c r="C102" s="15">
        <v>1</v>
      </c>
      <c r="D102" s="15">
        <v>0</v>
      </c>
    </row>
    <row r="103" spans="1:5" x14ac:dyDescent="0.25">
      <c r="A103" s="16">
        <v>50</v>
      </c>
      <c r="B103" s="16" t="str">
        <f t="shared" si="9"/>
        <v>l2</v>
      </c>
      <c r="C103" s="15">
        <v>0.75</v>
      </c>
      <c r="D103" s="15">
        <v>0</v>
      </c>
    </row>
    <row r="104" spans="1:5" x14ac:dyDescent="0.25">
      <c r="A104" s="16">
        <v>50</v>
      </c>
      <c r="B104" s="16" t="str">
        <f t="shared" si="9"/>
        <v>l3</v>
      </c>
      <c r="C104" s="15">
        <v>0.5</v>
      </c>
      <c r="D104" s="15">
        <v>0</v>
      </c>
    </row>
    <row r="105" spans="1:5" x14ac:dyDescent="0.25">
      <c r="A105" s="16">
        <v>50</v>
      </c>
      <c r="B105" s="16" t="str">
        <f t="shared" si="9"/>
        <v>l4</v>
      </c>
      <c r="C105" s="15">
        <v>0</v>
      </c>
      <c r="D105" s="15">
        <v>0</v>
      </c>
    </row>
    <row r="106" spans="1:5" x14ac:dyDescent="0.25">
      <c r="A106" s="16">
        <v>50.5</v>
      </c>
      <c r="B106" s="16" t="str">
        <f t="shared" si="9"/>
        <v>l1</v>
      </c>
      <c r="C106" s="15">
        <v>1</v>
      </c>
      <c r="D106" s="15">
        <v>0.05</v>
      </c>
      <c r="E106" s="15">
        <v>1</v>
      </c>
    </row>
    <row r="107" spans="1:5" x14ac:dyDescent="0.25">
      <c r="A107" s="16">
        <v>50.5</v>
      </c>
      <c r="B107" s="16" t="str">
        <f t="shared" si="9"/>
        <v>l2</v>
      </c>
      <c r="C107" s="15">
        <v>0.88</v>
      </c>
      <c r="D107" s="15">
        <v>0.77</v>
      </c>
      <c r="E107" s="15">
        <v>0.97777777777777775</v>
      </c>
    </row>
    <row r="108" spans="1:5" x14ac:dyDescent="0.25">
      <c r="A108" s="16">
        <v>50.5</v>
      </c>
      <c r="B108" s="16" t="str">
        <f t="shared" si="9"/>
        <v>l3</v>
      </c>
      <c r="C108" s="15">
        <v>0.5</v>
      </c>
      <c r="D108" s="15">
        <v>0.49999999999999956</v>
      </c>
      <c r="E108" s="15">
        <v>0.66666666666666652</v>
      </c>
    </row>
    <row r="109" spans="1:5" x14ac:dyDescent="0.25">
      <c r="A109" s="16">
        <v>50.5</v>
      </c>
      <c r="B109" s="16" t="str">
        <f t="shared" si="9"/>
        <v>l4</v>
      </c>
      <c r="C109" s="15">
        <v>0.57499999999999996</v>
      </c>
      <c r="D109" s="15">
        <v>0.05</v>
      </c>
      <c r="E109" s="15">
        <v>0.67647058823529405</v>
      </c>
    </row>
    <row r="110" spans="1:5" x14ac:dyDescent="0.25">
      <c r="A110" s="16">
        <v>51</v>
      </c>
      <c r="B110" s="16" t="str">
        <f t="shared" si="9"/>
        <v>l1</v>
      </c>
      <c r="C110" s="15">
        <v>1</v>
      </c>
      <c r="D110" s="15">
        <v>0</v>
      </c>
    </row>
    <row r="111" spans="1:5" x14ac:dyDescent="0.25">
      <c r="A111" s="16">
        <v>51</v>
      </c>
      <c r="B111" s="16" t="str">
        <f t="shared" si="9"/>
        <v>l2</v>
      </c>
      <c r="C111" s="15">
        <v>0.89</v>
      </c>
      <c r="D111" s="15">
        <v>0</v>
      </c>
    </row>
    <row r="112" spans="1:5" x14ac:dyDescent="0.25">
      <c r="A112" s="16">
        <v>51</v>
      </c>
      <c r="B112" s="16" t="str">
        <f t="shared" si="9"/>
        <v>l3</v>
      </c>
      <c r="C112" s="15">
        <v>0.77500000000000002</v>
      </c>
      <c r="D112" s="15">
        <v>0</v>
      </c>
    </row>
    <row r="113" spans="1:5" x14ac:dyDescent="0.25">
      <c r="A113" s="16">
        <v>51</v>
      </c>
      <c r="B113" s="16" t="str">
        <f t="shared" si="9"/>
        <v>l4</v>
      </c>
      <c r="C113" s="15">
        <v>0</v>
      </c>
      <c r="D113" s="15">
        <v>0</v>
      </c>
    </row>
    <row r="114" spans="1:5" x14ac:dyDescent="0.25">
      <c r="A114" s="16">
        <v>51.5</v>
      </c>
      <c r="B114" s="16" t="str">
        <f t="shared" si="9"/>
        <v>l1</v>
      </c>
      <c r="C114" s="15">
        <v>1</v>
      </c>
      <c r="D114" s="15">
        <v>0.05</v>
      </c>
      <c r="E114" s="15">
        <v>1</v>
      </c>
    </row>
    <row r="115" spans="1:5" x14ac:dyDescent="0.25">
      <c r="A115" s="16">
        <v>51.5</v>
      </c>
      <c r="B115" s="16" t="str">
        <f t="shared" si="9"/>
        <v>l2</v>
      </c>
      <c r="C115" s="15">
        <v>0.77500000000000002</v>
      </c>
      <c r="D115" s="15">
        <v>0.72499999999999998</v>
      </c>
      <c r="E115" s="15">
        <v>0.86111111111111094</v>
      </c>
    </row>
    <row r="116" spans="1:5" x14ac:dyDescent="0.25">
      <c r="A116" s="16">
        <v>51.5</v>
      </c>
      <c r="B116" s="16" t="str">
        <f t="shared" si="9"/>
        <v>l3</v>
      </c>
      <c r="C116" s="15">
        <v>0.67500000000000004</v>
      </c>
      <c r="D116" s="15">
        <v>0.35</v>
      </c>
      <c r="E116" s="15">
        <v>0.89999999999999991</v>
      </c>
    </row>
    <row r="117" spans="1:5" x14ac:dyDescent="0.25">
      <c r="A117" s="16">
        <v>51.5</v>
      </c>
      <c r="B117" s="16" t="str">
        <f t="shared" si="9"/>
        <v>l4</v>
      </c>
      <c r="C117" s="15">
        <v>0.77500000000000002</v>
      </c>
      <c r="D117" s="15">
        <v>0.05</v>
      </c>
      <c r="E117" s="15">
        <v>0.91176470588235292</v>
      </c>
    </row>
    <row r="118" spans="1:5" x14ac:dyDescent="0.25">
      <c r="A118" s="16">
        <v>52</v>
      </c>
      <c r="B118" s="16" t="str">
        <f t="shared" si="9"/>
        <v>l1</v>
      </c>
      <c r="C118" s="15">
        <v>1</v>
      </c>
      <c r="D118" s="15">
        <v>0</v>
      </c>
    </row>
    <row r="119" spans="1:5" x14ac:dyDescent="0.25">
      <c r="A119" s="16">
        <v>52</v>
      </c>
      <c r="B119" s="16" t="str">
        <f t="shared" si="9"/>
        <v>l2</v>
      </c>
      <c r="C119" s="15">
        <v>0.88300000000000001</v>
      </c>
      <c r="D119" s="15">
        <v>0</v>
      </c>
    </row>
    <row r="120" spans="1:5" x14ac:dyDescent="0.25">
      <c r="A120" s="16">
        <v>52</v>
      </c>
      <c r="B120" s="16" t="str">
        <f t="shared" si="9"/>
        <v>l3</v>
      </c>
      <c r="C120" s="15">
        <v>0.57099999999999995</v>
      </c>
      <c r="D120" s="15">
        <v>0</v>
      </c>
    </row>
    <row r="121" spans="1:5" x14ac:dyDescent="0.25">
      <c r="A121" s="16">
        <v>52</v>
      </c>
      <c r="B121" s="16" t="str">
        <f t="shared" si="9"/>
        <v>l4</v>
      </c>
      <c r="C121" s="15">
        <v>0.45500000000000002</v>
      </c>
      <c r="D121" s="15">
        <v>0</v>
      </c>
    </row>
    <row r="122" spans="1:5" x14ac:dyDescent="0.25">
      <c r="A122" s="16">
        <v>52.5</v>
      </c>
      <c r="B122" s="16" t="str">
        <f t="shared" si="9"/>
        <v>l1</v>
      </c>
      <c r="C122" s="15">
        <v>1</v>
      </c>
      <c r="D122" s="15">
        <v>0.05</v>
      </c>
      <c r="E122" s="15">
        <v>1</v>
      </c>
    </row>
    <row r="123" spans="1:5" x14ac:dyDescent="0.25">
      <c r="A123" s="16">
        <v>52.5</v>
      </c>
      <c r="B123" s="16" t="str">
        <f t="shared" si="9"/>
        <v>l2</v>
      </c>
      <c r="C123" s="15">
        <v>0.85</v>
      </c>
      <c r="D123" s="15">
        <v>0.57499999999999996</v>
      </c>
      <c r="E123" s="15">
        <v>0.94444444444444431</v>
      </c>
    </row>
    <row r="124" spans="1:5" x14ac:dyDescent="0.25">
      <c r="A124" s="16">
        <v>52.5</v>
      </c>
      <c r="B124" s="16" t="str">
        <f t="shared" si="9"/>
        <v>l3</v>
      </c>
      <c r="C124" s="15">
        <v>0.47499999999999998</v>
      </c>
      <c r="D124" s="15">
        <v>0.44750000000000034</v>
      </c>
      <c r="E124" s="15">
        <v>0.6333333333333333</v>
      </c>
    </row>
    <row r="125" spans="1:5" x14ac:dyDescent="0.25">
      <c r="A125" s="16">
        <v>52.5</v>
      </c>
      <c r="B125" s="16" t="str">
        <f t="shared" si="9"/>
        <v>l4</v>
      </c>
      <c r="C125" s="15">
        <v>0.55000000000000004</v>
      </c>
      <c r="D125" s="15">
        <v>0.05</v>
      </c>
      <c r="E125" s="15">
        <v>0.6470588235294118</v>
      </c>
    </row>
    <row r="126" spans="1:5" x14ac:dyDescent="0.25">
      <c r="A126" s="16">
        <v>60</v>
      </c>
      <c r="B126" s="16" t="str">
        <f t="shared" si="9"/>
        <v>l1</v>
      </c>
      <c r="C126" s="15">
        <v>0</v>
      </c>
      <c r="D126" s="15">
        <v>0</v>
      </c>
    </row>
    <row r="127" spans="1:5" x14ac:dyDescent="0.25">
      <c r="A127" s="16">
        <v>60</v>
      </c>
      <c r="B127" s="16" t="str">
        <f t="shared" si="9"/>
        <v>l2</v>
      </c>
      <c r="C127" s="15">
        <v>0</v>
      </c>
      <c r="D127" s="15">
        <v>0</v>
      </c>
    </row>
    <row r="128" spans="1:5" x14ac:dyDescent="0.25">
      <c r="A128" s="16">
        <v>60</v>
      </c>
      <c r="B128" s="16" t="str">
        <f t="shared" si="9"/>
        <v>l3</v>
      </c>
      <c r="C128" s="15">
        <v>0</v>
      </c>
      <c r="D128" s="15">
        <v>0</v>
      </c>
    </row>
    <row r="129" spans="1:4" x14ac:dyDescent="0.25">
      <c r="A129" s="16">
        <v>60</v>
      </c>
      <c r="B129" s="16" t="str">
        <f t="shared" si="9"/>
        <v>l4</v>
      </c>
      <c r="C129" s="15">
        <v>0</v>
      </c>
      <c r="D129" s="15">
        <v>0</v>
      </c>
    </row>
    <row r="130" spans="1:4" x14ac:dyDescent="0.25">
      <c r="A130" s="16">
        <v>61</v>
      </c>
      <c r="B130" s="16" t="str">
        <f t="shared" si="9"/>
        <v>l1</v>
      </c>
      <c r="C130" s="15">
        <v>0</v>
      </c>
      <c r="D130" s="15">
        <v>0</v>
      </c>
    </row>
    <row r="131" spans="1:4" x14ac:dyDescent="0.25">
      <c r="A131" s="16">
        <v>61</v>
      </c>
      <c r="B131" s="16" t="str">
        <f t="shared" si="9"/>
        <v>l2</v>
      </c>
      <c r="C131" s="15">
        <v>0</v>
      </c>
      <c r="D131" s="15">
        <v>0</v>
      </c>
    </row>
    <row r="132" spans="1:4" x14ac:dyDescent="0.25">
      <c r="A132" s="16">
        <v>61</v>
      </c>
      <c r="B132" s="16" t="str">
        <f t="shared" si="9"/>
        <v>l3</v>
      </c>
      <c r="C132" s="15">
        <v>0</v>
      </c>
      <c r="D132" s="15">
        <v>0</v>
      </c>
    </row>
    <row r="133" spans="1:4" x14ac:dyDescent="0.25">
      <c r="A133" s="16">
        <v>61</v>
      </c>
      <c r="B133" s="16" t="str">
        <f t="shared" si="9"/>
        <v>l4</v>
      </c>
      <c r="C133" s="15">
        <v>0</v>
      </c>
      <c r="D133" s="15">
        <v>0</v>
      </c>
    </row>
    <row r="134" spans="1:4" x14ac:dyDescent="0.25">
      <c r="A134" s="16">
        <v>62</v>
      </c>
      <c r="B134" s="16" t="str">
        <f t="shared" ref="B134:B137" si="10">B130</f>
        <v>l1</v>
      </c>
      <c r="C134" s="15">
        <v>0</v>
      </c>
      <c r="D134" s="15">
        <v>0</v>
      </c>
    </row>
    <row r="135" spans="1:4" x14ac:dyDescent="0.25">
      <c r="A135" s="16">
        <v>62</v>
      </c>
      <c r="B135" s="16" t="str">
        <f t="shared" si="10"/>
        <v>l2</v>
      </c>
      <c r="C135" s="15">
        <v>0</v>
      </c>
      <c r="D135" s="15">
        <v>0</v>
      </c>
    </row>
    <row r="136" spans="1:4" x14ac:dyDescent="0.25">
      <c r="A136" s="16">
        <v>62</v>
      </c>
      <c r="B136" s="16" t="str">
        <f t="shared" si="10"/>
        <v>l3</v>
      </c>
      <c r="C136" s="15">
        <v>0</v>
      </c>
      <c r="D136" s="15">
        <v>0</v>
      </c>
    </row>
    <row r="137" spans="1:4" x14ac:dyDescent="0.25">
      <c r="A137" s="16">
        <v>62</v>
      </c>
      <c r="B137" s="16" t="str">
        <f t="shared" si="10"/>
        <v>l4</v>
      </c>
      <c r="C137" s="15">
        <v>0</v>
      </c>
      <c r="D137" s="15">
        <v>0</v>
      </c>
    </row>
    <row r="138" spans="1:4" x14ac:dyDescent="0.25">
      <c r="A138" s="16">
        <v>63</v>
      </c>
      <c r="B138" s="16" t="str">
        <f>B122</f>
        <v>l1</v>
      </c>
      <c r="C138" s="15">
        <v>1</v>
      </c>
      <c r="D138" s="15">
        <v>0</v>
      </c>
    </row>
    <row r="139" spans="1:4" x14ac:dyDescent="0.25">
      <c r="A139" s="16">
        <v>63</v>
      </c>
      <c r="B139" s="16" t="str">
        <f>B123</f>
        <v>l2</v>
      </c>
      <c r="C139" s="15">
        <v>0.66</v>
      </c>
      <c r="D139" s="15">
        <v>0</v>
      </c>
    </row>
    <row r="140" spans="1:4" x14ac:dyDescent="0.25">
      <c r="A140" s="16">
        <v>63</v>
      </c>
      <c r="B140" s="16" t="str">
        <f>B124</f>
        <v>l3</v>
      </c>
      <c r="C140" s="15">
        <v>0.33</v>
      </c>
      <c r="D140" s="15">
        <v>0</v>
      </c>
    </row>
    <row r="141" spans="1:4" x14ac:dyDescent="0.25">
      <c r="A141" s="16">
        <v>63</v>
      </c>
      <c r="B141" s="16" t="str">
        <f>B125</f>
        <v>l4</v>
      </c>
      <c r="C141" s="15">
        <v>0.05</v>
      </c>
      <c r="D141" s="15">
        <v>0</v>
      </c>
    </row>
    <row r="142" spans="1:4" x14ac:dyDescent="0.25">
      <c r="A142" s="16">
        <v>70</v>
      </c>
      <c r="B142" s="16" t="str">
        <f t="shared" ref="B142:B149" si="11">B138</f>
        <v>l1</v>
      </c>
      <c r="C142" s="15">
        <v>1</v>
      </c>
      <c r="D142" s="15">
        <v>0</v>
      </c>
    </row>
    <row r="143" spans="1:4" x14ac:dyDescent="0.25">
      <c r="A143" s="16">
        <v>70</v>
      </c>
      <c r="B143" s="16" t="str">
        <f t="shared" si="11"/>
        <v>l2</v>
      </c>
      <c r="C143" s="15">
        <v>0.75</v>
      </c>
      <c r="D143" s="15">
        <v>0</v>
      </c>
    </row>
    <row r="144" spans="1:4" x14ac:dyDescent="0.25">
      <c r="A144" s="16">
        <v>70</v>
      </c>
      <c r="B144" s="16" t="str">
        <f t="shared" si="11"/>
        <v>l3</v>
      </c>
      <c r="C144" s="15">
        <v>0.5</v>
      </c>
      <c r="D144" s="15">
        <v>0</v>
      </c>
    </row>
    <row r="145" spans="1:5" x14ac:dyDescent="0.25">
      <c r="A145" s="16">
        <v>70</v>
      </c>
      <c r="B145" s="16" t="str">
        <f t="shared" si="11"/>
        <v>l4</v>
      </c>
      <c r="C145" s="15">
        <v>0</v>
      </c>
      <c r="D145" s="15">
        <v>0</v>
      </c>
    </row>
    <row r="146" spans="1:5" x14ac:dyDescent="0.25">
      <c r="A146" s="16">
        <v>70.5</v>
      </c>
      <c r="B146" s="16" t="str">
        <f t="shared" si="11"/>
        <v>l1</v>
      </c>
      <c r="C146" s="15">
        <v>1</v>
      </c>
      <c r="D146" s="15">
        <v>0.05</v>
      </c>
      <c r="E146" s="15">
        <v>1</v>
      </c>
    </row>
    <row r="147" spans="1:5" x14ac:dyDescent="0.25">
      <c r="A147" s="16">
        <v>70.5</v>
      </c>
      <c r="B147" s="16" t="str">
        <f t="shared" si="11"/>
        <v>l2</v>
      </c>
      <c r="C147" s="15">
        <v>0.82</v>
      </c>
      <c r="D147" s="15">
        <v>0.95</v>
      </c>
      <c r="E147" s="15">
        <v>0.91111111111111098</v>
      </c>
    </row>
    <row r="148" spans="1:5" x14ac:dyDescent="0.25">
      <c r="A148" s="16">
        <v>70.5</v>
      </c>
      <c r="B148" s="16" t="str">
        <f t="shared" si="11"/>
        <v>l3</v>
      </c>
      <c r="C148" s="15">
        <v>0.5</v>
      </c>
      <c r="D148" s="15">
        <v>0.73750000000000004</v>
      </c>
      <c r="E148" s="15">
        <v>0.66666666666666652</v>
      </c>
    </row>
    <row r="149" spans="1:5" x14ac:dyDescent="0.25">
      <c r="A149" s="16">
        <v>70.5</v>
      </c>
      <c r="B149" s="16" t="str">
        <f t="shared" si="11"/>
        <v>l4</v>
      </c>
      <c r="C149" s="15">
        <v>0.625</v>
      </c>
      <c r="D149" s="15">
        <v>0.05</v>
      </c>
      <c r="E149" s="15">
        <v>0.73529411764705888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8"/>
  <sheetViews>
    <sheetView workbookViewId="0"/>
  </sheetViews>
  <sheetFormatPr baseColWidth="10" defaultRowHeight="15" x14ac:dyDescent="0.25"/>
  <cols>
    <col min="1" max="1" width="13.85546875" style="12" bestFit="1" customWidth="1"/>
    <col min="2" max="2" width="38.85546875" bestFit="1" customWidth="1"/>
  </cols>
  <sheetData>
    <row r="1" spans="1:2" x14ac:dyDescent="0.25">
      <c r="A1" s="17" t="s">
        <v>101</v>
      </c>
      <c r="B1" s="14" t="s">
        <v>84</v>
      </c>
    </row>
    <row r="2" spans="1:2" x14ac:dyDescent="0.25">
      <c r="A2" s="12">
        <v>10</v>
      </c>
      <c r="B2" t="s">
        <v>0</v>
      </c>
    </row>
    <row r="3" spans="1:2" x14ac:dyDescent="0.25">
      <c r="A3" s="12">
        <v>20</v>
      </c>
      <c r="B3" t="s">
        <v>12</v>
      </c>
    </row>
    <row r="4" spans="1:2" x14ac:dyDescent="0.25">
      <c r="A4" s="12">
        <v>20.5</v>
      </c>
      <c r="B4" t="s">
        <v>33</v>
      </c>
    </row>
    <row r="5" spans="1:2" x14ac:dyDescent="0.25">
      <c r="A5" s="12">
        <v>21</v>
      </c>
      <c r="B5" t="s">
        <v>13</v>
      </c>
    </row>
    <row r="6" spans="1:2" x14ac:dyDescent="0.25">
      <c r="A6" s="12">
        <v>21.5</v>
      </c>
      <c r="B6" t="s">
        <v>34</v>
      </c>
    </row>
    <row r="7" spans="1:2" x14ac:dyDescent="0.25">
      <c r="A7" s="12">
        <v>30</v>
      </c>
      <c r="B7" t="s">
        <v>9</v>
      </c>
    </row>
    <row r="8" spans="1:2" x14ac:dyDescent="0.25">
      <c r="A8" s="12">
        <v>30.5</v>
      </c>
      <c r="B8" t="s">
        <v>30</v>
      </c>
    </row>
    <row r="9" spans="1:2" x14ac:dyDescent="0.25">
      <c r="A9" s="12">
        <v>31</v>
      </c>
      <c r="B9" t="s">
        <v>10</v>
      </c>
    </row>
    <row r="10" spans="1:2" x14ac:dyDescent="0.25">
      <c r="A10" s="12">
        <v>31.5</v>
      </c>
      <c r="B10" t="s">
        <v>31</v>
      </c>
    </row>
    <row r="11" spans="1:2" x14ac:dyDescent="0.25">
      <c r="A11" s="12">
        <v>32</v>
      </c>
      <c r="B11" t="s">
        <v>11</v>
      </c>
    </row>
    <row r="12" spans="1:2" x14ac:dyDescent="0.25">
      <c r="A12" s="12">
        <v>32.5</v>
      </c>
      <c r="B12" t="s">
        <v>32</v>
      </c>
    </row>
    <row r="13" spans="1:2" x14ac:dyDescent="0.25">
      <c r="A13" s="12">
        <v>33</v>
      </c>
      <c r="B13" t="s">
        <v>14</v>
      </c>
    </row>
    <row r="14" spans="1:2" x14ac:dyDescent="0.25">
      <c r="A14" s="12">
        <v>40</v>
      </c>
      <c r="B14" t="s">
        <v>15</v>
      </c>
    </row>
    <row r="15" spans="1:2" x14ac:dyDescent="0.25">
      <c r="A15" s="12">
        <v>40.5</v>
      </c>
      <c r="B15" t="s">
        <v>43</v>
      </c>
    </row>
    <row r="16" spans="1:2" x14ac:dyDescent="0.25">
      <c r="A16" s="12">
        <v>41</v>
      </c>
      <c r="B16" t="s">
        <v>26</v>
      </c>
    </row>
    <row r="17" spans="1:2" x14ac:dyDescent="0.25">
      <c r="A17" s="12">
        <v>41.5</v>
      </c>
      <c r="B17" t="s">
        <v>37</v>
      </c>
    </row>
    <row r="18" spans="1:2" x14ac:dyDescent="0.25">
      <c r="A18" s="12">
        <v>42</v>
      </c>
      <c r="B18" t="s">
        <v>16</v>
      </c>
    </row>
    <row r="19" spans="1:2" x14ac:dyDescent="0.25">
      <c r="A19" s="12">
        <v>42.5</v>
      </c>
      <c r="B19" t="s">
        <v>38</v>
      </c>
    </row>
    <row r="20" spans="1:2" x14ac:dyDescent="0.25">
      <c r="A20" s="12">
        <v>43</v>
      </c>
      <c r="B20" t="s">
        <v>17</v>
      </c>
    </row>
    <row r="21" spans="1:2" x14ac:dyDescent="0.25">
      <c r="A21" s="12">
        <v>43.5</v>
      </c>
      <c r="B21" t="s">
        <v>39</v>
      </c>
    </row>
    <row r="22" spans="1:2" x14ac:dyDescent="0.25">
      <c r="A22" s="12">
        <v>44</v>
      </c>
      <c r="B22" t="s">
        <v>18</v>
      </c>
    </row>
    <row r="23" spans="1:2" x14ac:dyDescent="0.25">
      <c r="A23" s="12">
        <v>44.5</v>
      </c>
      <c r="B23" t="s">
        <v>40</v>
      </c>
    </row>
    <row r="24" spans="1:2" x14ac:dyDescent="0.25">
      <c r="A24" s="12">
        <v>45</v>
      </c>
      <c r="B24" t="s">
        <v>35</v>
      </c>
    </row>
    <row r="25" spans="1:2" x14ac:dyDescent="0.25">
      <c r="A25" s="12">
        <v>45.5</v>
      </c>
      <c r="B25" t="s">
        <v>36</v>
      </c>
    </row>
    <row r="26" spans="1:2" x14ac:dyDescent="0.25">
      <c r="A26" s="12">
        <v>49.5</v>
      </c>
      <c r="B26" t="s">
        <v>25</v>
      </c>
    </row>
    <row r="27" spans="1:2" x14ac:dyDescent="0.25">
      <c r="A27" s="12">
        <v>50</v>
      </c>
      <c r="B27" t="s">
        <v>19</v>
      </c>
    </row>
    <row r="28" spans="1:2" x14ac:dyDescent="0.25">
      <c r="A28" s="12">
        <v>50.5</v>
      </c>
      <c r="B28" t="s">
        <v>28</v>
      </c>
    </row>
    <row r="29" spans="1:2" x14ac:dyDescent="0.25">
      <c r="A29" s="12">
        <v>51</v>
      </c>
      <c r="B29" t="s">
        <v>20</v>
      </c>
    </row>
    <row r="30" spans="1:2" x14ac:dyDescent="0.25">
      <c r="A30" s="12">
        <v>51.5</v>
      </c>
      <c r="B30" t="s">
        <v>41</v>
      </c>
    </row>
    <row r="31" spans="1:2" x14ac:dyDescent="0.25">
      <c r="A31" s="12">
        <v>52</v>
      </c>
      <c r="B31" t="s">
        <v>21</v>
      </c>
    </row>
    <row r="32" spans="1:2" x14ac:dyDescent="0.25">
      <c r="A32" s="12">
        <v>52.5</v>
      </c>
      <c r="B32" t="s">
        <v>21</v>
      </c>
    </row>
    <row r="33" spans="1:2" x14ac:dyDescent="0.25">
      <c r="A33" s="12">
        <v>60</v>
      </c>
      <c r="B33" t="s">
        <v>27</v>
      </c>
    </row>
    <row r="34" spans="1:2" x14ac:dyDescent="0.25">
      <c r="A34" s="12">
        <v>61</v>
      </c>
      <c r="B34" t="s">
        <v>22</v>
      </c>
    </row>
    <row r="35" spans="1:2" x14ac:dyDescent="0.25">
      <c r="A35" s="12">
        <v>62</v>
      </c>
      <c r="B35" t="s">
        <v>23</v>
      </c>
    </row>
    <row r="36" spans="1:2" x14ac:dyDescent="0.25">
      <c r="A36" s="12">
        <v>63</v>
      </c>
      <c r="B36" t="s">
        <v>24</v>
      </c>
    </row>
    <row r="37" spans="1:2" x14ac:dyDescent="0.25">
      <c r="A37" s="12">
        <v>70</v>
      </c>
      <c r="B37" t="s">
        <v>1</v>
      </c>
    </row>
    <row r="38" spans="1:2" x14ac:dyDescent="0.25">
      <c r="A38" s="12">
        <v>70.5</v>
      </c>
      <c r="B38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86"/>
  <sheetViews>
    <sheetView workbookViewId="0">
      <selection activeCell="E2" sqref="E2"/>
    </sheetView>
  </sheetViews>
  <sheetFormatPr baseColWidth="10" defaultRowHeight="15" x14ac:dyDescent="0.25"/>
  <cols>
    <col min="1" max="5" width="11.42578125" style="15"/>
  </cols>
  <sheetData>
    <row r="1" spans="1:8" x14ac:dyDescent="0.25">
      <c r="A1" s="16" t="s">
        <v>101</v>
      </c>
      <c r="B1" s="16" t="s">
        <v>85</v>
      </c>
      <c r="C1" s="16" t="s">
        <v>3</v>
      </c>
      <c r="D1" s="16" t="s">
        <v>2</v>
      </c>
      <c r="E1" s="16" t="s">
        <v>89</v>
      </c>
    </row>
    <row r="2" spans="1:8" x14ac:dyDescent="0.25">
      <c r="A2" s="16">
        <v>10</v>
      </c>
      <c r="B2" s="16" t="s">
        <v>4</v>
      </c>
      <c r="C2" s="15">
        <v>1</v>
      </c>
      <c r="D2" s="15">
        <v>0</v>
      </c>
      <c r="E2" s="15">
        <v>1</v>
      </c>
      <c r="H2" s="15"/>
    </row>
    <row r="3" spans="1:8" x14ac:dyDescent="0.25">
      <c r="A3" s="16">
        <v>10</v>
      </c>
      <c r="B3" s="16" t="s">
        <v>5</v>
      </c>
      <c r="C3" s="15">
        <v>0.8</v>
      </c>
      <c r="D3" s="15">
        <v>0</v>
      </c>
      <c r="E3" s="15">
        <v>0.83330000000000004</v>
      </c>
      <c r="H3" s="15"/>
    </row>
    <row r="4" spans="1:8" x14ac:dyDescent="0.25">
      <c r="A4" s="16">
        <v>10</v>
      </c>
      <c r="B4" s="16" t="s">
        <v>6</v>
      </c>
      <c r="C4" s="15">
        <v>0.5</v>
      </c>
      <c r="D4" s="15">
        <v>0</v>
      </c>
      <c r="E4" s="15">
        <v>0.54049999999999998</v>
      </c>
      <c r="H4" s="15"/>
    </row>
    <row r="5" spans="1:8" x14ac:dyDescent="0.25">
      <c r="A5" s="16">
        <v>10</v>
      </c>
      <c r="B5" s="16" t="s">
        <v>7</v>
      </c>
      <c r="C5" s="15">
        <v>0.65</v>
      </c>
      <c r="D5" s="15">
        <v>0</v>
      </c>
      <c r="E5" s="15">
        <v>0.68420000000000003</v>
      </c>
      <c r="H5" s="15"/>
    </row>
    <row r="6" spans="1:8" x14ac:dyDescent="0.25">
      <c r="A6" s="16">
        <v>10</v>
      </c>
      <c r="B6" s="16" t="s">
        <v>8</v>
      </c>
      <c r="C6" s="15">
        <v>0</v>
      </c>
      <c r="D6" s="15">
        <v>0</v>
      </c>
      <c r="E6" s="15">
        <v>0</v>
      </c>
      <c r="H6" s="15"/>
    </row>
    <row r="7" spans="1:8" x14ac:dyDescent="0.25">
      <c r="A7" s="16">
        <v>20</v>
      </c>
      <c r="B7" s="16" t="s">
        <v>4</v>
      </c>
      <c r="C7" s="15">
        <v>1</v>
      </c>
      <c r="D7" s="15">
        <v>0</v>
      </c>
      <c r="E7" s="15">
        <v>1</v>
      </c>
    </row>
    <row r="8" spans="1:8" x14ac:dyDescent="0.25">
      <c r="A8" s="16">
        <v>20</v>
      </c>
      <c r="B8" s="16" t="s">
        <v>5</v>
      </c>
      <c r="C8" s="15">
        <v>0.87</v>
      </c>
      <c r="D8" s="15">
        <v>0</v>
      </c>
      <c r="E8" s="15">
        <v>0.90629999999999999</v>
      </c>
    </row>
    <row r="9" spans="1:8" x14ac:dyDescent="0.25">
      <c r="A9" s="16">
        <v>20</v>
      </c>
      <c r="B9" s="16" t="s">
        <v>6</v>
      </c>
      <c r="C9" s="15">
        <v>0.55000000000000004</v>
      </c>
      <c r="D9" s="15">
        <v>0</v>
      </c>
      <c r="E9" s="15">
        <v>0.59460000000000002</v>
      </c>
    </row>
    <row r="10" spans="1:8" x14ac:dyDescent="0.25">
      <c r="A10" s="16">
        <v>20</v>
      </c>
      <c r="B10" s="16" t="s">
        <v>7</v>
      </c>
      <c r="C10" s="15">
        <v>0.65</v>
      </c>
      <c r="D10" s="15">
        <v>0</v>
      </c>
      <c r="E10" s="15">
        <v>0.68420000000000003</v>
      </c>
    </row>
    <row r="11" spans="1:8" x14ac:dyDescent="0.25">
      <c r="A11" s="16">
        <v>20</v>
      </c>
      <c r="B11" s="16" t="s">
        <v>8</v>
      </c>
      <c r="C11" s="15">
        <v>0</v>
      </c>
      <c r="D11" s="15">
        <v>0</v>
      </c>
      <c r="E11" s="15">
        <v>0</v>
      </c>
    </row>
    <row r="12" spans="1:8" x14ac:dyDescent="0.25">
      <c r="A12" s="16">
        <v>20.5</v>
      </c>
      <c r="B12" s="16" t="s">
        <v>4</v>
      </c>
      <c r="C12" s="15">
        <v>1</v>
      </c>
      <c r="D12" s="15">
        <v>0.05</v>
      </c>
      <c r="E12" s="15">
        <v>1</v>
      </c>
    </row>
    <row r="13" spans="1:8" x14ac:dyDescent="0.25">
      <c r="A13" s="16">
        <v>20.5</v>
      </c>
      <c r="B13" s="16" t="s">
        <v>5</v>
      </c>
      <c r="C13" s="15">
        <v>0.87</v>
      </c>
      <c r="D13" s="15">
        <v>0.7</v>
      </c>
      <c r="E13" s="15">
        <v>0.90629999999999999</v>
      </c>
    </row>
    <row r="14" spans="1:8" x14ac:dyDescent="0.25">
      <c r="A14" s="16">
        <v>20.5</v>
      </c>
      <c r="B14" s="16" t="s">
        <v>6</v>
      </c>
      <c r="C14" s="15">
        <v>0.55000000000000004</v>
      </c>
      <c r="D14" s="15">
        <v>0.5499999999999996</v>
      </c>
      <c r="E14" s="15">
        <v>0.59460000000000002</v>
      </c>
    </row>
    <row r="15" spans="1:8" x14ac:dyDescent="0.25">
      <c r="A15" s="16">
        <v>20.5</v>
      </c>
      <c r="B15" s="16" t="s">
        <v>7</v>
      </c>
      <c r="C15" s="15">
        <v>0.65</v>
      </c>
      <c r="D15" s="15">
        <v>0.05</v>
      </c>
      <c r="E15" s="15">
        <v>0.68420000000000003</v>
      </c>
    </row>
    <row r="16" spans="1:8" x14ac:dyDescent="0.25">
      <c r="A16" s="16">
        <v>20.5</v>
      </c>
      <c r="B16" s="16" t="s">
        <v>8</v>
      </c>
      <c r="C16" s="15">
        <v>0</v>
      </c>
      <c r="D16" s="15">
        <v>0</v>
      </c>
      <c r="E16" s="15">
        <v>0</v>
      </c>
    </row>
    <row r="17" spans="1:5" x14ac:dyDescent="0.25">
      <c r="A17" s="16">
        <v>21</v>
      </c>
      <c r="B17" s="16" t="s">
        <v>4</v>
      </c>
      <c r="C17" s="15">
        <v>1</v>
      </c>
      <c r="D17" s="15">
        <v>0</v>
      </c>
      <c r="E17" s="15">
        <v>1</v>
      </c>
    </row>
    <row r="18" spans="1:5" x14ac:dyDescent="0.25">
      <c r="A18" s="16">
        <v>21</v>
      </c>
      <c r="B18" s="16" t="s">
        <v>5</v>
      </c>
      <c r="C18" s="15">
        <v>0.89</v>
      </c>
      <c r="D18" s="15">
        <v>0</v>
      </c>
      <c r="E18" s="15">
        <v>0.92710000000000004</v>
      </c>
    </row>
    <row r="19" spans="1:5" x14ac:dyDescent="0.25">
      <c r="A19" s="16">
        <v>21</v>
      </c>
      <c r="B19" s="16" t="s">
        <v>6</v>
      </c>
      <c r="C19" s="15">
        <v>0.35</v>
      </c>
      <c r="D19" s="15">
        <v>0</v>
      </c>
      <c r="E19" s="15">
        <v>0.37840000000000001</v>
      </c>
    </row>
    <row r="20" spans="1:5" x14ac:dyDescent="0.25">
      <c r="A20" s="16">
        <v>21</v>
      </c>
      <c r="B20" s="16" t="s">
        <v>7</v>
      </c>
      <c r="C20" s="15">
        <v>0.45</v>
      </c>
      <c r="D20" s="15">
        <v>0</v>
      </c>
      <c r="E20" s="15">
        <v>0.47370000000000001</v>
      </c>
    </row>
    <row r="21" spans="1:5" x14ac:dyDescent="0.25">
      <c r="A21" s="16">
        <v>21</v>
      </c>
      <c r="B21" s="16" t="s">
        <v>8</v>
      </c>
      <c r="C21" s="15">
        <v>0</v>
      </c>
      <c r="D21" s="15">
        <v>0</v>
      </c>
      <c r="E21" s="15">
        <v>0</v>
      </c>
    </row>
    <row r="22" spans="1:5" x14ac:dyDescent="0.25">
      <c r="A22" s="16">
        <v>21.5</v>
      </c>
      <c r="B22" s="16" t="s">
        <v>4</v>
      </c>
      <c r="C22" s="15">
        <v>1</v>
      </c>
      <c r="D22" s="15">
        <v>0.05</v>
      </c>
      <c r="E22" s="15">
        <v>1</v>
      </c>
    </row>
    <row r="23" spans="1:5" x14ac:dyDescent="0.25">
      <c r="A23" s="16">
        <v>21.5</v>
      </c>
      <c r="B23" s="16" t="s">
        <v>5</v>
      </c>
      <c r="C23" s="15">
        <v>0.89</v>
      </c>
      <c r="D23" s="15">
        <v>0.6</v>
      </c>
      <c r="E23" s="15">
        <v>0.92710000000000004</v>
      </c>
    </row>
    <row r="24" spans="1:5" x14ac:dyDescent="0.25">
      <c r="A24" s="16">
        <v>21.5</v>
      </c>
      <c r="B24" s="16" t="s">
        <v>6</v>
      </c>
      <c r="C24" s="15">
        <v>0.35</v>
      </c>
      <c r="D24" s="15">
        <v>0.55000000000000004</v>
      </c>
      <c r="E24" s="15">
        <v>0.37840000000000001</v>
      </c>
    </row>
    <row r="25" spans="1:5" x14ac:dyDescent="0.25">
      <c r="A25" s="16">
        <v>21.5</v>
      </c>
      <c r="B25" s="16" t="s">
        <v>7</v>
      </c>
      <c r="C25" s="15">
        <v>0.45</v>
      </c>
      <c r="D25" s="15">
        <v>0.05</v>
      </c>
      <c r="E25" s="15">
        <v>0.47370000000000001</v>
      </c>
    </row>
    <row r="26" spans="1:5" x14ac:dyDescent="0.25">
      <c r="A26" s="16">
        <v>21.5</v>
      </c>
      <c r="B26" s="16" t="s">
        <v>8</v>
      </c>
      <c r="C26" s="15">
        <v>0</v>
      </c>
      <c r="D26" s="15">
        <v>0</v>
      </c>
      <c r="E26" s="15">
        <v>0</v>
      </c>
    </row>
    <row r="27" spans="1:5" x14ac:dyDescent="0.25">
      <c r="A27" s="16">
        <v>30</v>
      </c>
      <c r="B27" s="16" t="s">
        <v>4</v>
      </c>
      <c r="C27" s="15">
        <v>1</v>
      </c>
      <c r="D27" s="15">
        <v>0</v>
      </c>
      <c r="E27" s="15">
        <v>1</v>
      </c>
    </row>
    <row r="28" spans="1:5" x14ac:dyDescent="0.25">
      <c r="A28" s="16">
        <v>30</v>
      </c>
      <c r="B28" s="16" t="s">
        <v>5</v>
      </c>
      <c r="C28" s="15">
        <v>0.9</v>
      </c>
      <c r="D28" s="15">
        <v>0</v>
      </c>
      <c r="E28" s="15">
        <v>0.9375</v>
      </c>
    </row>
    <row r="29" spans="1:5" x14ac:dyDescent="0.25">
      <c r="A29" s="16">
        <v>30</v>
      </c>
      <c r="B29" s="16" t="s">
        <v>6</v>
      </c>
      <c r="C29" s="15">
        <v>0.52500000000000002</v>
      </c>
      <c r="D29" s="15">
        <v>0</v>
      </c>
      <c r="E29" s="15">
        <v>0.56759999999999999</v>
      </c>
    </row>
    <row r="30" spans="1:5" x14ac:dyDescent="0.25">
      <c r="A30" s="16">
        <v>30</v>
      </c>
      <c r="B30" s="16" t="s">
        <v>7</v>
      </c>
      <c r="C30" s="15">
        <v>0.6</v>
      </c>
      <c r="D30" s="15">
        <v>0</v>
      </c>
      <c r="E30" s="15">
        <v>0.63160000000000005</v>
      </c>
    </row>
    <row r="31" spans="1:5" x14ac:dyDescent="0.25">
      <c r="A31" s="16">
        <v>30</v>
      </c>
      <c r="B31" s="16" t="s">
        <v>8</v>
      </c>
      <c r="C31" s="15">
        <v>0</v>
      </c>
      <c r="D31" s="15">
        <v>0</v>
      </c>
      <c r="E31" s="15">
        <v>0</v>
      </c>
    </row>
    <row r="32" spans="1:5" x14ac:dyDescent="0.25">
      <c r="A32" s="16">
        <v>30.5</v>
      </c>
      <c r="B32" s="16" t="s">
        <v>4</v>
      </c>
      <c r="C32" s="15">
        <v>1</v>
      </c>
      <c r="D32" s="15">
        <v>0.05</v>
      </c>
      <c r="E32" s="15">
        <v>1</v>
      </c>
    </row>
    <row r="33" spans="1:5" x14ac:dyDescent="0.25">
      <c r="A33" s="16">
        <v>30.5</v>
      </c>
      <c r="B33" s="16" t="s">
        <v>5</v>
      </c>
      <c r="C33" s="15">
        <v>0.9</v>
      </c>
      <c r="D33" s="15">
        <v>0.55000000000000004</v>
      </c>
      <c r="E33" s="15">
        <v>0.9375</v>
      </c>
    </row>
    <row r="34" spans="1:5" x14ac:dyDescent="0.25">
      <c r="A34" s="16">
        <v>30.5</v>
      </c>
      <c r="B34" s="16" t="s">
        <v>6</v>
      </c>
      <c r="C34" s="15">
        <v>0.52500000000000002</v>
      </c>
      <c r="D34" s="15">
        <v>0.42499999999999999</v>
      </c>
      <c r="E34" s="15">
        <v>0.56759999999999999</v>
      </c>
    </row>
    <row r="35" spans="1:5" x14ac:dyDescent="0.25">
      <c r="A35" s="16">
        <v>30.5</v>
      </c>
      <c r="B35" s="16" t="s">
        <v>7</v>
      </c>
      <c r="C35" s="15">
        <v>0.6</v>
      </c>
      <c r="D35" s="15">
        <v>0.05</v>
      </c>
      <c r="E35" s="15">
        <v>0.63160000000000005</v>
      </c>
    </row>
    <row r="36" spans="1:5" x14ac:dyDescent="0.25">
      <c r="A36" s="16">
        <v>30.5</v>
      </c>
      <c r="B36" s="16" t="s">
        <v>8</v>
      </c>
      <c r="C36" s="15">
        <v>0</v>
      </c>
      <c r="D36" s="15">
        <v>0</v>
      </c>
      <c r="E36" s="15">
        <v>0</v>
      </c>
    </row>
    <row r="37" spans="1:5" x14ac:dyDescent="0.25">
      <c r="A37" s="16">
        <v>31</v>
      </c>
      <c r="B37" s="16" t="s">
        <v>4</v>
      </c>
      <c r="C37" s="15">
        <v>1</v>
      </c>
      <c r="D37" s="15">
        <v>0</v>
      </c>
      <c r="E37" s="15">
        <v>1</v>
      </c>
    </row>
    <row r="38" spans="1:5" x14ac:dyDescent="0.25">
      <c r="A38" s="16">
        <v>31</v>
      </c>
      <c r="B38" s="16" t="s">
        <v>5</v>
      </c>
      <c r="C38" s="15">
        <v>0.875</v>
      </c>
      <c r="D38" s="15">
        <v>0</v>
      </c>
      <c r="E38" s="15">
        <v>0.91149999999999998</v>
      </c>
    </row>
    <row r="39" spans="1:5" x14ac:dyDescent="0.25">
      <c r="A39" s="16">
        <v>31</v>
      </c>
      <c r="B39" s="16" t="s">
        <v>6</v>
      </c>
      <c r="C39" s="15">
        <v>0.4</v>
      </c>
      <c r="D39" s="15">
        <v>0</v>
      </c>
      <c r="E39" s="15">
        <v>0.43240000000000001</v>
      </c>
    </row>
    <row r="40" spans="1:5" x14ac:dyDescent="0.25">
      <c r="A40" s="16">
        <v>31</v>
      </c>
      <c r="B40" s="16" t="s">
        <v>7</v>
      </c>
      <c r="C40" s="15">
        <v>0.5</v>
      </c>
      <c r="D40" s="15">
        <v>0</v>
      </c>
      <c r="E40" s="15">
        <v>0.52629999999999999</v>
      </c>
    </row>
    <row r="41" spans="1:5" x14ac:dyDescent="0.25">
      <c r="A41" s="16">
        <v>31</v>
      </c>
      <c r="B41" s="16" t="s">
        <v>8</v>
      </c>
      <c r="C41" s="15">
        <v>0</v>
      </c>
      <c r="D41" s="15">
        <v>0</v>
      </c>
      <c r="E41" s="15">
        <v>0</v>
      </c>
    </row>
    <row r="42" spans="1:5" x14ac:dyDescent="0.25">
      <c r="A42" s="16">
        <v>31.5</v>
      </c>
      <c r="B42" s="16" t="s">
        <v>4</v>
      </c>
      <c r="C42" s="15">
        <v>1</v>
      </c>
      <c r="D42" s="15">
        <v>0.05</v>
      </c>
      <c r="E42" s="15">
        <v>1</v>
      </c>
    </row>
    <row r="43" spans="1:5" x14ac:dyDescent="0.25">
      <c r="A43" s="16">
        <v>31.5</v>
      </c>
      <c r="B43" s="16" t="s">
        <v>5</v>
      </c>
      <c r="C43" s="15">
        <v>0.875</v>
      </c>
      <c r="D43" s="15">
        <v>0.8</v>
      </c>
      <c r="E43" s="15">
        <v>0.91149999999999998</v>
      </c>
    </row>
    <row r="44" spans="1:5" x14ac:dyDescent="0.25">
      <c r="A44" s="16">
        <v>31.5</v>
      </c>
      <c r="B44" s="16" t="s">
        <v>6</v>
      </c>
      <c r="C44" s="15">
        <v>0.4</v>
      </c>
      <c r="D44" s="15">
        <v>0.5</v>
      </c>
      <c r="E44" s="15">
        <v>0.43240000000000001</v>
      </c>
    </row>
    <row r="45" spans="1:5" x14ac:dyDescent="0.25">
      <c r="A45" s="16">
        <v>31.5</v>
      </c>
      <c r="B45" s="16" t="s">
        <v>7</v>
      </c>
      <c r="C45" s="15">
        <v>0.5</v>
      </c>
      <c r="D45" s="15">
        <v>0.05</v>
      </c>
      <c r="E45" s="15">
        <v>0.52629999999999999</v>
      </c>
    </row>
    <row r="46" spans="1:5" x14ac:dyDescent="0.25">
      <c r="A46" s="16">
        <v>31.5</v>
      </c>
      <c r="B46" s="16" t="s">
        <v>8</v>
      </c>
      <c r="C46" s="15">
        <v>0</v>
      </c>
      <c r="D46" s="15">
        <v>0</v>
      </c>
      <c r="E46" s="15">
        <v>0</v>
      </c>
    </row>
    <row r="47" spans="1:5" x14ac:dyDescent="0.25">
      <c r="A47" s="16">
        <v>32</v>
      </c>
      <c r="B47" s="16" t="s">
        <v>4</v>
      </c>
      <c r="C47" s="15">
        <v>1</v>
      </c>
      <c r="D47" s="15">
        <v>0</v>
      </c>
      <c r="E47" s="15">
        <v>1</v>
      </c>
    </row>
    <row r="48" spans="1:5" x14ac:dyDescent="0.25">
      <c r="A48" s="16">
        <v>32</v>
      </c>
      <c r="B48" s="16" t="s">
        <v>5</v>
      </c>
      <c r="C48" s="15">
        <v>0.85</v>
      </c>
      <c r="D48" s="15">
        <v>0</v>
      </c>
      <c r="E48" s="15">
        <v>0.88539999999999996</v>
      </c>
    </row>
    <row r="49" spans="1:5" x14ac:dyDescent="0.25">
      <c r="A49" s="16">
        <v>32</v>
      </c>
      <c r="B49" s="16" t="s">
        <v>6</v>
      </c>
      <c r="C49" s="15">
        <v>0.35</v>
      </c>
      <c r="D49" s="15">
        <v>0</v>
      </c>
      <c r="E49" s="15">
        <v>0.37840000000000001</v>
      </c>
    </row>
    <row r="50" spans="1:5" x14ac:dyDescent="0.25">
      <c r="A50" s="16">
        <v>32</v>
      </c>
      <c r="B50" s="16" t="s">
        <v>7</v>
      </c>
      <c r="C50" s="15">
        <v>0.47499999999999998</v>
      </c>
      <c r="D50" s="15">
        <v>0</v>
      </c>
      <c r="E50" s="15">
        <v>0.5</v>
      </c>
    </row>
    <row r="51" spans="1:5" x14ac:dyDescent="0.25">
      <c r="A51" s="16">
        <v>32</v>
      </c>
      <c r="B51" s="16" t="s">
        <v>8</v>
      </c>
      <c r="C51" s="15">
        <v>0</v>
      </c>
      <c r="D51" s="15">
        <v>0</v>
      </c>
      <c r="E51" s="15">
        <v>0</v>
      </c>
    </row>
    <row r="52" spans="1:5" x14ac:dyDescent="0.25">
      <c r="A52" s="16">
        <v>32.5</v>
      </c>
      <c r="B52" s="16" t="s">
        <v>4</v>
      </c>
      <c r="C52" s="15">
        <v>1</v>
      </c>
      <c r="D52" s="15">
        <v>0.05</v>
      </c>
      <c r="E52" s="15">
        <v>1</v>
      </c>
    </row>
    <row r="53" spans="1:5" x14ac:dyDescent="0.25">
      <c r="A53" s="16">
        <v>32.5</v>
      </c>
      <c r="B53" s="16" t="s">
        <v>5</v>
      </c>
      <c r="C53" s="15">
        <v>0.85</v>
      </c>
      <c r="D53" s="15">
        <v>0.8</v>
      </c>
      <c r="E53" s="15">
        <v>0.88539999999999996</v>
      </c>
    </row>
    <row r="54" spans="1:5" x14ac:dyDescent="0.25">
      <c r="A54" s="16">
        <v>32.5</v>
      </c>
      <c r="B54" s="16" t="s">
        <v>6</v>
      </c>
      <c r="C54" s="15">
        <v>0.35</v>
      </c>
      <c r="D54" s="15">
        <v>0.48749999999999999</v>
      </c>
      <c r="E54" s="15">
        <v>0.37840000000000001</v>
      </c>
    </row>
    <row r="55" spans="1:5" x14ac:dyDescent="0.25">
      <c r="A55" s="16">
        <v>32.5</v>
      </c>
      <c r="B55" s="16" t="s">
        <v>7</v>
      </c>
      <c r="C55" s="15">
        <v>0.47499999999999998</v>
      </c>
      <c r="D55" s="15">
        <v>0.05</v>
      </c>
      <c r="E55" s="15">
        <v>0.5</v>
      </c>
    </row>
    <row r="56" spans="1:5" x14ac:dyDescent="0.25">
      <c r="A56" s="16">
        <v>32.5</v>
      </c>
      <c r="B56" s="16" t="s">
        <v>8</v>
      </c>
      <c r="C56" s="15">
        <v>0</v>
      </c>
      <c r="D56" s="15">
        <v>0</v>
      </c>
      <c r="E56" s="15">
        <v>0</v>
      </c>
    </row>
    <row r="57" spans="1:5" x14ac:dyDescent="0.25">
      <c r="A57" s="16">
        <v>33</v>
      </c>
      <c r="B57" s="16" t="s">
        <v>4</v>
      </c>
      <c r="C57" s="15">
        <v>1</v>
      </c>
      <c r="D57" s="15">
        <v>0</v>
      </c>
      <c r="E57" s="15">
        <v>1</v>
      </c>
    </row>
    <row r="58" spans="1:5" x14ac:dyDescent="0.25">
      <c r="A58" s="16">
        <v>33</v>
      </c>
      <c r="B58" s="16" t="s">
        <v>5</v>
      </c>
      <c r="C58" s="15">
        <v>0.8</v>
      </c>
      <c r="D58" s="15">
        <v>0</v>
      </c>
      <c r="E58" s="15">
        <v>0.83330000000000004</v>
      </c>
    </row>
    <row r="59" spans="1:5" x14ac:dyDescent="0.25">
      <c r="A59" s="16">
        <v>33</v>
      </c>
      <c r="B59" s="16" t="s">
        <v>6</v>
      </c>
      <c r="C59" s="15">
        <v>0.3</v>
      </c>
      <c r="D59" s="15">
        <v>0</v>
      </c>
      <c r="E59" s="15">
        <v>0.32429999999999998</v>
      </c>
    </row>
    <row r="60" spans="1:5" x14ac:dyDescent="0.25">
      <c r="A60" s="16">
        <v>33</v>
      </c>
      <c r="B60" s="16" t="s">
        <v>7</v>
      </c>
      <c r="C60" s="15">
        <v>0.55000000000000004</v>
      </c>
      <c r="D60" s="15">
        <v>0</v>
      </c>
      <c r="E60" s="15">
        <v>0.57889999999999997</v>
      </c>
    </row>
    <row r="61" spans="1:5" x14ac:dyDescent="0.25">
      <c r="A61" s="16">
        <v>33</v>
      </c>
      <c r="B61" s="16" t="s">
        <v>8</v>
      </c>
      <c r="C61" s="15">
        <v>0</v>
      </c>
      <c r="D61" s="15">
        <v>0</v>
      </c>
      <c r="E61" s="15">
        <v>0</v>
      </c>
    </row>
    <row r="62" spans="1:5" x14ac:dyDescent="0.25">
      <c r="A62" s="16">
        <v>40</v>
      </c>
      <c r="B62" s="16" t="s">
        <v>4</v>
      </c>
      <c r="C62" s="15">
        <v>1</v>
      </c>
      <c r="D62" s="15">
        <v>0</v>
      </c>
      <c r="E62" s="15">
        <v>1</v>
      </c>
    </row>
    <row r="63" spans="1:5" x14ac:dyDescent="0.25">
      <c r="A63" s="16">
        <v>40</v>
      </c>
      <c r="B63" s="16" t="s">
        <v>5</v>
      </c>
      <c r="C63" s="15">
        <v>0.88</v>
      </c>
      <c r="D63" s="15">
        <v>0</v>
      </c>
      <c r="E63" s="15">
        <v>0.91669999999999996</v>
      </c>
    </row>
    <row r="64" spans="1:5" x14ac:dyDescent="0.25">
      <c r="A64" s="16">
        <v>40</v>
      </c>
      <c r="B64" s="16" t="s">
        <v>6</v>
      </c>
      <c r="C64" s="15">
        <v>0.6</v>
      </c>
      <c r="D64" s="15">
        <v>0</v>
      </c>
      <c r="E64" s="15">
        <v>0.64859999999999995</v>
      </c>
    </row>
    <row r="65" spans="1:5" x14ac:dyDescent="0.25">
      <c r="A65" s="16">
        <v>40</v>
      </c>
      <c r="B65" s="16" t="s">
        <v>7</v>
      </c>
      <c r="C65" s="15">
        <v>0.67500000000000004</v>
      </c>
      <c r="D65" s="15">
        <v>0</v>
      </c>
      <c r="E65" s="15">
        <v>0.71050000000000002</v>
      </c>
    </row>
    <row r="66" spans="1:5" x14ac:dyDescent="0.25">
      <c r="A66" s="16">
        <v>40</v>
      </c>
      <c r="B66" s="16" t="s">
        <v>8</v>
      </c>
      <c r="C66" s="15">
        <v>0</v>
      </c>
      <c r="D66" s="15">
        <v>0</v>
      </c>
      <c r="E66" s="15">
        <v>0</v>
      </c>
    </row>
    <row r="67" spans="1:5" x14ac:dyDescent="0.25">
      <c r="A67" s="16">
        <v>40.5</v>
      </c>
      <c r="B67" s="16" t="s">
        <v>4</v>
      </c>
      <c r="C67" s="15">
        <v>1</v>
      </c>
      <c r="D67" s="15">
        <v>0.05</v>
      </c>
      <c r="E67" s="15">
        <v>1</v>
      </c>
    </row>
    <row r="68" spans="1:5" x14ac:dyDescent="0.25">
      <c r="A68" s="16">
        <v>40.5</v>
      </c>
      <c r="B68" s="16" t="s">
        <v>5</v>
      </c>
      <c r="C68" s="15">
        <v>0.85</v>
      </c>
      <c r="D68" s="15">
        <v>0.83750000000000002</v>
      </c>
      <c r="E68" s="15">
        <v>0.88539999999999996</v>
      </c>
    </row>
    <row r="69" spans="1:5" x14ac:dyDescent="0.25">
      <c r="A69" s="16">
        <v>40.5</v>
      </c>
      <c r="B69" s="16" t="s">
        <v>6</v>
      </c>
      <c r="C69" s="15">
        <v>0.52500000000000002</v>
      </c>
      <c r="D69" s="15">
        <v>0.72499999999999998</v>
      </c>
      <c r="E69" s="15">
        <v>0.56759999999999999</v>
      </c>
    </row>
    <row r="70" spans="1:5" x14ac:dyDescent="0.25">
      <c r="A70" s="16">
        <v>40.5</v>
      </c>
      <c r="B70" s="16" t="s">
        <v>7</v>
      </c>
      <c r="C70" s="15">
        <v>0.66</v>
      </c>
      <c r="D70" s="15">
        <v>0.05</v>
      </c>
      <c r="E70" s="15">
        <v>0.69469999999999998</v>
      </c>
    </row>
    <row r="71" spans="1:5" x14ac:dyDescent="0.25">
      <c r="A71" s="16">
        <v>40.5</v>
      </c>
      <c r="B71" s="16" t="s">
        <v>8</v>
      </c>
      <c r="C71" s="15">
        <v>0</v>
      </c>
      <c r="D71" s="15">
        <v>0</v>
      </c>
      <c r="E71" s="15">
        <v>0</v>
      </c>
    </row>
    <row r="72" spans="1:5" x14ac:dyDescent="0.25">
      <c r="A72" s="16">
        <v>41</v>
      </c>
      <c r="B72" s="16" t="s">
        <v>4</v>
      </c>
      <c r="C72" s="15">
        <v>1</v>
      </c>
      <c r="D72" s="15">
        <v>0</v>
      </c>
      <c r="E72" s="15">
        <v>1</v>
      </c>
    </row>
    <row r="73" spans="1:5" x14ac:dyDescent="0.25">
      <c r="A73" s="16">
        <v>41</v>
      </c>
      <c r="B73" s="16" t="s">
        <v>5</v>
      </c>
      <c r="C73" s="15">
        <v>0.8</v>
      </c>
      <c r="D73" s="15">
        <v>0</v>
      </c>
      <c r="E73" s="15">
        <v>0.83330000000000004</v>
      </c>
    </row>
    <row r="74" spans="1:5" x14ac:dyDescent="0.25">
      <c r="A74" s="16">
        <v>41</v>
      </c>
      <c r="B74" s="16" t="s">
        <v>6</v>
      </c>
      <c r="C74" s="15">
        <v>0.7</v>
      </c>
      <c r="D74" s="15">
        <v>0</v>
      </c>
      <c r="E74" s="15">
        <v>0.75680000000000003</v>
      </c>
    </row>
    <row r="75" spans="1:5" x14ac:dyDescent="0.25">
      <c r="A75" s="16">
        <v>41</v>
      </c>
      <c r="B75" s="16" t="s">
        <v>7</v>
      </c>
      <c r="C75" s="15">
        <v>0.77500000000000002</v>
      </c>
      <c r="D75" s="15">
        <v>0</v>
      </c>
      <c r="E75" s="15">
        <v>0.81579999999999997</v>
      </c>
    </row>
    <row r="76" spans="1:5" x14ac:dyDescent="0.25">
      <c r="A76" s="16">
        <v>41</v>
      </c>
      <c r="B76" s="16" t="s">
        <v>8</v>
      </c>
      <c r="C76" s="15">
        <v>0</v>
      </c>
      <c r="D76" s="15">
        <v>0</v>
      </c>
      <c r="E76" s="15">
        <v>0</v>
      </c>
    </row>
    <row r="77" spans="1:5" x14ac:dyDescent="0.25">
      <c r="A77" s="16">
        <v>41.5</v>
      </c>
      <c r="B77" s="16" t="s">
        <v>4</v>
      </c>
      <c r="C77" s="15">
        <v>1</v>
      </c>
      <c r="D77" s="15">
        <v>0.05</v>
      </c>
      <c r="E77" s="15">
        <v>1</v>
      </c>
    </row>
    <row r="78" spans="1:5" x14ac:dyDescent="0.25">
      <c r="A78" s="16">
        <v>41.5</v>
      </c>
      <c r="B78" s="16" t="s">
        <v>5</v>
      </c>
      <c r="C78" s="15">
        <v>0.8</v>
      </c>
      <c r="D78" s="15">
        <v>0.85</v>
      </c>
      <c r="E78" s="15">
        <v>0.83330000000000004</v>
      </c>
    </row>
    <row r="79" spans="1:5" x14ac:dyDescent="0.25">
      <c r="A79" s="16">
        <v>41.5</v>
      </c>
      <c r="B79" s="16" t="s">
        <v>6</v>
      </c>
      <c r="C79" s="15">
        <v>0.7</v>
      </c>
      <c r="D79" s="15">
        <v>0.4</v>
      </c>
      <c r="E79" s="15">
        <v>0.75680000000000003</v>
      </c>
    </row>
    <row r="80" spans="1:5" x14ac:dyDescent="0.25">
      <c r="A80" s="16">
        <v>41.5</v>
      </c>
      <c r="B80" s="16" t="s">
        <v>7</v>
      </c>
      <c r="C80" s="15">
        <v>0.8</v>
      </c>
      <c r="D80" s="15">
        <v>0.05</v>
      </c>
      <c r="E80" s="15">
        <v>0.84209999999999996</v>
      </c>
    </row>
    <row r="81" spans="1:5" x14ac:dyDescent="0.25">
      <c r="A81" s="16">
        <v>41.5</v>
      </c>
      <c r="B81" s="16" t="s">
        <v>8</v>
      </c>
      <c r="C81" s="15">
        <v>0</v>
      </c>
      <c r="D81" s="15">
        <v>0</v>
      </c>
      <c r="E81" s="15">
        <v>0</v>
      </c>
    </row>
    <row r="82" spans="1:5" x14ac:dyDescent="0.25">
      <c r="A82" s="16">
        <v>42</v>
      </c>
      <c r="B82" s="16" t="s">
        <v>4</v>
      </c>
      <c r="C82" s="15">
        <v>1</v>
      </c>
      <c r="D82" s="15">
        <v>0</v>
      </c>
      <c r="E82" s="15">
        <v>1</v>
      </c>
    </row>
    <row r="83" spans="1:5" x14ac:dyDescent="0.25">
      <c r="A83" s="16">
        <v>42</v>
      </c>
      <c r="B83" s="16" t="s">
        <v>5</v>
      </c>
      <c r="C83" s="15">
        <v>0.75</v>
      </c>
      <c r="D83" s="15">
        <v>0</v>
      </c>
      <c r="E83" s="15">
        <v>0.78129999999999999</v>
      </c>
    </row>
    <row r="84" spans="1:5" x14ac:dyDescent="0.25">
      <c r="A84" s="16">
        <v>42</v>
      </c>
      <c r="B84" s="16" t="s">
        <v>6</v>
      </c>
      <c r="C84" s="15">
        <v>0.65</v>
      </c>
      <c r="D84" s="15">
        <v>0</v>
      </c>
      <c r="E84" s="15">
        <v>0.70269999999999999</v>
      </c>
    </row>
    <row r="85" spans="1:5" x14ac:dyDescent="0.25">
      <c r="A85" s="16">
        <v>42</v>
      </c>
      <c r="B85" s="16" t="s">
        <v>7</v>
      </c>
      <c r="C85" s="15">
        <v>0.72499999999999998</v>
      </c>
      <c r="D85" s="15">
        <v>0</v>
      </c>
      <c r="E85" s="15">
        <v>0.76319999999999999</v>
      </c>
    </row>
    <row r="86" spans="1:5" x14ac:dyDescent="0.25">
      <c r="A86" s="16">
        <v>42</v>
      </c>
      <c r="B86" s="16" t="s">
        <v>8</v>
      </c>
      <c r="C86" s="15">
        <v>0</v>
      </c>
      <c r="D86" s="15">
        <v>0</v>
      </c>
      <c r="E86" s="15">
        <v>0</v>
      </c>
    </row>
    <row r="87" spans="1:5" x14ac:dyDescent="0.25">
      <c r="A87" s="16">
        <v>42.5</v>
      </c>
      <c r="B87" s="16" t="s">
        <v>4</v>
      </c>
      <c r="C87" s="15">
        <v>1</v>
      </c>
      <c r="D87" s="15">
        <v>0.05</v>
      </c>
      <c r="E87" s="15">
        <v>1</v>
      </c>
    </row>
    <row r="88" spans="1:5" x14ac:dyDescent="0.25">
      <c r="A88" s="16">
        <v>42.5</v>
      </c>
      <c r="B88" s="16" t="s">
        <v>5</v>
      </c>
      <c r="C88" s="15">
        <v>0.75</v>
      </c>
      <c r="D88" s="15">
        <v>0.92500000000000004</v>
      </c>
      <c r="E88" s="15">
        <v>0.78129999999999999</v>
      </c>
    </row>
    <row r="89" spans="1:5" x14ac:dyDescent="0.25">
      <c r="A89" s="16">
        <v>42.5</v>
      </c>
      <c r="B89" s="16" t="s">
        <v>6</v>
      </c>
      <c r="C89" s="15">
        <v>0.65</v>
      </c>
      <c r="D89" s="15">
        <v>0.5</v>
      </c>
      <c r="E89" s="15">
        <v>0.70269999999999999</v>
      </c>
    </row>
    <row r="90" spans="1:5" x14ac:dyDescent="0.25">
      <c r="A90" s="16">
        <v>42.5</v>
      </c>
      <c r="B90" s="16" t="s">
        <v>7</v>
      </c>
      <c r="C90" s="15">
        <v>0.72499999999999998</v>
      </c>
      <c r="D90" s="15">
        <v>0.05</v>
      </c>
      <c r="E90" s="15">
        <v>0.76319999999999999</v>
      </c>
    </row>
    <row r="91" spans="1:5" x14ac:dyDescent="0.25">
      <c r="A91" s="16">
        <v>42.5</v>
      </c>
      <c r="B91" s="16" t="s">
        <v>8</v>
      </c>
      <c r="C91" s="15">
        <v>0</v>
      </c>
      <c r="D91" s="15">
        <v>0</v>
      </c>
      <c r="E91" s="15">
        <v>0</v>
      </c>
    </row>
    <row r="92" spans="1:5" x14ac:dyDescent="0.25">
      <c r="A92" s="16">
        <v>43</v>
      </c>
      <c r="B92" s="16" t="s">
        <v>4</v>
      </c>
      <c r="C92" s="15">
        <v>1</v>
      </c>
      <c r="D92" s="15">
        <v>0</v>
      </c>
      <c r="E92" s="15">
        <v>1</v>
      </c>
    </row>
    <row r="93" spans="1:5" x14ac:dyDescent="0.25">
      <c r="A93" s="16">
        <v>43</v>
      </c>
      <c r="B93" s="16" t="s">
        <v>5</v>
      </c>
      <c r="C93" s="15">
        <v>0.85</v>
      </c>
      <c r="D93" s="15">
        <v>0</v>
      </c>
      <c r="E93" s="15">
        <v>0.88539999999999996</v>
      </c>
    </row>
    <row r="94" spans="1:5" x14ac:dyDescent="0.25">
      <c r="A94" s="16">
        <v>43</v>
      </c>
      <c r="B94" s="16" t="s">
        <v>6</v>
      </c>
      <c r="C94" s="15">
        <v>0.375</v>
      </c>
      <c r="D94" s="15">
        <v>0</v>
      </c>
      <c r="E94" s="15">
        <v>0.40539999999999998</v>
      </c>
    </row>
    <row r="95" spans="1:5" x14ac:dyDescent="0.25">
      <c r="A95" s="16">
        <v>43</v>
      </c>
      <c r="B95" s="16" t="s">
        <v>7</v>
      </c>
      <c r="C95" s="15">
        <v>0.47499999999999998</v>
      </c>
      <c r="D95" s="15">
        <v>0</v>
      </c>
      <c r="E95" s="15">
        <v>0.5</v>
      </c>
    </row>
    <row r="96" spans="1:5" x14ac:dyDescent="0.25">
      <c r="A96" s="16">
        <v>43</v>
      </c>
      <c r="B96" s="16" t="s">
        <v>8</v>
      </c>
      <c r="C96" s="15">
        <v>0</v>
      </c>
      <c r="D96" s="15">
        <v>0</v>
      </c>
      <c r="E96" s="15">
        <v>0</v>
      </c>
    </row>
    <row r="97" spans="1:5" x14ac:dyDescent="0.25">
      <c r="A97" s="16">
        <v>43.5</v>
      </c>
      <c r="B97" s="16" t="s">
        <v>4</v>
      </c>
      <c r="C97" s="15">
        <v>1</v>
      </c>
      <c r="D97" s="15">
        <v>0.05</v>
      </c>
      <c r="E97" s="15">
        <v>1</v>
      </c>
    </row>
    <row r="98" spans="1:5" x14ac:dyDescent="0.25">
      <c r="A98" s="16">
        <v>43.5</v>
      </c>
      <c r="B98" s="16" t="s">
        <v>5</v>
      </c>
      <c r="C98" s="15">
        <v>0.85</v>
      </c>
      <c r="D98" s="15">
        <v>0.72499999999999998</v>
      </c>
      <c r="E98" s="15">
        <v>0.88539999999999996</v>
      </c>
    </row>
    <row r="99" spans="1:5" x14ac:dyDescent="0.25">
      <c r="A99" s="16">
        <v>43.5</v>
      </c>
      <c r="B99" s="16" t="s">
        <v>6</v>
      </c>
      <c r="C99" s="15">
        <v>0.375</v>
      </c>
      <c r="D99" s="15">
        <v>0.45</v>
      </c>
      <c r="E99" s="15">
        <v>0.40539999999999998</v>
      </c>
    </row>
    <row r="100" spans="1:5" x14ac:dyDescent="0.25">
      <c r="A100" s="16">
        <v>43.5</v>
      </c>
      <c r="B100" s="16" t="s">
        <v>7</v>
      </c>
      <c r="C100" s="15">
        <v>0.47499999999999998</v>
      </c>
      <c r="D100" s="15">
        <v>0.05</v>
      </c>
      <c r="E100" s="15">
        <v>0.5</v>
      </c>
    </row>
    <row r="101" spans="1:5" x14ac:dyDescent="0.25">
      <c r="A101" s="16">
        <v>43.5</v>
      </c>
      <c r="B101" s="16" t="s">
        <v>8</v>
      </c>
      <c r="C101" s="15">
        <v>0</v>
      </c>
      <c r="D101" s="15">
        <v>0</v>
      </c>
      <c r="E101" s="15">
        <v>0</v>
      </c>
    </row>
    <row r="102" spans="1:5" x14ac:dyDescent="0.25">
      <c r="A102" s="16">
        <v>44</v>
      </c>
      <c r="B102" s="16" t="s">
        <v>4</v>
      </c>
      <c r="C102" s="15">
        <v>1</v>
      </c>
      <c r="D102" s="15">
        <v>0</v>
      </c>
      <c r="E102" s="15">
        <v>1</v>
      </c>
    </row>
    <row r="103" spans="1:5" x14ac:dyDescent="0.25">
      <c r="A103" s="16">
        <v>44</v>
      </c>
      <c r="B103" s="16" t="s">
        <v>5</v>
      </c>
      <c r="C103" s="15">
        <v>0.82499999999999996</v>
      </c>
      <c r="D103" s="15">
        <v>0</v>
      </c>
      <c r="E103" s="15">
        <v>0.85940000000000005</v>
      </c>
    </row>
    <row r="104" spans="1:5" x14ac:dyDescent="0.25">
      <c r="A104" s="16">
        <v>44</v>
      </c>
      <c r="B104" s="16" t="s">
        <v>6</v>
      </c>
      <c r="C104" s="15">
        <v>0.27500000000000002</v>
      </c>
      <c r="D104" s="15">
        <v>0</v>
      </c>
      <c r="E104" s="15">
        <v>0.29730000000000001</v>
      </c>
    </row>
    <row r="105" spans="1:5" x14ac:dyDescent="0.25">
      <c r="A105" s="16">
        <v>44</v>
      </c>
      <c r="B105" s="16" t="s">
        <v>7</v>
      </c>
      <c r="C105" s="15">
        <v>0.32500000000000001</v>
      </c>
      <c r="D105" s="15">
        <v>0</v>
      </c>
      <c r="E105" s="15">
        <v>0.34210000000000002</v>
      </c>
    </row>
    <row r="106" spans="1:5" x14ac:dyDescent="0.25">
      <c r="A106" s="16">
        <v>44</v>
      </c>
      <c r="B106" s="16" t="s">
        <v>8</v>
      </c>
      <c r="C106" s="15">
        <v>0</v>
      </c>
      <c r="D106" s="15">
        <v>0</v>
      </c>
      <c r="E106" s="15">
        <v>0</v>
      </c>
    </row>
    <row r="107" spans="1:5" x14ac:dyDescent="0.25">
      <c r="A107" s="16">
        <v>44.5</v>
      </c>
      <c r="B107" s="16" t="s">
        <v>4</v>
      </c>
      <c r="C107" s="15">
        <v>1</v>
      </c>
      <c r="D107" s="15">
        <v>0.05</v>
      </c>
      <c r="E107" s="15">
        <v>1</v>
      </c>
    </row>
    <row r="108" spans="1:5" x14ac:dyDescent="0.25">
      <c r="A108" s="16">
        <v>44.5</v>
      </c>
      <c r="B108" s="16" t="s">
        <v>5</v>
      </c>
      <c r="C108" s="15">
        <v>0.82499999999999996</v>
      </c>
      <c r="D108" s="15">
        <v>0.57499999999999996</v>
      </c>
      <c r="E108" s="15">
        <v>0.85940000000000005</v>
      </c>
    </row>
    <row r="109" spans="1:5" x14ac:dyDescent="0.25">
      <c r="A109" s="16">
        <v>44.5</v>
      </c>
      <c r="B109" s="16" t="s">
        <v>6</v>
      </c>
      <c r="C109" s="15">
        <v>0.27500000000000002</v>
      </c>
      <c r="D109" s="15">
        <v>0.24999999999999986</v>
      </c>
      <c r="E109" s="15">
        <v>0.29730000000000001</v>
      </c>
    </row>
    <row r="110" spans="1:5" x14ac:dyDescent="0.25">
      <c r="A110" s="16">
        <v>44.5</v>
      </c>
      <c r="B110" s="16" t="s">
        <v>7</v>
      </c>
      <c r="C110" s="15">
        <v>0.32500000000000001</v>
      </c>
      <c r="D110" s="15">
        <v>0.05</v>
      </c>
      <c r="E110" s="15">
        <v>0.34210000000000002</v>
      </c>
    </row>
    <row r="111" spans="1:5" x14ac:dyDescent="0.25">
      <c r="A111" s="16">
        <v>44.5</v>
      </c>
      <c r="B111" s="16" t="s">
        <v>8</v>
      </c>
      <c r="C111" s="15">
        <v>0</v>
      </c>
      <c r="D111" s="15">
        <v>0</v>
      </c>
      <c r="E111" s="15">
        <v>0</v>
      </c>
    </row>
    <row r="112" spans="1:5" x14ac:dyDescent="0.25">
      <c r="A112" s="16">
        <v>45</v>
      </c>
      <c r="B112" s="16" t="s">
        <v>4</v>
      </c>
      <c r="C112" s="15">
        <v>1</v>
      </c>
      <c r="D112" s="15">
        <v>0</v>
      </c>
      <c r="E112" s="15">
        <v>1</v>
      </c>
    </row>
    <row r="113" spans="1:5" x14ac:dyDescent="0.25">
      <c r="A113" s="16">
        <v>45</v>
      </c>
      <c r="B113" s="16" t="s">
        <v>5</v>
      </c>
      <c r="C113" s="15">
        <v>0.81</v>
      </c>
      <c r="D113" s="15">
        <v>0</v>
      </c>
      <c r="E113" s="15">
        <v>0.84379999999999999</v>
      </c>
    </row>
    <row r="114" spans="1:5" x14ac:dyDescent="0.25">
      <c r="A114" s="16">
        <v>45</v>
      </c>
      <c r="B114" s="16" t="s">
        <v>6</v>
      </c>
      <c r="C114" s="15">
        <v>0.26</v>
      </c>
      <c r="D114" s="15">
        <v>0</v>
      </c>
      <c r="E114" s="15">
        <v>0.28110000000000002</v>
      </c>
    </row>
    <row r="115" spans="1:5" x14ac:dyDescent="0.25">
      <c r="A115" s="16">
        <v>45</v>
      </c>
      <c r="B115" s="16" t="s">
        <v>7</v>
      </c>
      <c r="C115" s="15">
        <v>0.33</v>
      </c>
      <c r="D115" s="15">
        <v>0</v>
      </c>
      <c r="E115" s="15">
        <v>0.34739999999999999</v>
      </c>
    </row>
    <row r="116" spans="1:5" x14ac:dyDescent="0.25">
      <c r="A116" s="16">
        <v>45</v>
      </c>
      <c r="B116" s="16" t="s">
        <v>8</v>
      </c>
      <c r="C116" s="15">
        <v>0</v>
      </c>
      <c r="D116" s="15">
        <v>0</v>
      </c>
      <c r="E116" s="15">
        <v>0</v>
      </c>
    </row>
    <row r="117" spans="1:5" x14ac:dyDescent="0.25">
      <c r="A117" s="16">
        <v>45.5</v>
      </c>
      <c r="B117" s="16" t="s">
        <v>4</v>
      </c>
      <c r="C117" s="15">
        <v>1</v>
      </c>
      <c r="D117" s="15">
        <v>0.05</v>
      </c>
      <c r="E117" s="15">
        <v>1</v>
      </c>
    </row>
    <row r="118" spans="1:5" x14ac:dyDescent="0.25">
      <c r="A118" s="16">
        <v>45.5</v>
      </c>
      <c r="B118" s="16" t="s">
        <v>5</v>
      </c>
      <c r="C118" s="15">
        <v>0.81</v>
      </c>
      <c r="D118" s="15">
        <v>0.62</v>
      </c>
      <c r="E118" s="15">
        <v>0.84379999999999999</v>
      </c>
    </row>
    <row r="119" spans="1:5" x14ac:dyDescent="0.25">
      <c r="A119" s="16">
        <v>45.5</v>
      </c>
      <c r="B119" s="16" t="s">
        <v>6</v>
      </c>
      <c r="C119" s="15">
        <v>0.26</v>
      </c>
      <c r="D119" s="15">
        <v>0.26</v>
      </c>
      <c r="E119" s="15">
        <v>0.28110000000000002</v>
      </c>
    </row>
    <row r="120" spans="1:5" x14ac:dyDescent="0.25">
      <c r="A120" s="16">
        <v>45.5</v>
      </c>
      <c r="B120" s="16" t="s">
        <v>7</v>
      </c>
      <c r="C120" s="15">
        <v>0.33</v>
      </c>
      <c r="D120" s="15">
        <v>0.05</v>
      </c>
      <c r="E120" s="15">
        <v>0.34739999999999999</v>
      </c>
    </row>
    <row r="121" spans="1:5" x14ac:dyDescent="0.25">
      <c r="A121" s="16">
        <v>45.5</v>
      </c>
      <c r="B121" s="16" t="s">
        <v>8</v>
      </c>
      <c r="C121" s="15">
        <v>0</v>
      </c>
      <c r="D121" s="15">
        <v>0</v>
      </c>
      <c r="E121" s="15">
        <v>0</v>
      </c>
    </row>
    <row r="122" spans="1:5" x14ac:dyDescent="0.25">
      <c r="A122" s="16">
        <v>49.5</v>
      </c>
      <c r="B122" s="16" t="s">
        <v>4</v>
      </c>
      <c r="C122" s="15">
        <v>0</v>
      </c>
      <c r="D122" s="15">
        <v>1</v>
      </c>
      <c r="E122" s="15">
        <v>0.9</v>
      </c>
    </row>
    <row r="123" spans="1:5" x14ac:dyDescent="0.25">
      <c r="A123" s="16">
        <v>49.5</v>
      </c>
      <c r="B123" s="16" t="s">
        <v>5</v>
      </c>
      <c r="C123" s="15">
        <v>0</v>
      </c>
      <c r="D123" s="15">
        <v>0.8</v>
      </c>
      <c r="E123" s="15">
        <v>0.72600000000000009</v>
      </c>
    </row>
    <row r="124" spans="1:5" x14ac:dyDescent="0.25">
      <c r="A124" s="16">
        <v>49.5</v>
      </c>
      <c r="B124" s="16" t="s">
        <v>6</v>
      </c>
      <c r="C124" s="15">
        <v>0</v>
      </c>
      <c r="D124" s="15">
        <v>0.3</v>
      </c>
      <c r="E124" s="15">
        <v>0.34350000000000003</v>
      </c>
    </row>
    <row r="125" spans="1:5" x14ac:dyDescent="0.25">
      <c r="A125" s="16">
        <v>49.5</v>
      </c>
      <c r="B125" s="16" t="s">
        <v>7</v>
      </c>
      <c r="C125" s="15">
        <v>0</v>
      </c>
      <c r="D125" s="15">
        <v>0.55000000000000004</v>
      </c>
      <c r="E125" s="15">
        <v>0.52537500000000004</v>
      </c>
    </row>
    <row r="126" spans="1:5" x14ac:dyDescent="0.25">
      <c r="A126" s="16">
        <v>49.5</v>
      </c>
      <c r="B126" s="16" t="s">
        <v>8</v>
      </c>
      <c r="C126" s="15">
        <v>0</v>
      </c>
      <c r="D126" s="15">
        <v>0</v>
      </c>
      <c r="E126" s="15">
        <v>0</v>
      </c>
    </row>
    <row r="127" spans="1:5" x14ac:dyDescent="0.25">
      <c r="A127" s="16">
        <v>50</v>
      </c>
      <c r="B127" s="16" t="s">
        <v>4</v>
      </c>
      <c r="C127" s="15">
        <v>1</v>
      </c>
      <c r="D127" s="15">
        <v>0</v>
      </c>
      <c r="E127" s="15">
        <v>1</v>
      </c>
    </row>
    <row r="128" spans="1:5" x14ac:dyDescent="0.25">
      <c r="A128" s="16">
        <v>50</v>
      </c>
      <c r="B128" s="16" t="s">
        <v>5</v>
      </c>
      <c r="C128" s="15">
        <v>0.88</v>
      </c>
      <c r="D128" s="15">
        <v>0</v>
      </c>
      <c r="E128" s="15">
        <v>0.91669999999999996</v>
      </c>
    </row>
    <row r="129" spans="1:5" x14ac:dyDescent="0.25">
      <c r="A129" s="16">
        <v>50</v>
      </c>
      <c r="B129" s="16" t="s">
        <v>6</v>
      </c>
      <c r="C129" s="15">
        <v>0.5</v>
      </c>
      <c r="D129" s="15">
        <v>0</v>
      </c>
      <c r="E129" s="15">
        <v>0.54049999999999998</v>
      </c>
    </row>
    <row r="130" spans="1:5" x14ac:dyDescent="0.25">
      <c r="A130" s="16">
        <v>50</v>
      </c>
      <c r="B130" s="16" t="s">
        <v>7</v>
      </c>
      <c r="C130" s="15">
        <v>0.57499999999999996</v>
      </c>
      <c r="D130" s="15">
        <v>0</v>
      </c>
      <c r="E130" s="15">
        <v>0.60529999999999995</v>
      </c>
    </row>
    <row r="131" spans="1:5" x14ac:dyDescent="0.25">
      <c r="A131" s="16">
        <v>50</v>
      </c>
      <c r="B131" s="16" t="s">
        <v>8</v>
      </c>
      <c r="C131" s="15">
        <v>0</v>
      </c>
      <c r="D131" s="15">
        <v>0</v>
      </c>
      <c r="E131" s="15">
        <v>0</v>
      </c>
    </row>
    <row r="132" spans="1:5" x14ac:dyDescent="0.25">
      <c r="A132" s="16">
        <v>50.5</v>
      </c>
      <c r="B132" s="16" t="s">
        <v>4</v>
      </c>
      <c r="C132" s="15">
        <v>1</v>
      </c>
      <c r="D132" s="15">
        <v>0.05</v>
      </c>
      <c r="E132" s="15">
        <v>1</v>
      </c>
    </row>
    <row r="133" spans="1:5" x14ac:dyDescent="0.25">
      <c r="A133" s="16">
        <v>50.5</v>
      </c>
      <c r="B133" s="16" t="s">
        <v>5</v>
      </c>
      <c r="C133" s="15">
        <v>0.88</v>
      </c>
      <c r="D133" s="15">
        <v>0.77</v>
      </c>
      <c r="E133" s="15">
        <v>0.91669999999999996</v>
      </c>
    </row>
    <row r="134" spans="1:5" x14ac:dyDescent="0.25">
      <c r="A134" s="16">
        <v>50.5</v>
      </c>
      <c r="B134" s="16" t="s">
        <v>6</v>
      </c>
      <c r="C134" s="15">
        <v>0.5</v>
      </c>
      <c r="D134" s="15">
        <v>0.49999999999999956</v>
      </c>
      <c r="E134" s="15">
        <v>0.54049999999999998</v>
      </c>
    </row>
    <row r="135" spans="1:5" x14ac:dyDescent="0.25">
      <c r="A135" s="16">
        <v>50.5</v>
      </c>
      <c r="B135" s="16" t="s">
        <v>7</v>
      </c>
      <c r="C135" s="15">
        <v>0.57499999999999996</v>
      </c>
      <c r="D135" s="15">
        <v>0.05</v>
      </c>
      <c r="E135" s="15">
        <v>0.60529999999999995</v>
      </c>
    </row>
    <row r="136" spans="1:5" x14ac:dyDescent="0.25">
      <c r="A136" s="16">
        <v>50.5</v>
      </c>
      <c r="B136" s="16" t="s">
        <v>8</v>
      </c>
      <c r="C136" s="15">
        <v>0</v>
      </c>
      <c r="D136" s="15">
        <v>0</v>
      </c>
      <c r="E136" s="15">
        <v>0</v>
      </c>
    </row>
    <row r="137" spans="1:5" x14ac:dyDescent="0.25">
      <c r="A137" s="16">
        <v>51</v>
      </c>
      <c r="B137" s="16" t="s">
        <v>4</v>
      </c>
      <c r="C137" s="15">
        <v>1</v>
      </c>
      <c r="D137" s="15">
        <v>0</v>
      </c>
      <c r="E137" s="15">
        <v>1</v>
      </c>
    </row>
    <row r="138" spans="1:5" x14ac:dyDescent="0.25">
      <c r="A138" s="16">
        <v>51</v>
      </c>
      <c r="B138" s="16" t="s">
        <v>5</v>
      </c>
      <c r="C138" s="15">
        <v>0.77500000000000002</v>
      </c>
      <c r="D138" s="15">
        <v>0</v>
      </c>
      <c r="E138" s="15">
        <v>0.80730000000000002</v>
      </c>
    </row>
    <row r="139" spans="1:5" x14ac:dyDescent="0.25">
      <c r="A139" s="16">
        <v>51</v>
      </c>
      <c r="B139" s="16" t="s">
        <v>6</v>
      </c>
      <c r="C139" s="15">
        <v>0.6</v>
      </c>
      <c r="D139" s="15">
        <v>0</v>
      </c>
      <c r="E139" s="15">
        <v>0.64859999999999995</v>
      </c>
    </row>
    <row r="140" spans="1:5" x14ac:dyDescent="0.25">
      <c r="A140" s="16">
        <v>51</v>
      </c>
      <c r="B140" s="16" t="s">
        <v>7</v>
      </c>
      <c r="C140" s="15">
        <v>0.67500000000000004</v>
      </c>
      <c r="D140" s="15">
        <v>0</v>
      </c>
      <c r="E140" s="15">
        <v>0.71050000000000002</v>
      </c>
    </row>
    <row r="141" spans="1:5" x14ac:dyDescent="0.25">
      <c r="A141" s="16">
        <v>51</v>
      </c>
      <c r="B141" s="16" t="s">
        <v>8</v>
      </c>
      <c r="C141" s="15">
        <v>0</v>
      </c>
      <c r="D141" s="15">
        <v>0</v>
      </c>
      <c r="E141" s="15">
        <v>0</v>
      </c>
    </row>
    <row r="142" spans="1:5" x14ac:dyDescent="0.25">
      <c r="A142" s="16">
        <v>51.5</v>
      </c>
      <c r="B142" s="16" t="s">
        <v>4</v>
      </c>
      <c r="C142" s="15">
        <v>1</v>
      </c>
      <c r="D142" s="15">
        <v>0.05</v>
      </c>
      <c r="E142" s="15">
        <v>1</v>
      </c>
    </row>
    <row r="143" spans="1:5" x14ac:dyDescent="0.25">
      <c r="A143" s="16">
        <v>51.5</v>
      </c>
      <c r="B143" s="16" t="s">
        <v>5</v>
      </c>
      <c r="C143" s="15">
        <v>0.77500000000000002</v>
      </c>
      <c r="D143" s="15">
        <v>0.72499999999999998</v>
      </c>
      <c r="E143" s="15">
        <v>0.80730000000000002</v>
      </c>
    </row>
    <row r="144" spans="1:5" x14ac:dyDescent="0.25">
      <c r="A144" s="16">
        <v>51.5</v>
      </c>
      <c r="B144" s="16" t="s">
        <v>6</v>
      </c>
      <c r="C144" s="15">
        <v>0.67500000000000004</v>
      </c>
      <c r="D144" s="15">
        <v>0.35</v>
      </c>
      <c r="E144" s="15">
        <v>0.72970000000000002</v>
      </c>
    </row>
    <row r="145" spans="1:5" x14ac:dyDescent="0.25">
      <c r="A145" s="16">
        <v>51.5</v>
      </c>
      <c r="B145" s="16" t="s">
        <v>7</v>
      </c>
      <c r="C145" s="15">
        <v>0.77500000000000002</v>
      </c>
      <c r="D145" s="15">
        <v>0.05</v>
      </c>
      <c r="E145" s="15">
        <v>0.81579999999999997</v>
      </c>
    </row>
    <row r="146" spans="1:5" x14ac:dyDescent="0.25">
      <c r="A146" s="16">
        <v>51.5</v>
      </c>
      <c r="B146" s="16" t="s">
        <v>8</v>
      </c>
      <c r="C146" s="15">
        <v>0</v>
      </c>
      <c r="D146" s="15">
        <v>0</v>
      </c>
      <c r="E146" s="15">
        <v>0</v>
      </c>
    </row>
    <row r="147" spans="1:5" x14ac:dyDescent="0.25">
      <c r="A147" s="16">
        <v>52</v>
      </c>
      <c r="B147" s="16" t="s">
        <v>4</v>
      </c>
      <c r="C147" s="15">
        <v>1</v>
      </c>
      <c r="D147" s="15">
        <v>0</v>
      </c>
      <c r="E147" s="15">
        <v>1</v>
      </c>
    </row>
    <row r="148" spans="1:5" x14ac:dyDescent="0.25">
      <c r="A148" s="16">
        <v>52</v>
      </c>
      <c r="B148" s="16" t="s">
        <v>5</v>
      </c>
      <c r="C148" s="15">
        <v>0.85</v>
      </c>
      <c r="D148" s="15">
        <v>0</v>
      </c>
      <c r="E148" s="15">
        <v>0.88539999999999996</v>
      </c>
    </row>
    <row r="149" spans="1:5" x14ac:dyDescent="0.25">
      <c r="A149" s="16">
        <v>52</v>
      </c>
      <c r="B149" s="16" t="s">
        <v>6</v>
      </c>
      <c r="C149" s="15">
        <v>0.47499999999999998</v>
      </c>
      <c r="D149" s="15">
        <v>0</v>
      </c>
      <c r="E149" s="15">
        <v>0.51349999999999996</v>
      </c>
    </row>
    <row r="150" spans="1:5" x14ac:dyDescent="0.25">
      <c r="A150" s="16">
        <v>52</v>
      </c>
      <c r="B150" s="16" t="s">
        <v>7</v>
      </c>
      <c r="C150" s="15">
        <v>0.55000000000000004</v>
      </c>
      <c r="D150" s="15">
        <v>0</v>
      </c>
      <c r="E150" s="15">
        <v>0.57889999999999997</v>
      </c>
    </row>
    <row r="151" spans="1:5" x14ac:dyDescent="0.25">
      <c r="A151" s="16">
        <v>52</v>
      </c>
      <c r="B151" s="16" t="s">
        <v>8</v>
      </c>
      <c r="C151" s="15">
        <v>0</v>
      </c>
      <c r="D151" s="15">
        <v>0</v>
      </c>
      <c r="E151" s="15">
        <v>0</v>
      </c>
    </row>
    <row r="152" spans="1:5" x14ac:dyDescent="0.25">
      <c r="A152" s="16">
        <v>52.5</v>
      </c>
      <c r="B152" s="16" t="s">
        <v>4</v>
      </c>
      <c r="C152" s="15">
        <v>1</v>
      </c>
      <c r="D152" s="15">
        <v>0.05</v>
      </c>
      <c r="E152" s="15">
        <v>1</v>
      </c>
    </row>
    <row r="153" spans="1:5" x14ac:dyDescent="0.25">
      <c r="A153" s="16">
        <v>52.5</v>
      </c>
      <c r="B153" s="16" t="s">
        <v>5</v>
      </c>
      <c r="C153" s="15">
        <v>0.85</v>
      </c>
      <c r="D153" s="15">
        <v>0.57499999999999996</v>
      </c>
      <c r="E153" s="15">
        <v>0.88539999999999996</v>
      </c>
    </row>
    <row r="154" spans="1:5" x14ac:dyDescent="0.25">
      <c r="A154" s="16">
        <v>52.5</v>
      </c>
      <c r="B154" s="16" t="s">
        <v>6</v>
      </c>
      <c r="C154" s="15">
        <v>0.47499999999999998</v>
      </c>
      <c r="D154" s="15">
        <v>0.44750000000000034</v>
      </c>
      <c r="E154" s="15">
        <v>0.51349999999999996</v>
      </c>
    </row>
    <row r="155" spans="1:5" x14ac:dyDescent="0.25">
      <c r="A155" s="16">
        <v>52.5</v>
      </c>
      <c r="B155" s="16" t="s">
        <v>7</v>
      </c>
      <c r="C155" s="15">
        <v>0.55000000000000004</v>
      </c>
      <c r="D155" s="15">
        <v>0.05</v>
      </c>
      <c r="E155" s="15">
        <v>0.57889999999999997</v>
      </c>
    </row>
    <row r="156" spans="1:5" x14ac:dyDescent="0.25">
      <c r="A156" s="16">
        <v>52.5</v>
      </c>
      <c r="B156" s="16" t="s">
        <v>8</v>
      </c>
      <c r="C156" s="15">
        <v>0</v>
      </c>
      <c r="D156" s="15">
        <v>0</v>
      </c>
      <c r="E156" s="15">
        <v>0</v>
      </c>
    </row>
    <row r="157" spans="1:5" x14ac:dyDescent="0.25">
      <c r="A157" s="16">
        <v>60</v>
      </c>
      <c r="B157" s="16" t="s">
        <v>4</v>
      </c>
      <c r="C157" s="15">
        <v>0</v>
      </c>
      <c r="D157" s="15">
        <v>0</v>
      </c>
      <c r="E157" s="15">
        <v>0</v>
      </c>
    </row>
    <row r="158" spans="1:5" x14ac:dyDescent="0.25">
      <c r="A158" s="16">
        <v>60</v>
      </c>
      <c r="B158" s="16" t="s">
        <v>5</v>
      </c>
      <c r="C158" s="15">
        <v>0</v>
      </c>
      <c r="D158" s="15">
        <v>0</v>
      </c>
      <c r="E158" s="15">
        <v>0</v>
      </c>
    </row>
    <row r="159" spans="1:5" x14ac:dyDescent="0.25">
      <c r="A159" s="16">
        <v>60</v>
      </c>
      <c r="B159" s="16" t="s">
        <v>6</v>
      </c>
      <c r="C159" s="15">
        <v>0</v>
      </c>
      <c r="D159" s="15">
        <v>0</v>
      </c>
      <c r="E159" s="15">
        <v>0</v>
      </c>
    </row>
    <row r="160" spans="1:5" x14ac:dyDescent="0.25">
      <c r="A160" s="16">
        <v>60</v>
      </c>
      <c r="B160" s="16" t="s">
        <v>7</v>
      </c>
      <c r="C160" s="15">
        <v>0</v>
      </c>
      <c r="D160" s="15">
        <v>0</v>
      </c>
      <c r="E160" s="15">
        <v>0</v>
      </c>
    </row>
    <row r="161" spans="1:5" x14ac:dyDescent="0.25">
      <c r="A161" s="16">
        <v>60</v>
      </c>
      <c r="B161" s="16" t="s">
        <v>8</v>
      </c>
      <c r="C161" s="15">
        <v>0</v>
      </c>
      <c r="D161" s="15">
        <v>0</v>
      </c>
      <c r="E161" s="15">
        <v>0</v>
      </c>
    </row>
    <row r="162" spans="1:5" x14ac:dyDescent="0.25">
      <c r="A162" s="16">
        <v>61</v>
      </c>
      <c r="B162" s="16" t="s">
        <v>4</v>
      </c>
      <c r="C162" s="15">
        <v>0</v>
      </c>
      <c r="D162" s="15">
        <v>0</v>
      </c>
      <c r="E162" s="15">
        <v>0</v>
      </c>
    </row>
    <row r="163" spans="1:5" x14ac:dyDescent="0.25">
      <c r="A163" s="16">
        <v>61</v>
      </c>
      <c r="B163" s="16" t="s">
        <v>5</v>
      </c>
      <c r="C163" s="15">
        <v>0</v>
      </c>
      <c r="D163" s="15">
        <v>0</v>
      </c>
      <c r="E163" s="15">
        <v>0</v>
      </c>
    </row>
    <row r="164" spans="1:5" x14ac:dyDescent="0.25">
      <c r="A164" s="16">
        <v>61</v>
      </c>
      <c r="B164" s="16" t="s">
        <v>6</v>
      </c>
      <c r="C164" s="15">
        <v>0</v>
      </c>
      <c r="D164" s="15">
        <v>0</v>
      </c>
      <c r="E164" s="15">
        <v>0</v>
      </c>
    </row>
    <row r="165" spans="1:5" x14ac:dyDescent="0.25">
      <c r="A165" s="16">
        <v>61</v>
      </c>
      <c r="B165" s="16" t="s">
        <v>7</v>
      </c>
      <c r="C165" s="15">
        <v>0</v>
      </c>
      <c r="D165" s="15">
        <v>0</v>
      </c>
      <c r="E165" s="15">
        <v>0</v>
      </c>
    </row>
    <row r="166" spans="1:5" x14ac:dyDescent="0.25">
      <c r="A166" s="16">
        <v>61</v>
      </c>
      <c r="B166" s="16" t="s">
        <v>8</v>
      </c>
      <c r="C166" s="15">
        <v>0</v>
      </c>
      <c r="D166" s="15">
        <v>0</v>
      </c>
      <c r="E166" s="15">
        <v>0</v>
      </c>
    </row>
    <row r="167" spans="1:5" x14ac:dyDescent="0.25">
      <c r="A167" s="16">
        <v>62</v>
      </c>
      <c r="B167" s="16" t="s">
        <v>4</v>
      </c>
      <c r="C167" s="15">
        <v>0</v>
      </c>
      <c r="D167" s="15">
        <v>0</v>
      </c>
      <c r="E167" s="15">
        <v>0</v>
      </c>
    </row>
    <row r="168" spans="1:5" x14ac:dyDescent="0.25">
      <c r="A168" s="16">
        <v>62</v>
      </c>
      <c r="B168" s="16" t="s">
        <v>5</v>
      </c>
      <c r="C168" s="15">
        <v>0</v>
      </c>
      <c r="D168" s="15">
        <v>0</v>
      </c>
      <c r="E168" s="15">
        <v>0</v>
      </c>
    </row>
    <row r="169" spans="1:5" x14ac:dyDescent="0.25">
      <c r="A169" s="16">
        <v>62</v>
      </c>
      <c r="B169" s="16" t="s">
        <v>6</v>
      </c>
      <c r="C169" s="15">
        <v>0</v>
      </c>
      <c r="D169" s="15">
        <v>0</v>
      </c>
      <c r="E169" s="15">
        <v>0</v>
      </c>
    </row>
    <row r="170" spans="1:5" x14ac:dyDescent="0.25">
      <c r="A170" s="16">
        <v>62</v>
      </c>
      <c r="B170" s="16" t="s">
        <v>7</v>
      </c>
      <c r="C170" s="15">
        <v>0</v>
      </c>
      <c r="D170" s="15">
        <v>0</v>
      </c>
      <c r="E170" s="15">
        <v>0</v>
      </c>
    </row>
    <row r="171" spans="1:5" x14ac:dyDescent="0.25">
      <c r="A171" s="16">
        <v>62</v>
      </c>
      <c r="B171" s="16" t="s">
        <v>8</v>
      </c>
      <c r="C171" s="15">
        <v>0</v>
      </c>
      <c r="D171" s="15">
        <v>0</v>
      </c>
      <c r="E171" s="15">
        <v>0</v>
      </c>
    </row>
    <row r="172" spans="1:5" x14ac:dyDescent="0.25">
      <c r="A172" s="16">
        <v>63</v>
      </c>
      <c r="B172" s="16" t="s">
        <v>4</v>
      </c>
      <c r="C172" s="15">
        <v>1</v>
      </c>
      <c r="D172" s="15">
        <v>0</v>
      </c>
      <c r="E172" s="15">
        <v>1</v>
      </c>
    </row>
    <row r="173" spans="1:5" x14ac:dyDescent="0.25">
      <c r="A173" s="16">
        <v>63</v>
      </c>
      <c r="B173" s="16" t="s">
        <v>5</v>
      </c>
      <c r="C173" s="15">
        <v>0.66</v>
      </c>
      <c r="D173" s="15">
        <v>0</v>
      </c>
      <c r="E173" s="15">
        <v>0.6875</v>
      </c>
    </row>
    <row r="174" spans="1:5" x14ac:dyDescent="0.25">
      <c r="A174" s="16">
        <v>63</v>
      </c>
      <c r="B174" s="16" t="s">
        <v>6</v>
      </c>
      <c r="C174" s="15">
        <v>0.33</v>
      </c>
      <c r="D174" s="15">
        <v>0</v>
      </c>
      <c r="E174" s="15">
        <v>0.35680000000000001</v>
      </c>
    </row>
    <row r="175" spans="1:5" x14ac:dyDescent="0.25">
      <c r="A175" s="16">
        <v>63</v>
      </c>
      <c r="B175" s="16" t="s">
        <v>7</v>
      </c>
      <c r="C175" s="15">
        <v>0.05</v>
      </c>
      <c r="D175" s="15">
        <v>0</v>
      </c>
      <c r="E175" s="15">
        <v>5.2600000000000001E-2</v>
      </c>
    </row>
    <row r="176" spans="1:5" x14ac:dyDescent="0.25">
      <c r="A176" s="16">
        <v>63</v>
      </c>
      <c r="B176" s="16" t="s">
        <v>8</v>
      </c>
      <c r="C176" s="15">
        <v>0</v>
      </c>
      <c r="D176" s="15">
        <v>0</v>
      </c>
      <c r="E176" s="15">
        <v>0</v>
      </c>
    </row>
    <row r="177" spans="1:5" x14ac:dyDescent="0.25">
      <c r="A177" s="16">
        <v>70</v>
      </c>
      <c r="B177" s="16" t="s">
        <v>4</v>
      </c>
      <c r="C177" s="15">
        <v>1</v>
      </c>
      <c r="D177" s="15">
        <v>0</v>
      </c>
      <c r="E177" s="15">
        <v>1</v>
      </c>
    </row>
    <row r="178" spans="1:5" x14ac:dyDescent="0.25">
      <c r="A178" s="16">
        <v>70</v>
      </c>
      <c r="B178" s="16" t="s">
        <v>5</v>
      </c>
      <c r="C178" s="15">
        <v>0.82</v>
      </c>
      <c r="D178" s="15">
        <v>0</v>
      </c>
      <c r="E178" s="15">
        <v>0.85419999999999996</v>
      </c>
    </row>
    <row r="179" spans="1:5" x14ac:dyDescent="0.25">
      <c r="A179" s="16">
        <v>70</v>
      </c>
      <c r="B179" s="16" t="s">
        <v>6</v>
      </c>
      <c r="C179" s="15">
        <v>0.5</v>
      </c>
      <c r="D179" s="15">
        <v>0</v>
      </c>
      <c r="E179" s="15">
        <v>0.54049999999999998</v>
      </c>
    </row>
    <row r="180" spans="1:5" x14ac:dyDescent="0.25">
      <c r="A180" s="16">
        <v>70</v>
      </c>
      <c r="B180" s="16" t="s">
        <v>7</v>
      </c>
      <c r="C180" s="15">
        <v>0.625</v>
      </c>
      <c r="D180" s="15">
        <v>0</v>
      </c>
      <c r="E180" s="15">
        <v>0.65790000000000004</v>
      </c>
    </row>
    <row r="181" spans="1:5" x14ac:dyDescent="0.25">
      <c r="A181" s="16">
        <v>70</v>
      </c>
      <c r="B181" s="16" t="s">
        <v>8</v>
      </c>
      <c r="C181" s="15">
        <v>0</v>
      </c>
      <c r="D181" s="15">
        <v>0</v>
      </c>
      <c r="E181" s="15">
        <v>0</v>
      </c>
    </row>
    <row r="182" spans="1:5" x14ac:dyDescent="0.25">
      <c r="A182" s="16">
        <v>70.5</v>
      </c>
      <c r="B182" s="16" t="s">
        <v>4</v>
      </c>
      <c r="C182" s="15">
        <v>1</v>
      </c>
      <c r="D182" s="15">
        <v>0.05</v>
      </c>
      <c r="E182" s="15">
        <v>1</v>
      </c>
    </row>
    <row r="183" spans="1:5" x14ac:dyDescent="0.25">
      <c r="A183" s="16">
        <v>70.5</v>
      </c>
      <c r="B183" s="16" t="s">
        <v>5</v>
      </c>
      <c r="C183" s="15">
        <v>0.82</v>
      </c>
      <c r="D183" s="15">
        <v>0.95</v>
      </c>
      <c r="E183" s="15">
        <v>0.85419999999999996</v>
      </c>
    </row>
    <row r="184" spans="1:5" x14ac:dyDescent="0.25">
      <c r="A184" s="16">
        <v>70.5</v>
      </c>
      <c r="B184" s="16" t="s">
        <v>6</v>
      </c>
      <c r="C184" s="15">
        <v>0.5</v>
      </c>
      <c r="D184" s="15">
        <v>0.73750000000000004</v>
      </c>
      <c r="E184" s="15">
        <v>0.54049999999999998</v>
      </c>
    </row>
    <row r="185" spans="1:5" x14ac:dyDescent="0.25">
      <c r="A185" s="16">
        <v>70.5</v>
      </c>
      <c r="B185" s="16" t="s">
        <v>7</v>
      </c>
      <c r="C185" s="15">
        <v>0.625</v>
      </c>
      <c r="D185" s="15">
        <v>0.05</v>
      </c>
      <c r="E185" s="15">
        <v>0.65790000000000004</v>
      </c>
    </row>
    <row r="186" spans="1:5" x14ac:dyDescent="0.25">
      <c r="A186" s="16">
        <v>70.5</v>
      </c>
      <c r="B186" s="16" t="s">
        <v>8</v>
      </c>
      <c r="C186" s="15">
        <v>0</v>
      </c>
      <c r="D186" s="15">
        <v>0</v>
      </c>
      <c r="E186" s="15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8975-A305-4E1C-AF87-2937CECBD9B9}">
  <dimension ref="A1:B1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161</v>
      </c>
      <c r="B1">
        <v>0.03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BE7A-C293-4DB8-B9CD-A8BF486AE839}">
  <dimension ref="A1:D5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B1" t="s">
        <v>163</v>
      </c>
      <c r="C1" t="s">
        <v>106</v>
      </c>
      <c r="D1" t="s">
        <v>162</v>
      </c>
    </row>
    <row r="2" spans="1:4" x14ac:dyDescent="0.25">
      <c r="A2" t="s">
        <v>143</v>
      </c>
      <c r="B2">
        <v>25</v>
      </c>
      <c r="C2" s="20">
        <v>900000</v>
      </c>
      <c r="D2" s="20">
        <f>C2*(WACC!$B$1*(1+WACC!$B$1)^itm_invest!$B$2)/((1+WACC!$B$1)^itm_invest!$B$2-1)</f>
        <v>51685.083935215036</v>
      </c>
    </row>
    <row r="3" spans="1:4" x14ac:dyDescent="0.25">
      <c r="A3" t="s">
        <v>146</v>
      </c>
      <c r="B3">
        <v>50</v>
      </c>
      <c r="C3" s="20">
        <v>3400000</v>
      </c>
      <c r="D3" s="20">
        <f>C3*(WACC!$B$1*(1+WACC!$B$1)^itm_invest!$B$2)/((1+WACC!$B$1)^itm_invest!$B$2-1)</f>
        <v>195254.76153303459</v>
      </c>
    </row>
    <row r="4" spans="1:4" x14ac:dyDescent="0.25">
      <c r="A4" t="s">
        <v>144</v>
      </c>
      <c r="B4">
        <v>25</v>
      </c>
      <c r="C4" s="20">
        <v>1750000</v>
      </c>
      <c r="D4" s="20">
        <f>C4*(WACC!$B$1*(1+WACC!$B$1)^itm_invest!$B$2)/((1+WACC!$B$1)^itm_invest!$B$2-1)</f>
        <v>100498.77431847369</v>
      </c>
    </row>
    <row r="5" spans="1:4" x14ac:dyDescent="0.25">
      <c r="A5" t="s">
        <v>145</v>
      </c>
      <c r="B5">
        <v>25</v>
      </c>
      <c r="C5" s="20">
        <v>3900000</v>
      </c>
      <c r="D5" s="20">
        <f>C5*(WACC!$B$1*(1+WACC!$B$1)^itm_invest!$B$2)/((1+WACC!$B$1)^itm_invest!$B$2-1)</f>
        <v>223968.69705259849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7"/>
  <sheetViews>
    <sheetView workbookViewId="0">
      <pane ySplit="1" topLeftCell="A26" activePane="bottomLeft" state="frozen"/>
      <selection pane="bottomLeft" activeCell="P26" sqref="P26"/>
    </sheetView>
  </sheetViews>
  <sheetFormatPr baseColWidth="10" defaultRowHeight="15" x14ac:dyDescent="0.25"/>
  <cols>
    <col min="2" max="2" width="13.7109375" bestFit="1" customWidth="1"/>
  </cols>
  <sheetData>
    <row r="1" spans="1:17" x14ac:dyDescent="0.25">
      <c r="A1" s="14" t="s">
        <v>101</v>
      </c>
      <c r="B1" s="14" t="s">
        <v>142</v>
      </c>
      <c r="C1" s="14" t="s">
        <v>47</v>
      </c>
      <c r="D1" s="14" t="s">
        <v>48</v>
      </c>
      <c r="E1" s="14" t="s">
        <v>95</v>
      </c>
      <c r="F1" s="14" t="s">
        <v>96</v>
      </c>
      <c r="G1" s="14" t="s">
        <v>97</v>
      </c>
      <c r="H1" s="14" t="s">
        <v>98</v>
      </c>
      <c r="I1" s="14" t="s">
        <v>99</v>
      </c>
      <c r="J1" s="14" t="s">
        <v>100</v>
      </c>
      <c r="K1" s="14" t="s">
        <v>60</v>
      </c>
      <c r="L1" s="14" t="s">
        <v>73</v>
      </c>
      <c r="M1" s="14" t="s">
        <v>102</v>
      </c>
      <c r="N1" s="14" t="s">
        <v>103</v>
      </c>
      <c r="O1" s="14" t="s">
        <v>163</v>
      </c>
      <c r="P1" s="14" t="s">
        <v>106</v>
      </c>
      <c r="Q1" s="14" t="s">
        <v>162</v>
      </c>
    </row>
    <row r="2" spans="1:17" x14ac:dyDescent="0.25">
      <c r="A2">
        <v>10</v>
      </c>
      <c r="B2" t="s">
        <v>107</v>
      </c>
      <c r="C2">
        <v>24</v>
      </c>
      <c r="D2">
        <v>4</v>
      </c>
      <c r="E2">
        <v>12</v>
      </c>
      <c r="F2">
        <v>18</v>
      </c>
      <c r="G2">
        <v>30</v>
      </c>
      <c r="H2">
        <v>1.95</v>
      </c>
      <c r="I2">
        <v>2.0625</v>
      </c>
      <c r="J2">
        <v>3.05</v>
      </c>
      <c r="K2">
        <v>1</v>
      </c>
      <c r="L2">
        <v>0.62</v>
      </c>
      <c r="M2">
        <v>2</v>
      </c>
      <c r="N2">
        <v>100</v>
      </c>
      <c r="O2">
        <v>40</v>
      </c>
      <c r="P2" s="20">
        <v>6000000</v>
      </c>
      <c r="Q2" s="20">
        <f>P2*(WACC!$B$1*(1+WACC!$B$1)^$O$2)/((1+WACC!$B$1)^$O$2-1)</f>
        <v>259574.26734277737</v>
      </c>
    </row>
    <row r="3" spans="1:17" x14ac:dyDescent="0.25">
      <c r="A3">
        <v>20</v>
      </c>
      <c r="B3" t="s">
        <v>108</v>
      </c>
      <c r="C3">
        <v>12</v>
      </c>
      <c r="D3">
        <v>4</v>
      </c>
      <c r="E3">
        <v>12</v>
      </c>
      <c r="F3">
        <v>18</v>
      </c>
      <c r="G3">
        <v>30</v>
      </c>
      <c r="H3">
        <v>3.95</v>
      </c>
      <c r="I3">
        <v>4.4000000000000004</v>
      </c>
      <c r="J3">
        <v>6</v>
      </c>
      <c r="K3">
        <v>1</v>
      </c>
      <c r="L3">
        <v>0.65</v>
      </c>
      <c r="M3">
        <v>2</v>
      </c>
      <c r="N3">
        <v>60</v>
      </c>
      <c r="O3">
        <v>40</v>
      </c>
      <c r="P3" s="20">
        <v>1500000</v>
      </c>
      <c r="Q3" s="20">
        <f>P3*(WACC!$B$1*(1+WACC!$B$1)^$O$2)/((1+WACC!$B$1)^$O$2-1)</f>
        <v>64893.566835694342</v>
      </c>
    </row>
    <row r="4" spans="1:17" x14ac:dyDescent="0.25">
      <c r="A4">
        <v>20.5</v>
      </c>
      <c r="B4" t="s">
        <v>109</v>
      </c>
      <c r="C4">
        <v>12</v>
      </c>
      <c r="D4">
        <v>4</v>
      </c>
      <c r="E4">
        <v>12</v>
      </c>
      <c r="F4">
        <v>18</v>
      </c>
      <c r="G4">
        <v>30</v>
      </c>
      <c r="H4">
        <v>3.95</v>
      </c>
      <c r="I4">
        <v>4.4000000000000004</v>
      </c>
      <c r="J4">
        <v>6</v>
      </c>
      <c r="K4">
        <v>1</v>
      </c>
      <c r="L4">
        <v>0.55000000000000004</v>
      </c>
      <c r="M4">
        <v>2</v>
      </c>
      <c r="N4">
        <v>60</v>
      </c>
      <c r="O4">
        <v>40</v>
      </c>
      <c r="P4" s="20">
        <v>1500000</v>
      </c>
      <c r="Q4" s="20">
        <f>P4*(WACC!$B$1*(1+WACC!$B$1)^$O$2)/((1+WACC!$B$1)^$O$2-1)</f>
        <v>64893.566835694342</v>
      </c>
    </row>
    <row r="5" spans="1:17" x14ac:dyDescent="0.25">
      <c r="A5">
        <v>21</v>
      </c>
      <c r="B5" t="s">
        <v>110</v>
      </c>
      <c r="C5">
        <v>2</v>
      </c>
      <c r="D5">
        <v>4</v>
      </c>
      <c r="E5">
        <v>8</v>
      </c>
      <c r="F5">
        <v>14</v>
      </c>
      <c r="G5">
        <v>24</v>
      </c>
      <c r="H5">
        <v>3.7</v>
      </c>
      <c r="I5">
        <v>4.25</v>
      </c>
      <c r="J5">
        <v>5.5</v>
      </c>
      <c r="K5">
        <v>0.75</v>
      </c>
      <c r="L5">
        <v>0.4</v>
      </c>
      <c r="M5">
        <v>2</v>
      </c>
      <c r="N5">
        <v>60</v>
      </c>
      <c r="O5">
        <v>40</v>
      </c>
      <c r="P5" s="20">
        <v>1750000</v>
      </c>
      <c r="Q5" s="20">
        <f>P5*(WACC!$B$1*(1+WACC!$B$1)^$O$2)/((1+WACC!$B$1)^$O$2-1)</f>
        <v>75709.161308310067</v>
      </c>
    </row>
    <row r="6" spans="1:17" x14ac:dyDescent="0.25">
      <c r="A6">
        <v>21.5</v>
      </c>
      <c r="B6" t="s">
        <v>111</v>
      </c>
      <c r="C6">
        <v>2</v>
      </c>
      <c r="D6">
        <v>4</v>
      </c>
      <c r="E6">
        <v>8</v>
      </c>
      <c r="F6">
        <v>14</v>
      </c>
      <c r="G6">
        <v>24</v>
      </c>
      <c r="H6">
        <v>3.7</v>
      </c>
      <c r="I6">
        <v>4.25</v>
      </c>
      <c r="J6">
        <v>5.5</v>
      </c>
      <c r="K6">
        <v>0.75</v>
      </c>
      <c r="L6">
        <v>0.35</v>
      </c>
      <c r="M6">
        <v>2</v>
      </c>
      <c r="N6">
        <v>60</v>
      </c>
      <c r="O6">
        <v>40</v>
      </c>
      <c r="P6" s="20">
        <v>1750000</v>
      </c>
      <c r="Q6" s="20">
        <f>P6*(WACC!$B$1*(1+WACC!$B$1)^$O$2)/((1+WACC!$B$1)^$O$2-1)</f>
        <v>75709.161308310067</v>
      </c>
    </row>
    <row r="7" spans="1:17" x14ac:dyDescent="0.25">
      <c r="A7">
        <v>30</v>
      </c>
      <c r="B7" t="s">
        <v>112</v>
      </c>
      <c r="C7">
        <v>6</v>
      </c>
      <c r="D7">
        <v>6</v>
      </c>
      <c r="E7">
        <v>8</v>
      </c>
      <c r="F7">
        <v>14</v>
      </c>
      <c r="G7">
        <v>24</v>
      </c>
      <c r="H7">
        <v>3.95</v>
      </c>
      <c r="I7">
        <v>4.4000000000000004</v>
      </c>
      <c r="J7">
        <v>6</v>
      </c>
      <c r="K7">
        <v>1</v>
      </c>
      <c r="L7">
        <v>0.52500000000000002</v>
      </c>
      <c r="M7">
        <v>2</v>
      </c>
      <c r="N7">
        <v>50</v>
      </c>
      <c r="O7">
        <v>40</v>
      </c>
      <c r="P7" s="20">
        <v>1500000</v>
      </c>
      <c r="Q7" s="20">
        <f>P7*(WACC!$B$1*(1+WACC!$B$1)^$O$2)/((1+WACC!$B$1)^$O$2-1)</f>
        <v>64893.566835694342</v>
      </c>
    </row>
    <row r="8" spans="1:17" x14ac:dyDescent="0.25">
      <c r="A8">
        <v>30.5</v>
      </c>
      <c r="B8" t="s">
        <v>113</v>
      </c>
      <c r="C8">
        <v>6</v>
      </c>
      <c r="D8">
        <v>6</v>
      </c>
      <c r="E8">
        <v>8</v>
      </c>
      <c r="F8">
        <v>14</v>
      </c>
      <c r="G8">
        <v>24</v>
      </c>
      <c r="H8">
        <v>3.95</v>
      </c>
      <c r="I8">
        <v>4.4000000000000004</v>
      </c>
      <c r="J8">
        <v>6</v>
      </c>
      <c r="K8">
        <v>1</v>
      </c>
      <c r="L8">
        <v>0.52500000000000002</v>
      </c>
      <c r="M8">
        <v>2</v>
      </c>
      <c r="N8">
        <v>50</v>
      </c>
      <c r="O8">
        <v>40</v>
      </c>
      <c r="P8" s="20">
        <v>1500000</v>
      </c>
      <c r="Q8" s="20">
        <f>P8*(WACC!$B$1*(1+WACC!$B$1)^$O$2)/((1+WACC!$B$1)^$O$2-1)</f>
        <v>64893.566835694342</v>
      </c>
    </row>
    <row r="9" spans="1:17" x14ac:dyDescent="0.25">
      <c r="A9">
        <v>31</v>
      </c>
      <c r="B9" t="s">
        <v>114</v>
      </c>
      <c r="C9">
        <v>4</v>
      </c>
      <c r="D9">
        <v>2</v>
      </c>
      <c r="E9">
        <v>8</v>
      </c>
      <c r="F9">
        <v>14</v>
      </c>
      <c r="G9">
        <v>24</v>
      </c>
      <c r="H9">
        <v>3.7</v>
      </c>
      <c r="I9">
        <v>4.25</v>
      </c>
      <c r="J9">
        <v>5.5</v>
      </c>
      <c r="K9">
        <v>0.75</v>
      </c>
      <c r="L9">
        <v>0.4</v>
      </c>
      <c r="M9">
        <v>2</v>
      </c>
      <c r="N9">
        <v>50</v>
      </c>
      <c r="O9">
        <v>40</v>
      </c>
      <c r="P9" s="20">
        <v>1600000</v>
      </c>
      <c r="Q9" s="20">
        <f>P9*(WACC!$B$1*(1+WACC!$B$1)^$O$2)/((1+WACC!$B$1)^$O$2-1)</f>
        <v>69219.804624740631</v>
      </c>
    </row>
    <row r="10" spans="1:17" x14ac:dyDescent="0.25">
      <c r="A10">
        <v>31.5</v>
      </c>
      <c r="B10" t="s">
        <v>115</v>
      </c>
      <c r="C10">
        <v>4</v>
      </c>
      <c r="D10">
        <v>2</v>
      </c>
      <c r="E10">
        <v>8</v>
      </c>
      <c r="F10">
        <v>14</v>
      </c>
      <c r="G10">
        <v>24</v>
      </c>
      <c r="H10">
        <v>3.7</v>
      </c>
      <c r="I10">
        <v>4.25</v>
      </c>
      <c r="J10">
        <v>5.5</v>
      </c>
      <c r="K10">
        <v>0.75</v>
      </c>
      <c r="L10">
        <v>0.4</v>
      </c>
      <c r="M10">
        <v>2</v>
      </c>
      <c r="N10">
        <v>50</v>
      </c>
      <c r="O10">
        <v>40</v>
      </c>
      <c r="P10" s="20">
        <v>1600000</v>
      </c>
      <c r="Q10" s="20">
        <f>P10*(WACC!$B$1*(1+WACC!$B$1)^$O$2)/((1+WACC!$B$1)^$O$2-1)</f>
        <v>69219.804624740631</v>
      </c>
    </row>
    <row r="11" spans="1:17" x14ac:dyDescent="0.25">
      <c r="A11">
        <v>32</v>
      </c>
      <c r="B11" t="s">
        <v>116</v>
      </c>
      <c r="C11">
        <v>4</v>
      </c>
      <c r="D11">
        <v>2</v>
      </c>
      <c r="E11">
        <v>8</v>
      </c>
      <c r="F11">
        <v>14</v>
      </c>
      <c r="G11">
        <v>24</v>
      </c>
      <c r="H11">
        <v>3.7</v>
      </c>
      <c r="I11">
        <v>4.25</v>
      </c>
      <c r="J11">
        <v>5.5</v>
      </c>
      <c r="K11">
        <v>0.625</v>
      </c>
      <c r="L11">
        <v>0.35699999999999998</v>
      </c>
      <c r="M11">
        <v>2</v>
      </c>
      <c r="N11">
        <v>50</v>
      </c>
      <c r="O11">
        <v>40</v>
      </c>
      <c r="P11" s="20">
        <v>1750000</v>
      </c>
      <c r="Q11" s="20">
        <f>P11*(WACC!$B$1*(1+WACC!$B$1)^$O$2)/((1+WACC!$B$1)^$O$2-1)</f>
        <v>75709.161308310067</v>
      </c>
    </row>
    <row r="12" spans="1:17" x14ac:dyDescent="0.25">
      <c r="A12">
        <v>32.5</v>
      </c>
      <c r="B12" t="s">
        <v>117</v>
      </c>
      <c r="C12">
        <v>4</v>
      </c>
      <c r="D12">
        <v>2</v>
      </c>
      <c r="E12">
        <v>8</v>
      </c>
      <c r="F12">
        <v>14</v>
      </c>
      <c r="G12">
        <v>24</v>
      </c>
      <c r="H12">
        <v>3.7</v>
      </c>
      <c r="I12">
        <v>4.25</v>
      </c>
      <c r="J12">
        <v>5.5</v>
      </c>
      <c r="K12">
        <v>0.625</v>
      </c>
      <c r="L12">
        <v>0.375</v>
      </c>
      <c r="M12">
        <v>2</v>
      </c>
      <c r="N12">
        <v>50</v>
      </c>
      <c r="O12">
        <v>40</v>
      </c>
      <c r="P12" s="20">
        <v>1750000</v>
      </c>
      <c r="Q12" s="20">
        <f>P12*(WACC!$B$1*(1+WACC!$B$1)^$O$2)/((1+WACC!$B$1)^$O$2-1)</f>
        <v>75709.161308310067</v>
      </c>
    </row>
    <row r="13" spans="1:17" x14ac:dyDescent="0.25">
      <c r="A13">
        <v>33</v>
      </c>
      <c r="B13" t="s">
        <v>141</v>
      </c>
      <c r="C13">
        <v>2</v>
      </c>
      <c r="D13">
        <v>2</v>
      </c>
      <c r="E13">
        <v>8</v>
      </c>
      <c r="F13">
        <v>12</v>
      </c>
      <c r="G13">
        <v>24</v>
      </c>
      <c r="H13">
        <v>1.6</v>
      </c>
      <c r="I13">
        <v>1.75</v>
      </c>
      <c r="J13">
        <v>2.75</v>
      </c>
      <c r="K13">
        <v>0.625</v>
      </c>
      <c r="L13">
        <v>0.2</v>
      </c>
      <c r="M13">
        <v>2</v>
      </c>
      <c r="N13">
        <v>50</v>
      </c>
      <c r="O13">
        <v>40</v>
      </c>
      <c r="P13" s="20">
        <v>1800000</v>
      </c>
      <c r="Q13" s="20">
        <f>P13*(WACC!$B$1*(1+WACC!$B$1)^$O$2)/((1+WACC!$B$1)^$O$2-1)</f>
        <v>77872.280202833208</v>
      </c>
    </row>
    <row r="14" spans="1:17" x14ac:dyDescent="0.25">
      <c r="A14">
        <v>40</v>
      </c>
      <c r="B14" t="s">
        <v>118</v>
      </c>
      <c r="C14">
        <v>6</v>
      </c>
      <c r="D14">
        <v>1</v>
      </c>
      <c r="E14">
        <v>8</v>
      </c>
      <c r="F14">
        <v>12</v>
      </c>
      <c r="G14">
        <v>24</v>
      </c>
      <c r="H14">
        <v>1.6</v>
      </c>
      <c r="I14">
        <v>1.75</v>
      </c>
      <c r="J14">
        <v>2.75</v>
      </c>
      <c r="K14">
        <v>0.625</v>
      </c>
      <c r="L14">
        <v>0.5</v>
      </c>
      <c r="M14">
        <v>1</v>
      </c>
      <c r="N14">
        <v>15</v>
      </c>
      <c r="O14">
        <v>35</v>
      </c>
      <c r="P14" s="20">
        <v>525000</v>
      </c>
      <c r="Q14" s="20">
        <f>P14*(WACC!$B$1*(1+WACC!$B$1)^$O$2)/((1+WACC!$B$1)^$O$2-1)</f>
        <v>22712.74839249302</v>
      </c>
    </row>
    <row r="15" spans="1:17" x14ac:dyDescent="0.25">
      <c r="A15">
        <v>40.5</v>
      </c>
      <c r="B15" t="s">
        <v>119</v>
      </c>
      <c r="C15">
        <v>6</v>
      </c>
      <c r="D15">
        <v>1</v>
      </c>
      <c r="E15">
        <v>8</v>
      </c>
      <c r="F15">
        <v>12</v>
      </c>
      <c r="G15">
        <v>24</v>
      </c>
      <c r="H15">
        <v>1.6</v>
      </c>
      <c r="I15">
        <v>1.75</v>
      </c>
      <c r="J15">
        <v>2.75</v>
      </c>
      <c r="K15">
        <v>0.625</v>
      </c>
      <c r="L15">
        <v>0.5</v>
      </c>
      <c r="M15">
        <v>1</v>
      </c>
      <c r="N15">
        <v>15</v>
      </c>
      <c r="O15">
        <v>35</v>
      </c>
      <c r="P15" s="20">
        <v>525000</v>
      </c>
      <c r="Q15" s="20">
        <f>P15*(WACC!$B$1*(1+WACC!$B$1)^$O$2)/((1+WACC!$B$1)^$O$2-1)</f>
        <v>22712.74839249302</v>
      </c>
    </row>
    <row r="16" spans="1:17" x14ac:dyDescent="0.25">
      <c r="A16">
        <v>41</v>
      </c>
      <c r="B16" t="s">
        <v>120</v>
      </c>
      <c r="C16">
        <v>4</v>
      </c>
      <c r="D16">
        <v>1</v>
      </c>
      <c r="E16">
        <v>6</v>
      </c>
      <c r="F16">
        <v>12</v>
      </c>
      <c r="G16">
        <v>24</v>
      </c>
      <c r="H16">
        <v>1.7</v>
      </c>
      <c r="I16">
        <v>1.8125</v>
      </c>
      <c r="J16">
        <v>2.8</v>
      </c>
      <c r="K16">
        <v>0.75</v>
      </c>
      <c r="L16">
        <v>0.75</v>
      </c>
      <c r="M16">
        <v>1</v>
      </c>
      <c r="N16">
        <v>15</v>
      </c>
      <c r="O16">
        <v>35</v>
      </c>
      <c r="P16" s="20">
        <v>550000</v>
      </c>
      <c r="Q16" s="20">
        <f>P16*(WACC!$B$1*(1+WACC!$B$1)^$O$2)/((1+WACC!$B$1)^$O$2-1)</f>
        <v>23794.307839754594</v>
      </c>
    </row>
    <row r="17" spans="1:17" x14ac:dyDescent="0.25">
      <c r="A17">
        <v>41.5</v>
      </c>
      <c r="B17" t="s">
        <v>121</v>
      </c>
      <c r="C17">
        <v>4</v>
      </c>
      <c r="D17">
        <v>1</v>
      </c>
      <c r="E17">
        <v>6</v>
      </c>
      <c r="F17">
        <v>12</v>
      </c>
      <c r="G17">
        <v>24</v>
      </c>
      <c r="H17">
        <v>1.7</v>
      </c>
      <c r="I17">
        <v>1.8125</v>
      </c>
      <c r="J17">
        <v>2.8</v>
      </c>
      <c r="K17">
        <v>0.75</v>
      </c>
      <c r="L17">
        <v>0.7</v>
      </c>
      <c r="M17">
        <v>1</v>
      </c>
      <c r="N17">
        <v>15</v>
      </c>
      <c r="O17">
        <v>35</v>
      </c>
      <c r="P17" s="20">
        <v>550000</v>
      </c>
      <c r="Q17" s="20">
        <f>P17*(WACC!$B$1*(1+WACC!$B$1)^$O$2)/((1+WACC!$B$1)^$O$2-1)</f>
        <v>23794.307839754594</v>
      </c>
    </row>
    <row r="18" spans="1:17" x14ac:dyDescent="0.25">
      <c r="A18">
        <v>42</v>
      </c>
      <c r="B18" t="s">
        <v>122</v>
      </c>
      <c r="C18">
        <v>1</v>
      </c>
      <c r="D18">
        <v>1</v>
      </c>
      <c r="E18">
        <v>6</v>
      </c>
      <c r="F18">
        <v>12</v>
      </c>
      <c r="G18">
        <v>24</v>
      </c>
      <c r="H18">
        <v>1.45</v>
      </c>
      <c r="I18">
        <v>1.55</v>
      </c>
      <c r="J18">
        <v>2.6</v>
      </c>
      <c r="K18">
        <v>0.5</v>
      </c>
      <c r="L18">
        <v>0.7</v>
      </c>
      <c r="M18">
        <v>1</v>
      </c>
      <c r="N18">
        <v>15</v>
      </c>
      <c r="O18">
        <v>35</v>
      </c>
      <c r="P18" s="20">
        <v>575000</v>
      </c>
      <c r="Q18" s="20">
        <f>P18*(WACC!$B$1*(1+WACC!$B$1)^$O$2)/((1+WACC!$B$1)^$O$2-1)</f>
        <v>24875.867287016168</v>
      </c>
    </row>
    <row r="19" spans="1:17" x14ac:dyDescent="0.25">
      <c r="A19">
        <v>42.5</v>
      </c>
      <c r="B19" t="s">
        <v>123</v>
      </c>
      <c r="C19">
        <v>2</v>
      </c>
      <c r="D19">
        <v>1</v>
      </c>
      <c r="E19">
        <v>6</v>
      </c>
      <c r="F19">
        <v>12</v>
      </c>
      <c r="G19">
        <v>24</v>
      </c>
      <c r="H19">
        <v>1.45</v>
      </c>
      <c r="I19">
        <v>1.55</v>
      </c>
      <c r="J19">
        <v>2.6</v>
      </c>
      <c r="K19">
        <v>0.5</v>
      </c>
      <c r="L19">
        <v>0.65</v>
      </c>
      <c r="M19">
        <v>1</v>
      </c>
      <c r="N19">
        <v>15</v>
      </c>
      <c r="O19">
        <v>35</v>
      </c>
      <c r="P19" s="20">
        <v>575000</v>
      </c>
      <c r="Q19" s="20">
        <f>P19*(WACC!$B$1*(1+WACC!$B$1)^$O$2)/((1+WACC!$B$1)^$O$2-1)</f>
        <v>24875.867287016168</v>
      </c>
    </row>
    <row r="20" spans="1:17" x14ac:dyDescent="0.25">
      <c r="A20">
        <v>43</v>
      </c>
      <c r="B20" t="s">
        <v>124</v>
      </c>
      <c r="C20">
        <v>4</v>
      </c>
      <c r="D20">
        <v>1</v>
      </c>
      <c r="E20">
        <v>6</v>
      </c>
      <c r="F20">
        <v>12</v>
      </c>
      <c r="G20">
        <v>24</v>
      </c>
      <c r="H20">
        <v>1.7</v>
      </c>
      <c r="I20">
        <v>1.8125</v>
      </c>
      <c r="J20">
        <v>2.8</v>
      </c>
      <c r="K20">
        <v>0.75</v>
      </c>
      <c r="L20">
        <v>0.352112676056338</v>
      </c>
      <c r="M20">
        <v>1</v>
      </c>
      <c r="N20">
        <v>20</v>
      </c>
      <c r="O20">
        <v>35</v>
      </c>
      <c r="P20" s="20">
        <v>700000</v>
      </c>
      <c r="Q20" s="20">
        <f>P20*(WACC!$B$1*(1+WACC!$B$1)^$O$2)/((1+WACC!$B$1)^$O$2-1)</f>
        <v>30283.664523324031</v>
      </c>
    </row>
    <row r="21" spans="1:17" x14ac:dyDescent="0.25">
      <c r="A21">
        <v>43.5</v>
      </c>
      <c r="B21" t="s">
        <v>125</v>
      </c>
      <c r="C21">
        <v>4</v>
      </c>
      <c r="D21">
        <v>1</v>
      </c>
      <c r="E21">
        <v>6</v>
      </c>
      <c r="F21">
        <v>12</v>
      </c>
      <c r="G21">
        <v>24</v>
      </c>
      <c r="H21">
        <v>1.7</v>
      </c>
      <c r="I21">
        <v>1.8125</v>
      </c>
      <c r="J21">
        <v>2.8</v>
      </c>
      <c r="K21">
        <v>0.75</v>
      </c>
      <c r="L21">
        <v>0.375</v>
      </c>
      <c r="M21">
        <v>1</v>
      </c>
      <c r="N21">
        <v>20</v>
      </c>
      <c r="O21">
        <v>35</v>
      </c>
      <c r="P21" s="20">
        <v>700000</v>
      </c>
      <c r="Q21" s="20">
        <f>P21*(WACC!$B$1*(1+WACC!$B$1)^$O$2)/((1+WACC!$B$1)^$O$2-1)</f>
        <v>30283.664523324031</v>
      </c>
    </row>
    <row r="22" spans="1:17" x14ac:dyDescent="0.25">
      <c r="A22">
        <v>44</v>
      </c>
      <c r="B22" t="s">
        <v>126</v>
      </c>
      <c r="C22">
        <v>2</v>
      </c>
      <c r="D22">
        <v>1</v>
      </c>
      <c r="E22">
        <v>6</v>
      </c>
      <c r="F22">
        <v>12</v>
      </c>
      <c r="G22">
        <v>24</v>
      </c>
      <c r="H22">
        <v>1.55</v>
      </c>
      <c r="I22">
        <v>1.65</v>
      </c>
      <c r="J22">
        <v>2.5</v>
      </c>
      <c r="K22">
        <v>0.5</v>
      </c>
      <c r="L22">
        <v>0.49872122762148335</v>
      </c>
      <c r="M22">
        <v>1</v>
      </c>
      <c r="N22">
        <v>20</v>
      </c>
      <c r="O22">
        <v>35</v>
      </c>
      <c r="P22" s="20">
        <v>800000</v>
      </c>
      <c r="Q22" s="20">
        <f>P22*(WACC!$B$1*(1+WACC!$B$1)^$O$2)/((1+WACC!$B$1)^$O$2-1)</f>
        <v>34609.902312370315</v>
      </c>
    </row>
    <row r="23" spans="1:17" x14ac:dyDescent="0.25">
      <c r="A23">
        <v>44.5</v>
      </c>
      <c r="B23" t="s">
        <v>127</v>
      </c>
      <c r="C23">
        <v>2</v>
      </c>
      <c r="D23">
        <v>1</v>
      </c>
      <c r="E23">
        <v>6</v>
      </c>
      <c r="F23">
        <v>12</v>
      </c>
      <c r="G23">
        <v>24</v>
      </c>
      <c r="H23">
        <v>1.55</v>
      </c>
      <c r="I23">
        <v>1.65</v>
      </c>
      <c r="J23">
        <v>2.5</v>
      </c>
      <c r="K23">
        <v>0.5</v>
      </c>
      <c r="L23">
        <v>0.38</v>
      </c>
      <c r="M23">
        <v>1</v>
      </c>
      <c r="N23">
        <v>20</v>
      </c>
      <c r="O23">
        <v>35</v>
      </c>
      <c r="P23" s="20">
        <v>800000</v>
      </c>
      <c r="Q23" s="20">
        <f>P23*(WACC!$B$1*(1+WACC!$B$1)^$O$2)/((1+WACC!$B$1)^$O$2-1)</f>
        <v>34609.902312370315</v>
      </c>
    </row>
    <row r="24" spans="1:17" x14ac:dyDescent="0.25">
      <c r="A24">
        <v>45</v>
      </c>
      <c r="B24" t="s">
        <v>128</v>
      </c>
      <c r="C24">
        <v>1</v>
      </c>
      <c r="D24">
        <v>1</v>
      </c>
      <c r="E24">
        <v>6</v>
      </c>
      <c r="F24">
        <v>12</v>
      </c>
      <c r="G24">
        <v>24</v>
      </c>
      <c r="H24">
        <v>1.55</v>
      </c>
      <c r="I24">
        <v>1.65</v>
      </c>
      <c r="J24">
        <v>2.5</v>
      </c>
      <c r="K24">
        <v>0.5</v>
      </c>
      <c r="L24">
        <v>0.25</v>
      </c>
      <c r="M24">
        <v>1</v>
      </c>
      <c r="N24">
        <v>15</v>
      </c>
      <c r="O24">
        <v>35</v>
      </c>
      <c r="P24" s="20">
        <v>800000</v>
      </c>
      <c r="Q24" s="20">
        <f>P24*(WACC!$B$1*(1+WACC!$B$1)^$O$2)/((1+WACC!$B$1)^$O$2-1)</f>
        <v>34609.902312370315</v>
      </c>
    </row>
    <row r="25" spans="1:17" x14ac:dyDescent="0.25">
      <c r="A25">
        <v>45.5</v>
      </c>
      <c r="B25" t="s">
        <v>129</v>
      </c>
      <c r="C25">
        <v>1</v>
      </c>
      <c r="D25">
        <v>1</v>
      </c>
      <c r="E25">
        <v>6</v>
      </c>
      <c r="F25">
        <v>12</v>
      </c>
      <c r="G25">
        <v>24</v>
      </c>
      <c r="H25">
        <v>1.55</v>
      </c>
      <c r="I25">
        <v>1.65</v>
      </c>
      <c r="J25">
        <v>2.5</v>
      </c>
      <c r="K25">
        <v>0.5</v>
      </c>
      <c r="L25">
        <v>0.25</v>
      </c>
      <c r="M25">
        <v>1</v>
      </c>
      <c r="N25">
        <v>15</v>
      </c>
      <c r="O25">
        <v>35</v>
      </c>
      <c r="P25" s="20">
        <v>800000</v>
      </c>
      <c r="Q25" s="20">
        <f>P25*(WACC!$B$1*(1+WACC!$B$1)^$O$2)/((1+WACC!$B$1)^$O$2-1)</f>
        <v>34609.902312370315</v>
      </c>
    </row>
    <row r="26" spans="1:17" x14ac:dyDescent="0.25">
      <c r="A26">
        <v>49.5</v>
      </c>
      <c r="B26" t="s">
        <v>164</v>
      </c>
      <c r="C26">
        <v>0</v>
      </c>
      <c r="D26">
        <v>1</v>
      </c>
      <c r="E26">
        <v>1</v>
      </c>
      <c r="F26">
        <v>2</v>
      </c>
      <c r="G26">
        <v>4</v>
      </c>
      <c r="H26">
        <v>1</v>
      </c>
      <c r="I26">
        <v>1.1000000000000001</v>
      </c>
      <c r="J26">
        <v>1.2</v>
      </c>
      <c r="K26">
        <v>1</v>
      </c>
      <c r="L26">
        <v>0.99</v>
      </c>
      <c r="M26">
        <v>1</v>
      </c>
      <c r="N26">
        <v>10</v>
      </c>
      <c r="O26">
        <v>35</v>
      </c>
      <c r="P26" s="20">
        <v>200000</v>
      </c>
      <c r="Q26" s="20">
        <f>P26*(WACC!$B$1*(1+WACC!$B$1)^$O$2)/((1+WACC!$B$1)^$O$2-1)</f>
        <v>8652.4755780925789</v>
      </c>
    </row>
    <row r="27" spans="1:17" x14ac:dyDescent="0.25">
      <c r="A27">
        <v>50</v>
      </c>
      <c r="B27" t="s">
        <v>130</v>
      </c>
      <c r="C27">
        <v>4</v>
      </c>
      <c r="D27">
        <v>1</v>
      </c>
      <c r="E27">
        <v>8</v>
      </c>
      <c r="F27">
        <v>12</v>
      </c>
      <c r="G27">
        <v>24</v>
      </c>
      <c r="H27">
        <v>1.65</v>
      </c>
      <c r="I27">
        <v>1.8</v>
      </c>
      <c r="J27">
        <v>2.625</v>
      </c>
      <c r="K27">
        <v>0.625</v>
      </c>
      <c r="L27">
        <v>0.5</v>
      </c>
      <c r="M27">
        <v>2</v>
      </c>
      <c r="N27">
        <v>6</v>
      </c>
      <c r="O27">
        <v>35</v>
      </c>
      <c r="P27" s="20">
        <v>400000</v>
      </c>
      <c r="Q27" s="20">
        <f>P27*(WACC!$B$1*(1+WACC!$B$1)^$O$2)/((1+WACC!$B$1)^$O$2-1)</f>
        <v>17304.951156185158</v>
      </c>
    </row>
    <row r="28" spans="1:17" x14ac:dyDescent="0.25">
      <c r="A28">
        <v>50.5</v>
      </c>
      <c r="B28" t="s">
        <v>131</v>
      </c>
      <c r="C28">
        <v>4</v>
      </c>
      <c r="D28">
        <v>1</v>
      </c>
      <c r="E28">
        <v>8</v>
      </c>
      <c r="F28">
        <v>12</v>
      </c>
      <c r="G28">
        <v>24</v>
      </c>
      <c r="H28">
        <v>1.65</v>
      </c>
      <c r="I28">
        <v>1.8</v>
      </c>
      <c r="J28">
        <v>2.625</v>
      </c>
      <c r="K28">
        <v>0.625</v>
      </c>
      <c r="L28">
        <v>0.5</v>
      </c>
      <c r="M28">
        <v>2</v>
      </c>
      <c r="N28">
        <v>6</v>
      </c>
      <c r="O28">
        <v>35</v>
      </c>
      <c r="P28" s="20">
        <v>400000</v>
      </c>
      <c r="Q28" s="20">
        <f>P28*(WACC!$B$1*(1+WACC!$B$1)^$O$2)/((1+WACC!$B$1)^$O$2-1)</f>
        <v>17304.951156185158</v>
      </c>
    </row>
    <row r="29" spans="1:17" x14ac:dyDescent="0.25">
      <c r="A29">
        <v>51</v>
      </c>
      <c r="B29" t="s">
        <v>132</v>
      </c>
      <c r="C29">
        <v>4</v>
      </c>
      <c r="D29">
        <v>1</v>
      </c>
      <c r="E29">
        <v>6</v>
      </c>
      <c r="F29">
        <v>12</v>
      </c>
      <c r="G29">
        <v>24</v>
      </c>
      <c r="H29">
        <v>1.65</v>
      </c>
      <c r="I29">
        <v>1.8</v>
      </c>
      <c r="J29">
        <v>2.625</v>
      </c>
      <c r="K29">
        <v>0.625</v>
      </c>
      <c r="L29">
        <v>0.77500000000000002</v>
      </c>
      <c r="M29">
        <v>2</v>
      </c>
      <c r="N29">
        <v>6</v>
      </c>
      <c r="O29">
        <v>35</v>
      </c>
      <c r="P29" s="20">
        <v>400000</v>
      </c>
      <c r="Q29" s="20">
        <f>P29*(WACC!$B$1*(1+WACC!$B$1)^$O$2)/((1+WACC!$B$1)^$O$2-1)</f>
        <v>17304.951156185158</v>
      </c>
    </row>
    <row r="30" spans="1:17" x14ac:dyDescent="0.25">
      <c r="A30">
        <v>51.5</v>
      </c>
      <c r="B30" t="s">
        <v>133</v>
      </c>
      <c r="C30">
        <v>4</v>
      </c>
      <c r="D30">
        <v>1</v>
      </c>
      <c r="E30">
        <v>6</v>
      </c>
      <c r="F30">
        <v>12</v>
      </c>
      <c r="G30">
        <v>24</v>
      </c>
      <c r="H30">
        <v>1.65</v>
      </c>
      <c r="I30">
        <v>1.8</v>
      </c>
      <c r="J30">
        <v>2.625</v>
      </c>
      <c r="K30">
        <v>0.625</v>
      </c>
      <c r="L30">
        <v>0.67500000000000004</v>
      </c>
      <c r="M30">
        <v>2</v>
      </c>
      <c r="N30">
        <v>6</v>
      </c>
      <c r="O30">
        <v>35</v>
      </c>
      <c r="P30" s="20">
        <v>400000</v>
      </c>
      <c r="Q30" s="20">
        <f>P30*(WACC!$B$1*(1+WACC!$B$1)^$O$2)/((1+WACC!$B$1)^$O$2-1)</f>
        <v>17304.951156185158</v>
      </c>
    </row>
    <row r="31" spans="1:17" x14ac:dyDescent="0.25">
      <c r="A31">
        <v>52</v>
      </c>
      <c r="B31" t="s">
        <v>134</v>
      </c>
      <c r="C31">
        <v>4</v>
      </c>
      <c r="D31">
        <v>1</v>
      </c>
      <c r="E31">
        <v>6</v>
      </c>
      <c r="F31">
        <v>12</v>
      </c>
      <c r="G31">
        <v>24</v>
      </c>
      <c r="H31">
        <v>1.65</v>
      </c>
      <c r="I31">
        <v>1.8</v>
      </c>
      <c r="J31">
        <v>2.625</v>
      </c>
      <c r="K31">
        <v>0.625</v>
      </c>
      <c r="L31">
        <v>0.45454545454545453</v>
      </c>
      <c r="M31">
        <v>2</v>
      </c>
      <c r="N31">
        <v>6</v>
      </c>
      <c r="O31">
        <v>35</v>
      </c>
      <c r="P31" s="20">
        <v>400000</v>
      </c>
      <c r="Q31" s="20">
        <f>P31*(WACC!$B$1*(1+WACC!$B$1)^$O$2)/((1+WACC!$B$1)^$O$2-1)</f>
        <v>17304.951156185158</v>
      </c>
    </row>
    <row r="32" spans="1:17" x14ac:dyDescent="0.25">
      <c r="A32">
        <v>52.5</v>
      </c>
      <c r="B32" t="s">
        <v>135</v>
      </c>
      <c r="C32">
        <v>4</v>
      </c>
      <c r="D32">
        <v>1</v>
      </c>
      <c r="E32">
        <v>6</v>
      </c>
      <c r="F32">
        <v>12</v>
      </c>
      <c r="G32">
        <v>24</v>
      </c>
      <c r="H32">
        <v>1.65</v>
      </c>
      <c r="I32">
        <v>1.8</v>
      </c>
      <c r="J32">
        <v>2.625</v>
      </c>
      <c r="K32">
        <v>0.625</v>
      </c>
      <c r="L32">
        <v>0.45454545454545453</v>
      </c>
      <c r="M32">
        <v>2</v>
      </c>
      <c r="N32">
        <v>6</v>
      </c>
      <c r="O32">
        <v>35</v>
      </c>
      <c r="P32" s="20">
        <v>400000</v>
      </c>
      <c r="Q32" s="20">
        <f>P32*(WACC!$B$1*(1+WACC!$B$1)^$O$2)/((1+WACC!$B$1)^$O$2-1)</f>
        <v>17304.951156185158</v>
      </c>
    </row>
    <row r="33" spans="1:17" x14ac:dyDescent="0.25">
      <c r="A33">
        <v>60</v>
      </c>
      <c r="B33" t="s">
        <v>136</v>
      </c>
      <c r="C33">
        <v>1</v>
      </c>
      <c r="D33">
        <v>1</v>
      </c>
      <c r="E33">
        <v>1</v>
      </c>
      <c r="F33">
        <v>1</v>
      </c>
      <c r="G33">
        <v>1</v>
      </c>
      <c r="H33">
        <v>0.5</v>
      </c>
      <c r="I33">
        <v>0.5</v>
      </c>
      <c r="J33">
        <v>0.5</v>
      </c>
      <c r="K33">
        <v>0.1</v>
      </c>
      <c r="L33">
        <v>0</v>
      </c>
      <c r="M33">
        <v>0</v>
      </c>
      <c r="N33">
        <v>55</v>
      </c>
      <c r="O33">
        <v>50</v>
      </c>
      <c r="P33" s="20">
        <v>3000000</v>
      </c>
      <c r="Q33" s="20">
        <f>P33*(WACC!$B$1*(1+WACC!$B$1)^$O$2)/((1+WACC!$B$1)^$O$2-1)</f>
        <v>129787.13367138868</v>
      </c>
    </row>
    <row r="34" spans="1:17" x14ac:dyDescent="0.25">
      <c r="A34">
        <v>61</v>
      </c>
      <c r="B34" t="s">
        <v>137</v>
      </c>
      <c r="C34">
        <v>1</v>
      </c>
      <c r="D34">
        <v>1</v>
      </c>
      <c r="E34">
        <v>1</v>
      </c>
      <c r="F34">
        <v>1</v>
      </c>
      <c r="G34">
        <v>1</v>
      </c>
      <c r="H34">
        <v>0.5</v>
      </c>
      <c r="I34">
        <v>0.5</v>
      </c>
      <c r="J34">
        <v>0.5</v>
      </c>
      <c r="K34">
        <v>0.1</v>
      </c>
      <c r="L34">
        <v>0</v>
      </c>
      <c r="M34">
        <v>0</v>
      </c>
      <c r="N34">
        <v>55</v>
      </c>
      <c r="O34">
        <v>50</v>
      </c>
      <c r="P34" s="20">
        <v>2500000</v>
      </c>
      <c r="Q34" s="20">
        <f>P34*(WACC!$B$1*(1+WACC!$B$1)^$O$2)/((1+WACC!$B$1)^$O$2-1)</f>
        <v>108155.94472615725</v>
      </c>
    </row>
    <row r="35" spans="1:17" x14ac:dyDescent="0.25">
      <c r="A35">
        <v>62</v>
      </c>
      <c r="B35" t="s">
        <v>138</v>
      </c>
      <c r="C35">
        <v>1</v>
      </c>
      <c r="D35">
        <v>1</v>
      </c>
      <c r="E35">
        <v>1</v>
      </c>
      <c r="F35">
        <v>1</v>
      </c>
      <c r="G35">
        <v>1</v>
      </c>
      <c r="H35">
        <v>0.5</v>
      </c>
      <c r="I35">
        <v>0.5</v>
      </c>
      <c r="J35">
        <v>0.5</v>
      </c>
      <c r="K35">
        <v>0.1</v>
      </c>
      <c r="L35">
        <v>0</v>
      </c>
      <c r="M35">
        <v>0</v>
      </c>
      <c r="N35">
        <v>55</v>
      </c>
      <c r="O35">
        <v>50</v>
      </c>
      <c r="P35" s="20">
        <v>2500000</v>
      </c>
      <c r="Q35" s="20">
        <f>P35*(WACC!$B$1*(1+WACC!$B$1)^$O$2)/((1+WACC!$B$1)^$O$2-1)</f>
        <v>108155.94472615725</v>
      </c>
    </row>
    <row r="36" spans="1:17" x14ac:dyDescent="0.25">
      <c r="A36">
        <v>70</v>
      </c>
      <c r="B36" t="s">
        <v>139</v>
      </c>
      <c r="C36">
        <v>4</v>
      </c>
      <c r="D36">
        <v>1</v>
      </c>
      <c r="E36">
        <v>10</v>
      </c>
      <c r="F36">
        <v>18</v>
      </c>
      <c r="G36">
        <v>30</v>
      </c>
      <c r="H36">
        <v>1.7</v>
      </c>
      <c r="I36">
        <v>1.8125</v>
      </c>
      <c r="J36">
        <v>2.8</v>
      </c>
      <c r="K36">
        <v>0.75</v>
      </c>
      <c r="L36">
        <v>0.5</v>
      </c>
      <c r="M36">
        <v>1</v>
      </c>
      <c r="N36">
        <v>100</v>
      </c>
      <c r="O36">
        <v>35</v>
      </c>
      <c r="P36" s="20">
        <v>2350000</v>
      </c>
      <c r="Q36" s="20">
        <f>P36*(WACC!$B$1*(1+WACC!$B$1)^$O$2)/((1+WACC!$B$1)^$O$2-1)</f>
        <v>101666.5880425878</v>
      </c>
    </row>
    <row r="37" spans="1:17" x14ac:dyDescent="0.25">
      <c r="A37">
        <v>70.5</v>
      </c>
      <c r="B37" t="s">
        <v>140</v>
      </c>
      <c r="C37">
        <v>4</v>
      </c>
      <c r="D37">
        <v>1</v>
      </c>
      <c r="E37">
        <v>10</v>
      </c>
      <c r="F37">
        <v>18</v>
      </c>
      <c r="G37">
        <v>30</v>
      </c>
      <c r="H37">
        <v>1.7</v>
      </c>
      <c r="I37">
        <v>1.8125</v>
      </c>
      <c r="J37">
        <v>2.8</v>
      </c>
      <c r="K37">
        <v>0.75</v>
      </c>
      <c r="L37">
        <v>0.5</v>
      </c>
      <c r="M37">
        <v>1</v>
      </c>
      <c r="N37">
        <v>100</v>
      </c>
      <c r="O37">
        <v>35</v>
      </c>
      <c r="P37" s="20">
        <v>2350000</v>
      </c>
      <c r="Q37" s="20">
        <f>P37*(WACC!$B$1*(1+WACC!$B$1)^$O$2)/((1+WACC!$B$1)^$O$2-1)</f>
        <v>101666.5880425878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Capacity</vt:lpstr>
      <vt:lpstr>itm_installed</vt:lpstr>
      <vt:lpstr>NTC</vt:lpstr>
      <vt:lpstr>km</vt:lpstr>
      <vt:lpstr>UpDownParms</vt:lpstr>
      <vt:lpstr>StorageChars</vt:lpstr>
      <vt:lpstr>Outputs</vt:lpstr>
      <vt:lpstr>EffLoss</vt:lpstr>
      <vt:lpstr>O&amp;M</vt:lpstr>
      <vt:lpstr>kennlinien_logik</vt:lpstr>
      <vt:lpstr>number_type_legend</vt:lpstr>
      <vt:lpstr>gen_possibilities</vt:lpstr>
      <vt:lpstr>WACC</vt:lpstr>
      <vt:lpstr>itm_invest</vt:lpstr>
      <vt:lpstr>flex_params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2019-04-15T07:04:37Z</dcterms:modified>
</cp:coreProperties>
</file>