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git_repos/medea/data/processed/"/>
    </mc:Choice>
  </mc:AlternateContent>
  <xr:revisionPtr revIDLastSave="0" documentId="13_ncr:1_{ED005999-E05C-F94C-928C-FADCD4358D12}" xr6:coauthVersionLast="45" xr6:coauthVersionMax="45" xr10:uidLastSave="{00000000-0000-0000-0000-000000000000}"/>
  <bookViews>
    <workbookView xWindow="0" yWindow="0" windowWidth="28800" windowHeight="18000" tabRatio="860" activeTab="3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FEASIBLE_INPUT-OUTPUT" sheetId="18" r:id="rId5"/>
    <sheet name="AIR_POLLUTION" sheetId="20" r:id="rId6"/>
    <sheet name="ATC" sheetId="3" r:id="rId7"/>
    <sheet name="KM" sheetId="4" r:id="rId8"/>
    <sheet name="COST_TRANSPORT" sheetId="11" r:id="rId9"/>
    <sheet name="ESTIMATES" sheetId="23" r:id="rId10"/>
    <sheet name="CO2_INTENSITY" sheetId="24" r:id="rId11"/>
    <sheet name="WACC" sheetId="7" r:id="rId12"/>
    <sheet name="INITIAL_CAP_R" sheetId="2" r:id="rId13"/>
    <sheet name="CAPITALCOST_R" sheetId="8" r:id="rId14"/>
    <sheet name="CAPITALCOST_S" sheetId="10" r:id="rId15"/>
    <sheet name="parameters_G" sheetId="9" r:id="rId16"/>
    <sheet name="tech_full" sheetId="17" r:id="rId17"/>
    <sheet name="FEASIBLE_INPUT-OUTPUT_BAK" sheetId="6" r:id="rId18"/>
    <sheet name="potential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1" l="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6" i="21"/>
  <c r="R28" i="21"/>
  <c r="R29" i="21"/>
  <c r="R30" i="21"/>
  <c r="R31" i="21"/>
  <c r="R32" i="21"/>
  <c r="R33" i="21"/>
  <c r="R34" i="21"/>
  <c r="R35" i="21"/>
  <c r="R36" i="21"/>
  <c r="R37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4" i="21"/>
  <c r="E52" i="21"/>
  <c r="G52" i="21" s="1"/>
  <c r="G49" i="21" l="1"/>
  <c r="G50" i="21"/>
  <c r="G46" i="21"/>
  <c r="G47" i="21"/>
  <c r="L51" i="21"/>
  <c r="H44" i="21"/>
  <c r="G44" i="21"/>
  <c r="G51" i="21" l="1"/>
  <c r="H51" i="21"/>
  <c r="G10" i="21" l="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6" i="21"/>
  <c r="G28" i="21"/>
  <c r="G29" i="21"/>
  <c r="G30" i="21"/>
  <c r="G31" i="21"/>
  <c r="G32" i="21"/>
  <c r="G33" i="21"/>
  <c r="G34" i="21"/>
  <c r="G35" i="21"/>
  <c r="G36" i="21"/>
  <c r="G37" i="21"/>
  <c r="G39" i="21"/>
  <c r="G40" i="21"/>
  <c r="G45" i="21"/>
  <c r="G48" i="21"/>
  <c r="G8" i="21"/>
  <c r="G9" i="21"/>
  <c r="G41" i="21"/>
  <c r="G42" i="21"/>
  <c r="G43" i="21"/>
  <c r="G5" i="21"/>
  <c r="G6" i="21"/>
  <c r="G7" i="21"/>
  <c r="G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E48" i="18"/>
  <c r="D48" i="18"/>
  <c r="F48" i="18" s="1"/>
  <c r="E47" i="18"/>
  <c r="D47" i="18"/>
  <c r="F47" i="18" s="1"/>
  <c r="F46" i="18"/>
  <c r="D46" i="18"/>
  <c r="E44" i="18"/>
  <c r="F44" i="18" s="1"/>
  <c r="D44" i="18"/>
  <c r="E43" i="18"/>
  <c r="D43" i="18"/>
  <c r="F43" i="18" s="1"/>
  <c r="F42" i="18"/>
  <c r="D42" i="18"/>
  <c r="E40" i="18"/>
  <c r="F40" i="18" s="1"/>
  <c r="D40" i="18"/>
  <c r="E39" i="18"/>
  <c r="D39" i="18"/>
  <c r="F39" i="18" s="1"/>
  <c r="F38" i="18"/>
  <c r="D38" i="18"/>
  <c r="E36" i="18"/>
  <c r="F36" i="18" s="1"/>
  <c r="D36" i="18"/>
  <c r="E35" i="18"/>
  <c r="D35" i="18"/>
  <c r="F35" i="18" s="1"/>
  <c r="F34" i="18"/>
  <c r="D34" i="18"/>
  <c r="E32" i="18"/>
  <c r="F32" i="18" s="1"/>
  <c r="D32" i="18"/>
  <c r="E31" i="18"/>
  <c r="D31" i="18"/>
  <c r="F31" i="18" s="1"/>
  <c r="F30" i="18"/>
  <c r="D30" i="18"/>
  <c r="E28" i="18"/>
  <c r="D28" i="18"/>
  <c r="F28" i="18" s="1"/>
  <c r="E27" i="18"/>
  <c r="D27" i="18"/>
  <c r="F27" i="18" s="1"/>
  <c r="D26" i="18"/>
  <c r="F26" i="18" s="1"/>
  <c r="F24" i="18"/>
  <c r="E24" i="18"/>
  <c r="D24" i="18"/>
  <c r="F23" i="18"/>
  <c r="E23" i="18"/>
  <c r="D23" i="18"/>
  <c r="D22" i="18"/>
  <c r="F22" i="18" s="1"/>
  <c r="D18" i="18"/>
  <c r="F18" i="18" s="1"/>
  <c r="D19" i="18"/>
  <c r="E19" i="18"/>
  <c r="F19" i="18" s="1"/>
  <c r="D20" i="18"/>
  <c r="F20" i="18" s="1"/>
  <c r="E20" i="18"/>
  <c r="D16" i="18"/>
  <c r="E16" i="18"/>
  <c r="F15" i="18"/>
  <c r="E15" i="18"/>
  <c r="D15" i="18"/>
  <c r="F14" i="18"/>
  <c r="D14" i="18"/>
  <c r="E12" i="18"/>
  <c r="D12" i="18"/>
  <c r="F12" i="18" s="1"/>
  <c r="F11" i="18"/>
  <c r="E11" i="18"/>
  <c r="D11" i="18"/>
  <c r="D10" i="18"/>
  <c r="F10" i="18" s="1"/>
  <c r="E8" i="18"/>
  <c r="D8" i="18"/>
  <c r="F8" i="18" s="1"/>
  <c r="D7" i="18"/>
  <c r="F7" i="18" s="1"/>
  <c r="E7" i="18"/>
  <c r="D6" i="18"/>
  <c r="F6" i="18" s="1"/>
  <c r="F4" i="18"/>
  <c r="E4" i="18"/>
  <c r="D4" i="18"/>
  <c r="E3" i="18"/>
  <c r="F3" i="18" s="1"/>
  <c r="D3" i="18"/>
  <c r="D2" i="18"/>
  <c r="F2" i="18"/>
  <c r="J35" i="17"/>
  <c r="L35" i="17" s="1"/>
  <c r="I35" i="17"/>
  <c r="V34" i="17"/>
  <c r="U34" i="17"/>
  <c r="T34" i="17"/>
  <c r="S34" i="17"/>
  <c r="L30" i="17"/>
  <c r="J30" i="17"/>
  <c r="I30" i="17" s="1"/>
  <c r="L27" i="17"/>
  <c r="J27" i="17"/>
  <c r="I27" i="17" s="1"/>
  <c r="L24" i="17"/>
  <c r="J24" i="17"/>
  <c r="I24" i="17" s="1"/>
  <c r="V23" i="17"/>
  <c r="U23" i="17"/>
  <c r="T23" i="17"/>
  <c r="S23" i="17"/>
  <c r="L22" i="17"/>
  <c r="J22" i="17"/>
  <c r="I22" i="17" s="1"/>
  <c r="V21" i="17"/>
  <c r="U21" i="17"/>
  <c r="T21" i="17"/>
  <c r="S21" i="17"/>
  <c r="L20" i="17"/>
  <c r="J20" i="17"/>
  <c r="I20" i="17" s="1"/>
  <c r="J18" i="17"/>
  <c r="L18" i="17" s="1"/>
  <c r="I18" i="17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U7" i="17" s="1"/>
  <c r="N7" i="17"/>
  <c r="M7" i="17"/>
  <c r="L7" i="17"/>
  <c r="K7" i="17"/>
  <c r="J7" i="17"/>
  <c r="I7" i="17"/>
  <c r="U6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F16" i="18" l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N9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K18" i="17"/>
  <c r="K35" i="17"/>
  <c r="M18" i="17"/>
  <c r="M35" i="17"/>
  <c r="L16" i="17"/>
  <c r="N18" i="17"/>
  <c r="N35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I8" i="10" l="1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</authors>
  <commentList>
    <comment ref="L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O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10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sharedStrings.xml><?xml version="1.0" encoding="utf-8"?>
<sst xmlns="http://schemas.openxmlformats.org/spreadsheetml/2006/main" count="1885" uniqueCount="345">
  <si>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</si>
  <si>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</si>
  <si>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</si>
  <si>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</si>
  <si>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</si>
  <si>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</si>
  <si>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</si>
  <si>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</si>
  <si>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</si>
  <si>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</si>
  <si>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</si>
  <si>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</si>
  <si>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</si>
  <si>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</si>
  <si>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</si>
  <si>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</si>
  <si>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</si>
  <si>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</si>
  <si>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</si>
  <si>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</si>
  <si>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</si>
  <si>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</si>
  <si>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</si>
  <si>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</si>
  <si>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</si>
  <si>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</si>
  <si>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</si>
  <si>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</si>
  <si>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</si>
  <si>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</si>
  <si>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</si>
  <si>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</si>
  <si>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</si>
  <si>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</si>
  <si>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</si>
  <si>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</si>
  <si>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</si>
  <si>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</si>
  <si>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</si>
  <si>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</si>
  <si>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</si>
  <si>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</si>
  <si>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</si>
  <si>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</si>
  <si>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</si>
  <si>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</si>
  <si>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</si>
  <si>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</si>
  <si>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</si>
  <si>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</si>
  <si>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</si>
  <si>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</si>
  <si>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</si>
  <si>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</si>
  <si>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</si>
  <si>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</si>
  <si>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</si>
  <si>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</si>
  <si>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</si>
  <si>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</si>
  <si>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</si>
  <si>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</si>
  <si>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</si>
  <si>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</si>
  <si>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</si>
  <si>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</si>
  <si>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</si>
  <si>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</si>
  <si>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</si>
  <si>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</si>
  <si>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</si>
  <si>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</si>
  <si>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</si>
  <si>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</si>
  <si>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</si>
  <si>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</si>
  <si>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</si>
  <si>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</si>
  <si>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</si>
  <si>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</si>
  <si>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</si>
  <si>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</si>
  <si>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</si>
  <si>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</si>
  <si>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</si>
  <si>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</si>
  <si>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</si>
  <si>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</si>
  <si>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</si>
  <si>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</si>
  <si>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</si>
  <si>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</si>
  <si>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</si>
  <si>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</si>
  <si>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</si>
  <si>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</si>
  <si>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</si>
  <si>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</si>
  <si>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</si>
  <si>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</si>
  <si>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</si>
  <si>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</si>
  <si>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</si>
  <si>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</si>
  <si>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</si>
  <si>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</si>
  <si>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</si>
  <si>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</si>
  <si>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</si>
  <si>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</si>
  <si>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</si>
  <si>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</si>
  <si>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</si>
  <si>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</si>
  <si>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</si>
  <si>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</si>
  <si>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</si>
  <si>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</si>
  <si>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</si>
  <si>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</si>
  <si>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</si>
  <si>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</si>
  <si>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</si>
  <si>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</si>
  <si>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</si>
  <si>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</si>
  <si>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</si>
  <si>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</si>
  <si>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</si>
  <si>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</si>
  <si>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</si>
  <si>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</si>
  <si>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</si>
  <si>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</si>
  <si>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</si>
  <si>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</si>
  <si>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</si>
  <si>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</si>
  <si>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</si>
  <si>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</si>
  <si>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</si>
  <si>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</si>
  <si>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</si>
  <si>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</si>
  <si>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</si>
  <si>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</si>
  <si>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</si>
  <si>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</si>
  <si>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</si>
  <si>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</si>
  <si>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</si>
  <si>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</si>
  <si>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</si>
  <si>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</si>
  <si>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</si>
  <si>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</si>
  <si>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</si>
  <si>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</si>
  <si>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</si>
  <si>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</si>
  <si>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</si>
  <si>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</si>
  <si>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</si>
  <si>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</si>
  <si>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</si>
  <si>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</si>
  <si>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</si>
  <si>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</si>
  <si>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</si>
  <si>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</si>
  <si>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</si>
  <si>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</si>
  <si>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</si>
  <si>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</si>
  <si>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</si>
  <si>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</si>
  <si>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</si>
  <si>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</si>
  <si>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</si>
  <si>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</si>
  <si>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</si>
  <si>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</si>
  <si>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</si>
  <si>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</si>
  <si>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</si>
  <si>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</si>
  <si>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</si>
  <si>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</si>
  <si>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</si>
  <si>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</si>
  <si>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</si>
  <si>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</si>
  <si>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</si>
  <si>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</si>
  <si>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</si>
  <si>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</si>
  <si>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</si>
  <si>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</si>
  <si>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</si>
  <si>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</si>
  <si>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</si>
  <si>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</si>
  <si>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</si>
  <si>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</si>
  <si>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</si>
  <si>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</si>
  <si>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</si>
  <si>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</si>
  <si>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</si>
  <si>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</si>
  <si>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</si>
  <si>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</si>
  <si>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</si>
  <si>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</si>
  <si>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</si>
  <si>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</si>
  <si>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</si>
  <si>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</si>
  <si>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</si>
  <si>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</si>
  <si>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</si>
  <si>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</si>
  <si>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</si>
  <si>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</si>
  <si>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</si>
  <si>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</si>
  <si>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</si>
  <si>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</si>
  <si>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</si>
  <si>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</si>
  <si>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</si>
  <si>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</si>
  <si>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</si>
  <si>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</si>
  <si>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</si>
  <si>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</si>
  <si>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</si>
  <si>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</si>
  <si>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</si>
  <si>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</si>
  <si>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</si>
  <si>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</si>
  <si>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</si>
  <si>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</si>
  <si>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</si>
  <si>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</si>
  <si>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</si>
  <si>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</si>
  <si>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</si>
  <si>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</si>
  <si>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</si>
  <si>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</si>
  <si>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Syngas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</si>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</sst>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/>
  <cols>
    <col min="2" max="2" width="21.6640625" bestFit="1" customWidth="1"/>
    <col min="4" max="4" width="90.5" bestFit="1" customWidth="1"/>
    <col min="5" max="5" width="24.5" customWidth="1"/>
  </cols>
  <sheetData>
    <row r="1" spans="1:6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167</v>
      </c>
      <c r="F1" s="2" t="s">
        <v>156</v>
      </c>
    </row>
    <row r="2" spans="1:6">
      <c r="A2">
        <v>1</v>
      </c>
      <c r="B2" t="s">
        <v>157</v>
      </c>
      <c r="C2">
        <v>2016</v>
      </c>
      <c r="D2" t="s">
        <v>174</v>
      </c>
      <c r="E2" s="19" t="s">
        <v>170</v>
      </c>
    </row>
    <row r="3" spans="1:6">
      <c r="A3">
        <v>2</v>
      </c>
      <c r="B3" t="s">
        <v>157</v>
      </c>
      <c r="C3">
        <v>2018</v>
      </c>
      <c r="D3" t="s">
        <v>173</v>
      </c>
      <c r="E3" s="19" t="s">
        <v>175</v>
      </c>
    </row>
    <row r="4" spans="1:6">
      <c r="A4">
        <v>3</v>
      </c>
      <c r="B4" t="s">
        <v>158</v>
      </c>
      <c r="C4">
        <v>2013</v>
      </c>
      <c r="D4" t="s">
        <v>163</v>
      </c>
      <c r="E4" s="19" t="s">
        <v>171</v>
      </c>
    </row>
    <row r="5" spans="1:6">
      <c r="A5">
        <v>4</v>
      </c>
      <c r="B5" t="s">
        <v>166</v>
      </c>
      <c r="C5">
        <v>2014</v>
      </c>
      <c r="D5" t="s">
        <v>165</v>
      </c>
      <c r="E5" s="19" t="s">
        <v>168</v>
      </c>
    </row>
    <row r="6" spans="1:6">
      <c r="A6">
        <v>5</v>
      </c>
      <c r="B6" t="s">
        <v>164</v>
      </c>
      <c r="C6">
        <v>2017</v>
      </c>
      <c r="D6" t="s">
        <v>162</v>
      </c>
      <c r="E6" s="19" t="s">
        <v>169</v>
      </c>
    </row>
    <row r="7" spans="1:6">
      <c r="A7">
        <v>6</v>
      </c>
      <c r="B7" t="s">
        <v>159</v>
      </c>
      <c r="C7">
        <v>2014</v>
      </c>
      <c r="D7" t="s">
        <v>160</v>
      </c>
      <c r="E7" s="19" t="s">
        <v>172</v>
      </c>
    </row>
    <row r="8" spans="1:6">
      <c r="A8">
        <v>7</v>
      </c>
      <c r="B8" t="s">
        <v>155</v>
      </c>
      <c r="C8">
        <v>2018</v>
      </c>
      <c r="D8" t="s">
        <v>155</v>
      </c>
      <c r="F8" t="s">
        <v>150</v>
      </c>
    </row>
    <row r="9" spans="1:6">
      <c r="A9">
        <v>8</v>
      </c>
      <c r="B9" t="s">
        <v>155</v>
      </c>
      <c r="C9" t="s">
        <v>155</v>
      </c>
      <c r="D9" t="s">
        <v>155</v>
      </c>
      <c r="F9" t="s">
        <v>161</v>
      </c>
    </row>
    <row r="10" spans="1:6">
      <c r="A10">
        <v>9</v>
      </c>
      <c r="B10" t="s">
        <v>217</v>
      </c>
      <c r="C10">
        <v>2017</v>
      </c>
      <c r="D10" t="s">
        <v>218</v>
      </c>
      <c r="E10" s="19" t="s">
        <v>219</v>
      </c>
    </row>
    <row r="11" spans="1:6">
      <c r="A11">
        <v>10</v>
      </c>
      <c r="B11" t="s">
        <v>225</v>
      </c>
      <c r="C11">
        <v>2017</v>
      </c>
      <c r="D11" t="s">
        <v>226</v>
      </c>
      <c r="E11" t="s">
        <v>227</v>
      </c>
      <c r="F11" t="s">
        <v>239</v>
      </c>
    </row>
    <row r="12" spans="1:6">
      <c r="A12">
        <v>11</v>
      </c>
      <c r="B12" t="s">
        <v>228</v>
      </c>
      <c r="C12">
        <v>2007</v>
      </c>
      <c r="D12" t="s">
        <v>235</v>
      </c>
      <c r="E12" s="19" t="s">
        <v>233</v>
      </c>
      <c r="F12" t="s">
        <v>234</v>
      </c>
    </row>
    <row r="13" spans="1:6">
      <c r="A13">
        <v>12</v>
      </c>
      <c r="B13" t="s">
        <v>228</v>
      </c>
      <c r="C13">
        <v>2008</v>
      </c>
      <c r="D13" t="s">
        <v>230</v>
      </c>
      <c r="E13" s="19" t="s">
        <v>229</v>
      </c>
    </row>
    <row r="14" spans="1:6">
      <c r="A14">
        <v>13</v>
      </c>
      <c r="B14" t="s">
        <v>228</v>
      </c>
      <c r="C14">
        <v>2008</v>
      </c>
      <c r="D14" t="s">
        <v>231</v>
      </c>
      <c r="E14" t="s">
        <v>232</v>
      </c>
    </row>
    <row r="15" spans="1:6">
      <c r="A15">
        <v>14</v>
      </c>
      <c r="B15" t="s">
        <v>228</v>
      </c>
      <c r="C15">
        <v>2008</v>
      </c>
      <c r="D15" t="s">
        <v>238</v>
      </c>
      <c r="E15" s="19" t="s">
        <v>236</v>
      </c>
      <c r="F15" t="s">
        <v>237</v>
      </c>
    </row>
    <row r="16" spans="1:6">
      <c r="A16">
        <v>15</v>
      </c>
      <c r="B16" t="s">
        <v>157</v>
      </c>
      <c r="C16">
        <v>2017</v>
      </c>
      <c r="D16" t="s">
        <v>259</v>
      </c>
    </row>
    <row r="17" spans="1:5">
      <c r="A17">
        <v>16</v>
      </c>
      <c r="B17" t="s">
        <v>332</v>
      </c>
      <c r="C17">
        <v>2014</v>
      </c>
      <c r="D17" t="s">
        <v>333</v>
      </c>
      <c r="E17" s="19" t="s">
        <v>334</v>
      </c>
    </row>
    <row r="18" spans="1:5">
      <c r="A18">
        <v>17</v>
      </c>
      <c r="B18" t="s">
        <v>335</v>
      </c>
      <c r="C18">
        <v>2018</v>
      </c>
      <c r="D18" t="s">
        <v>336</v>
      </c>
      <c r="E18" t="s">
        <v>337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/>
  <sheetData>
    <row r="1" spans="1:3">
      <c r="B1" t="s">
        <v>1</v>
      </c>
      <c r="C1" t="s">
        <v>2</v>
      </c>
    </row>
    <row r="2" spans="1:3">
      <c r="A2" t="s">
        <v>326</v>
      </c>
      <c r="B2">
        <v>0.125</v>
      </c>
      <c r="C2">
        <v>0.125</v>
      </c>
    </row>
    <row r="3" spans="1:3">
      <c r="A3" t="s">
        <v>327</v>
      </c>
      <c r="B3">
        <v>0.17499999999999999</v>
      </c>
      <c r="C3">
        <v>0.17499999999999999</v>
      </c>
    </row>
    <row r="4" spans="1:3">
      <c r="A4" t="s">
        <v>328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3"/>
  <sheetViews>
    <sheetView workbookViewId="0">
      <selection activeCell="A8" sqref="A8"/>
    </sheetView>
  </sheetViews>
  <sheetFormatPr baseColWidth="10" defaultRowHeight="15"/>
  <sheetData>
    <row r="1" spans="1:2">
      <c r="B1" t="s">
        <v>329</v>
      </c>
    </row>
    <row r="2" spans="1:2">
      <c r="A2" t="s">
        <v>20</v>
      </c>
      <c r="B2">
        <v>0.39900000000000002</v>
      </c>
    </row>
    <row r="3" spans="1:2">
      <c r="A3" t="s">
        <v>128</v>
      </c>
      <c r="B3">
        <v>0.33700000000000002</v>
      </c>
    </row>
    <row r="4" spans="1:2">
      <c r="A4" t="s">
        <v>129</v>
      </c>
      <c r="B4">
        <v>0.20100000000000001</v>
      </c>
    </row>
    <row r="5" spans="1:2">
      <c r="A5" t="s">
        <v>130</v>
      </c>
      <c r="B5">
        <v>0.26600000000000001</v>
      </c>
    </row>
    <row r="6" spans="1:2">
      <c r="A6" t="s">
        <v>131</v>
      </c>
      <c r="B6">
        <v>0</v>
      </c>
    </row>
    <row r="7" spans="1:2">
      <c r="A7" t="s">
        <v>287</v>
      </c>
      <c r="B7">
        <v>0</v>
      </c>
    </row>
    <row r="8" spans="1:2">
      <c r="A8" t="s">
        <v>133</v>
      </c>
      <c r="B8">
        <v>0</v>
      </c>
    </row>
    <row r="9" spans="1:2">
      <c r="A9" t="s">
        <v>134</v>
      </c>
      <c r="B9">
        <v>0</v>
      </c>
    </row>
    <row r="10" spans="1:2">
      <c r="A10" t="s">
        <v>135</v>
      </c>
      <c r="B10">
        <v>0</v>
      </c>
    </row>
    <row r="11" spans="1:2">
      <c r="A11" t="s">
        <v>136</v>
      </c>
      <c r="B11">
        <v>0</v>
      </c>
    </row>
    <row r="12" spans="1:2">
      <c r="A12" t="s">
        <v>137</v>
      </c>
      <c r="B12">
        <v>0</v>
      </c>
    </row>
    <row r="13" spans="1:2">
      <c r="A13" t="s">
        <v>252</v>
      </c>
      <c r="B1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/>
  <sheetData>
    <row r="1" spans="1:2">
      <c r="A1" s="2" t="s">
        <v>149</v>
      </c>
      <c r="B1" s="2" t="s">
        <v>63</v>
      </c>
    </row>
    <row r="2" spans="1:2">
      <c r="A2" t="s">
        <v>1</v>
      </c>
      <c r="B2">
        <v>0.05</v>
      </c>
    </row>
    <row r="3" spans="1:2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/>
  <sheetData>
    <row r="1" spans="1:6">
      <c r="A1" s="2" t="s">
        <v>149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>
      <c r="A9" t="s">
        <v>1</v>
      </c>
      <c r="B9">
        <v>2019</v>
      </c>
      <c r="F9">
        <v>0</v>
      </c>
    </row>
    <row r="10" spans="1:6">
      <c r="A10" t="s">
        <v>1</v>
      </c>
      <c r="B10">
        <v>2020</v>
      </c>
      <c r="F10">
        <v>0</v>
      </c>
    </row>
    <row r="11" spans="1:6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>
      <c r="A18" t="s">
        <v>2</v>
      </c>
      <c r="B18">
        <v>2019</v>
      </c>
    </row>
    <row r="19" spans="1:6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/>
  <cols>
    <col min="9" max="9" width="12.1640625" bestFit="1" customWidth="1"/>
  </cols>
  <sheetData>
    <row r="1" spans="1:9" ht="48">
      <c r="A1" s="2" t="s">
        <v>149</v>
      </c>
      <c r="B1" s="14" t="s">
        <v>147</v>
      </c>
      <c r="C1" s="14" t="s">
        <v>64</v>
      </c>
      <c r="D1" s="23" t="s">
        <v>148</v>
      </c>
      <c r="E1" s="24" t="s">
        <v>145</v>
      </c>
      <c r="F1" s="24" t="s">
        <v>146</v>
      </c>
      <c r="G1" s="14" t="s">
        <v>224</v>
      </c>
    </row>
    <row r="2" spans="1:9" ht="30" customHeight="1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/>
  <cols>
    <col min="4" max="7" width="11.5" customWidth="1"/>
  </cols>
  <sheetData>
    <row r="1" spans="1:15" s="15" customFormat="1" ht="32">
      <c r="A1" s="14" t="s">
        <v>149</v>
      </c>
      <c r="B1" s="14" t="s">
        <v>147</v>
      </c>
      <c r="C1" s="14" t="s">
        <v>64</v>
      </c>
      <c r="D1" s="14" t="s">
        <v>118</v>
      </c>
      <c r="E1" s="14" t="s">
        <v>119</v>
      </c>
      <c r="F1" s="24" t="s">
        <v>145</v>
      </c>
      <c r="G1" s="24" t="s">
        <v>146</v>
      </c>
      <c r="H1" s="14" t="s">
        <v>120</v>
      </c>
      <c r="I1" s="14" t="s">
        <v>121</v>
      </c>
    </row>
    <row r="2" spans="1:1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>
      <c r="A9" t="s">
        <v>1</v>
      </c>
      <c r="B9" t="s">
        <v>260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>
      <c r="D10" s="8"/>
      <c r="E10" s="6"/>
      <c r="F10" s="6"/>
      <c r="G10" s="6"/>
      <c r="H10" s="7"/>
    </row>
    <row r="11" spans="1:15">
      <c r="E11" s="9"/>
      <c r="F11" s="9"/>
      <c r="G11" s="9"/>
      <c r="H11" s="7"/>
    </row>
    <row r="14" spans="1:15">
      <c r="D14" s="8"/>
      <c r="E14" s="9"/>
      <c r="F14" s="9"/>
      <c r="G14" s="9"/>
      <c r="H14" s="7"/>
    </row>
    <row r="15" spans="1:1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3" sqref="Q33"/>
    </sheetView>
  </sheetViews>
  <sheetFormatPr baseColWidth="10" defaultRowHeight="15"/>
  <cols>
    <col min="2" max="2" width="14.1640625" bestFit="1" customWidth="1"/>
  </cols>
  <sheetData>
    <row r="1" spans="1:19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9" sqref="G9"/>
    </sheetView>
  </sheetViews>
  <sheetFormatPr baseColWidth="10" defaultRowHeight="15"/>
  <cols>
    <col min="2" max="2" width="38.83203125" bestFit="1" customWidth="1"/>
    <col min="3" max="3" width="15.5" bestFit="1" customWidth="1"/>
    <col min="19" max="24" width="11.5" customWidth="1"/>
  </cols>
  <sheetData>
    <row r="1" spans="1:33" ht="80">
      <c r="A1" s="13" t="s">
        <v>18</v>
      </c>
      <c r="B1" s="14" t="s">
        <v>19</v>
      </c>
      <c r="C1" s="14" t="s">
        <v>65</v>
      </c>
      <c r="D1" s="14" t="s">
        <v>176</v>
      </c>
      <c r="E1" s="14" t="s">
        <v>177</v>
      </c>
      <c r="F1" s="14" t="s">
        <v>178</v>
      </c>
      <c r="G1" s="14" t="s">
        <v>179</v>
      </c>
      <c r="H1" s="14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186</v>
      </c>
      <c r="O1" s="14" t="s">
        <v>187</v>
      </c>
      <c r="P1" s="14" t="s">
        <v>188</v>
      </c>
      <c r="Q1" s="14" t="s">
        <v>189</v>
      </c>
      <c r="R1" s="14" t="s">
        <v>216</v>
      </c>
      <c r="S1" s="14" t="s">
        <v>190</v>
      </c>
      <c r="T1" s="14" t="s">
        <v>191</v>
      </c>
      <c r="U1" s="14" t="s">
        <v>192</v>
      </c>
      <c r="V1" s="14" t="s">
        <v>193</v>
      </c>
      <c r="W1" s="14" t="s">
        <v>189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</row>
    <row r="3" spans="1:33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202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ht="16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203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204</v>
      </c>
      <c r="Y7" s="6"/>
      <c r="Z7" s="6"/>
      <c r="AA7" s="6"/>
      <c r="AB7" s="6"/>
      <c r="AC7" s="6"/>
      <c r="AD7" s="6"/>
      <c r="AE7" s="6"/>
      <c r="AF7" s="6"/>
      <c r="AG7" s="6"/>
    </row>
    <row r="8" spans="1:33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155</v>
      </c>
      <c r="H8" t="s">
        <v>155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220</v>
      </c>
      <c r="Y8" s="6"/>
      <c r="Z8" s="6"/>
      <c r="AA8" s="6"/>
      <c r="AB8" s="6"/>
      <c r="AC8" s="6"/>
      <c r="AD8" s="6"/>
      <c r="AE8" s="6"/>
      <c r="AF8" s="6"/>
      <c r="AG8" s="6"/>
    </row>
    <row r="9" spans="1:33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202</v>
      </c>
      <c r="S9">
        <f>ROUND(S8/0.95,0)</f>
        <v>1263</v>
      </c>
      <c r="T9">
        <v>6</v>
      </c>
      <c r="U9">
        <v>30000</v>
      </c>
      <c r="V9" s="29">
        <v>40</v>
      </c>
      <c r="W9" t="s">
        <v>220</v>
      </c>
      <c r="Y9" s="6"/>
      <c r="Z9" s="6"/>
      <c r="AA9" s="6"/>
      <c r="AB9" s="6"/>
      <c r="AC9" s="6"/>
      <c r="AD9" s="6"/>
      <c r="AE9" s="6"/>
      <c r="AF9" s="6"/>
      <c r="AG9" s="6"/>
    </row>
    <row r="10" spans="1:33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220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202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220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220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205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>
      <c r="A17">
        <v>41</v>
      </c>
      <c r="B17" t="s">
        <v>206</v>
      </c>
      <c r="C17" t="s">
        <v>94</v>
      </c>
      <c r="D17">
        <v>1980</v>
      </c>
      <c r="E17">
        <v>1</v>
      </c>
      <c r="F17">
        <v>0.32800000000000001</v>
      </c>
      <c r="G17" t="s">
        <v>155</v>
      </c>
      <c r="H17" t="s">
        <v>155</v>
      </c>
      <c r="I17" t="s">
        <v>155</v>
      </c>
      <c r="J17" t="s">
        <v>155</v>
      </c>
      <c r="K17" t="s">
        <v>155</v>
      </c>
      <c r="L17" t="s">
        <v>155</v>
      </c>
      <c r="M17" t="s">
        <v>155</v>
      </c>
      <c r="N17" t="s">
        <v>155</v>
      </c>
      <c r="O17" t="s">
        <v>155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>
      <c r="A18">
        <v>42</v>
      </c>
      <c r="B18" t="s">
        <v>207</v>
      </c>
      <c r="C18" t="s">
        <v>96</v>
      </c>
      <c r="D18">
        <v>2020</v>
      </c>
      <c r="E18">
        <v>1</v>
      </c>
      <c r="F18">
        <v>0.42</v>
      </c>
      <c r="G18">
        <v>0</v>
      </c>
      <c r="H18">
        <v>0.96</v>
      </c>
      <c r="I18" s="27">
        <f>J18*O18</f>
        <v>0.83333333333333348</v>
      </c>
      <c r="J18" s="27">
        <f>E18/(G18+H18)</f>
        <v>1.0416666666666667</v>
      </c>
      <c r="K18" s="27">
        <f>E18-G18*I18</f>
        <v>1</v>
      </c>
      <c r="L18" s="27">
        <f>E18-G18*J18</f>
        <v>1</v>
      </c>
      <c r="M18" s="27">
        <f>(E18+G18*I18)/F18</f>
        <v>2.3809523809523809</v>
      </c>
      <c r="N18" s="9">
        <f>$F18*(1+((1-$G18)/($H18+$G18))*($I18/$J18))</f>
        <v>0.77</v>
      </c>
      <c r="O18">
        <v>0.8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222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>
        <v>0.15</v>
      </c>
      <c r="H20">
        <v>1.8</v>
      </c>
      <c r="I20" s="27">
        <f>J20*O20</f>
        <v>0.41025641025641035</v>
      </c>
      <c r="J20" s="27">
        <f>E20/(G20+H20)</f>
        <v>0.51282051282051289</v>
      </c>
      <c r="K20" s="27">
        <f>E20-G20*I20</f>
        <v>0.93846153846153846</v>
      </c>
      <c r="L20" s="27">
        <f>E20-G20*J20</f>
        <v>0.92307692307692313</v>
      </c>
      <c r="M20" s="27">
        <f>(E20+G20*I20)/F20</f>
        <v>1.8956043956043955</v>
      </c>
      <c r="N20" s="9">
        <f>$F20*(1+((1-$G20)/($H20+$G20))*($I20/$J20))</f>
        <v>0.75528205128205139</v>
      </c>
      <c r="O20">
        <v>0.8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221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155</v>
      </c>
      <c r="H21" t="s">
        <v>155</v>
      </c>
      <c r="I21" t="s">
        <v>155</v>
      </c>
      <c r="J21" t="s">
        <v>155</v>
      </c>
      <c r="K21" t="s">
        <v>155</v>
      </c>
      <c r="L21" t="s">
        <v>155</v>
      </c>
      <c r="M21" t="s">
        <v>155</v>
      </c>
      <c r="N21" t="s">
        <v>155</v>
      </c>
      <c r="O21" t="s">
        <v>155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>
        <v>0.15</v>
      </c>
      <c r="H22">
        <v>2</v>
      </c>
      <c r="I22" s="27">
        <f t="shared" ref="I22" si="0">J22*O22</f>
        <v>0.37209302325581395</v>
      </c>
      <c r="J22" s="27">
        <f t="shared" ref="J22" si="1">E22/(G22+H22)</f>
        <v>0.46511627906976744</v>
      </c>
      <c r="K22" s="27">
        <f t="shared" ref="K22" si="2">E22-G22*I22</f>
        <v>0.94418604651162785</v>
      </c>
      <c r="L22" s="27">
        <f t="shared" ref="L22" si="3">E22-G22*J22</f>
        <v>0.93023255813953487</v>
      </c>
      <c r="M22" s="27">
        <f t="shared" ref="M22" si="4">(E22+G22*I22)/F22</f>
        <v>1.7308425467022495</v>
      </c>
      <c r="N22" s="9">
        <f>$F22*(1+((1-$G22)/($H22+$G22))*($I22/$J22))</f>
        <v>0.80293023255813945</v>
      </c>
      <c r="O22">
        <v>0.8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155</v>
      </c>
      <c r="H23" t="s">
        <v>155</v>
      </c>
      <c r="I23" t="s">
        <v>155</v>
      </c>
      <c r="J23" t="s">
        <v>155</v>
      </c>
      <c r="K23" t="s">
        <v>155</v>
      </c>
      <c r="L23" t="s">
        <v>155</v>
      </c>
      <c r="M23" t="s">
        <v>155</v>
      </c>
      <c r="N23" t="s">
        <v>155</v>
      </c>
      <c r="O23" t="s">
        <v>155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>
        <v>0</v>
      </c>
      <c r="H24">
        <v>0.95</v>
      </c>
      <c r="I24" s="27">
        <f>J24*O24</f>
        <v>0.84210526315789469</v>
      </c>
      <c r="J24" s="27">
        <f>E24/(G24+H24)</f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0.86578947368421044</v>
      </c>
      <c r="O24">
        <v>0.8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>
      <c r="A25">
        <v>49.5</v>
      </c>
      <c r="B25" t="s">
        <v>208</v>
      </c>
      <c r="C25" t="s">
        <v>104</v>
      </c>
      <c r="D25">
        <v>2020</v>
      </c>
      <c r="E25">
        <v>1</v>
      </c>
      <c r="F25">
        <v>0.95</v>
      </c>
      <c r="G25" t="s">
        <v>155</v>
      </c>
      <c r="H25" t="s">
        <v>155</v>
      </c>
      <c r="I25" t="s">
        <v>155</v>
      </c>
      <c r="J25" t="s">
        <v>155</v>
      </c>
      <c r="K25" t="s">
        <v>155</v>
      </c>
      <c r="L25" t="s">
        <v>155</v>
      </c>
      <c r="M25" t="s">
        <v>155</v>
      </c>
      <c r="N25" t="s">
        <v>155</v>
      </c>
      <c r="O25" t="s">
        <v>155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155</v>
      </c>
      <c r="H26" t="s">
        <v>155</v>
      </c>
      <c r="I26" t="s">
        <v>155</v>
      </c>
      <c r="J26" t="s">
        <v>155</v>
      </c>
      <c r="K26" t="s">
        <v>155</v>
      </c>
      <c r="L26" t="s">
        <v>155</v>
      </c>
      <c r="M26" t="s">
        <v>155</v>
      </c>
      <c r="N26" t="s">
        <v>155</v>
      </c>
      <c r="O26" t="s">
        <v>155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>
        <v>0.17499999999999999</v>
      </c>
      <c r="H27">
        <v>0.55000000000000004</v>
      </c>
      <c r="I27" s="26">
        <f>J27*O27</f>
        <v>1.103448275862069</v>
      </c>
      <c r="J27" s="26">
        <f>E27/(G27+H27)</f>
        <v>1.3793103448275861</v>
      </c>
      <c r="K27" s="26">
        <f>E27-G27*I27</f>
        <v>0.80689655172413799</v>
      </c>
      <c r="L27" s="26">
        <f>E27-G27*J27</f>
        <v>0.75862068965517249</v>
      </c>
      <c r="M27" s="27">
        <f>(E27+G27*I27)/F27</f>
        <v>3.0128874956461162</v>
      </c>
      <c r="N27" s="9">
        <f>$F27*(1+((1-$G27)/($H27+$G27))*($I27/$J27))</f>
        <v>0.75649655172413799</v>
      </c>
      <c r="O27" s="15">
        <v>0.8</v>
      </c>
      <c r="Q27" t="s">
        <v>205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>
      <c r="A28">
        <v>51</v>
      </c>
      <c r="B28" t="s">
        <v>209</v>
      </c>
      <c r="C28" t="s">
        <v>107</v>
      </c>
      <c r="D28">
        <v>2020</v>
      </c>
      <c r="E28">
        <v>1</v>
      </c>
      <c r="F28">
        <v>0.41</v>
      </c>
      <c r="G28" t="s">
        <v>155</v>
      </c>
      <c r="H28" t="s">
        <v>155</v>
      </c>
      <c r="I28" t="s">
        <v>155</v>
      </c>
      <c r="J28" t="s">
        <v>155</v>
      </c>
      <c r="K28" t="s">
        <v>155</v>
      </c>
      <c r="L28" t="s">
        <v>155</v>
      </c>
      <c r="M28" t="s">
        <v>155</v>
      </c>
      <c r="N28" t="s">
        <v>155</v>
      </c>
      <c r="O28" t="s">
        <v>155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155</v>
      </c>
      <c r="H29" t="s">
        <v>155</v>
      </c>
      <c r="I29" t="s">
        <v>155</v>
      </c>
      <c r="J29" t="s">
        <v>155</v>
      </c>
      <c r="K29" t="s">
        <v>155</v>
      </c>
      <c r="L29" t="s">
        <v>155</v>
      </c>
      <c r="M29" t="s">
        <v>155</v>
      </c>
      <c r="N29" t="s">
        <v>155</v>
      </c>
      <c r="O29" t="s">
        <v>155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>
      <c r="A30">
        <v>52.5</v>
      </c>
      <c r="B30" t="s">
        <v>141</v>
      </c>
      <c r="C30" t="s">
        <v>110</v>
      </c>
      <c r="D30">
        <v>2020</v>
      </c>
      <c r="E30">
        <v>1</v>
      </c>
      <c r="F30">
        <v>0.47</v>
      </c>
      <c r="G30">
        <v>0.187</v>
      </c>
      <c r="H30">
        <v>0.65</v>
      </c>
      <c r="I30" s="26">
        <f>J30*O30</f>
        <v>0.95579450418160106</v>
      </c>
      <c r="J30" s="26">
        <f>E30/(G30+H30)</f>
        <v>1.1947431302270013</v>
      </c>
      <c r="K30" s="26">
        <f>E30-G30*I30</f>
        <v>0.82126642771804059</v>
      </c>
      <c r="L30" s="26">
        <f>E30-G30*J30</f>
        <v>0.77658303464755074</v>
      </c>
      <c r="M30" s="27">
        <f>(E30+G30*I30)/F30</f>
        <v>2.5079437708126799</v>
      </c>
      <c r="N30" s="9">
        <f>$F30*(1+((1-$G30)/($H30+$G30))*($I30/$J30))</f>
        <v>0.83521863799283147</v>
      </c>
      <c r="O30" s="15">
        <v>0.8</v>
      </c>
      <c r="Q30" t="s">
        <v>205</v>
      </c>
      <c r="S30">
        <f>ROUND(S29/0.95,0)</f>
        <v>842</v>
      </c>
      <c r="T30">
        <v>4</v>
      </c>
      <c r="U30">
        <v>25000</v>
      </c>
      <c r="V30">
        <v>25</v>
      </c>
      <c r="W30" t="s">
        <v>223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>
      <c r="A31">
        <v>60</v>
      </c>
      <c r="B31" t="s">
        <v>50</v>
      </c>
      <c r="C31" t="s">
        <v>111</v>
      </c>
      <c r="E31">
        <v>1</v>
      </c>
      <c r="F31" t="s">
        <v>155</v>
      </c>
      <c r="G31" t="s">
        <v>155</v>
      </c>
      <c r="H31" t="s">
        <v>155</v>
      </c>
      <c r="I31" t="s">
        <v>155</v>
      </c>
      <c r="J31" t="s">
        <v>155</v>
      </c>
      <c r="K31" t="s">
        <v>155</v>
      </c>
      <c r="L31" t="s">
        <v>155</v>
      </c>
      <c r="M31" t="s">
        <v>155</v>
      </c>
      <c r="N31" t="s">
        <v>155</v>
      </c>
      <c r="O31" t="s">
        <v>155</v>
      </c>
      <c r="S31">
        <v>3000</v>
      </c>
      <c r="T31">
        <v>0</v>
      </c>
      <c r="U31">
        <v>60000</v>
      </c>
      <c r="V31">
        <v>60</v>
      </c>
      <c r="W31" t="s">
        <v>222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>
      <c r="A32">
        <v>61</v>
      </c>
      <c r="B32" t="s">
        <v>210</v>
      </c>
      <c r="C32" t="s">
        <v>112</v>
      </c>
      <c r="E32">
        <v>1</v>
      </c>
      <c r="F32" t="s">
        <v>155</v>
      </c>
      <c r="G32" t="s">
        <v>155</v>
      </c>
      <c r="H32" t="s">
        <v>155</v>
      </c>
      <c r="I32" t="s">
        <v>155</v>
      </c>
      <c r="J32" t="s">
        <v>155</v>
      </c>
      <c r="K32" t="s">
        <v>155</v>
      </c>
      <c r="L32" t="s">
        <v>155</v>
      </c>
      <c r="M32" t="s">
        <v>155</v>
      </c>
      <c r="N32" t="s">
        <v>155</v>
      </c>
      <c r="O32" t="s">
        <v>155</v>
      </c>
      <c r="S32">
        <v>2000</v>
      </c>
      <c r="T32">
        <v>0</v>
      </c>
      <c r="U32">
        <v>20000</v>
      </c>
      <c r="V32">
        <v>60</v>
      </c>
      <c r="W32" t="s">
        <v>222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>
      <c r="A33">
        <v>63</v>
      </c>
      <c r="B33" t="s">
        <v>53</v>
      </c>
      <c r="C33" t="s">
        <v>113</v>
      </c>
      <c r="E33">
        <v>1</v>
      </c>
      <c r="F33" t="s">
        <v>155</v>
      </c>
      <c r="G33" t="s">
        <v>155</v>
      </c>
      <c r="H33" t="s">
        <v>155</v>
      </c>
      <c r="I33" t="s">
        <v>155</v>
      </c>
      <c r="J33" t="s">
        <v>155</v>
      </c>
      <c r="K33" t="s">
        <v>155</v>
      </c>
      <c r="L33" t="s">
        <v>155</v>
      </c>
      <c r="M33" t="s">
        <v>155</v>
      </c>
      <c r="N33" t="s">
        <v>155</v>
      </c>
      <c r="O33" t="s">
        <v>155</v>
      </c>
      <c r="S33">
        <v>2000</v>
      </c>
      <c r="T33">
        <v>0</v>
      </c>
      <c r="U33">
        <v>20000</v>
      </c>
      <c r="V33">
        <v>60</v>
      </c>
      <c r="W33" t="s">
        <v>222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155</v>
      </c>
      <c r="H34" t="s">
        <v>155</v>
      </c>
      <c r="I34" t="s">
        <v>155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>
        <v>1</v>
      </c>
      <c r="H35">
        <v>0.36</v>
      </c>
      <c r="I35" s="27">
        <f t="shared" ref="I35" si="5">J35*O35</f>
        <v>0.58823529411764708</v>
      </c>
      <c r="J35" s="27">
        <f t="shared" ref="J35" si="6">E35/(G35+H35)</f>
        <v>0.73529411764705888</v>
      </c>
      <c r="K35" s="27">
        <f t="shared" ref="K35" si="7">E35-G35*I35</f>
        <v>0.41176470588235292</v>
      </c>
      <c r="L35" s="27">
        <f t="shared" ref="L35" si="8">E35-G35*J35</f>
        <v>0.26470588235294112</v>
      </c>
      <c r="M35" s="27">
        <f t="shared" ref="M35" si="9">(E35+G35*I35)/F35</f>
        <v>5.3656597774244839</v>
      </c>
      <c r="N35" s="9">
        <f>$F35*(1+((1-$G35)/($H35+$G35))*($I35/$J35))</f>
        <v>0.29599999999999999</v>
      </c>
      <c r="O35">
        <v>0.8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>
      <c r="A36">
        <v>100</v>
      </c>
      <c r="B36" t="s">
        <v>211</v>
      </c>
      <c r="C36" t="s">
        <v>116</v>
      </c>
      <c r="D36">
        <v>2020</v>
      </c>
      <c r="E36">
        <v>1</v>
      </c>
      <c r="F36">
        <v>3.6</v>
      </c>
      <c r="G36" t="s">
        <v>155</v>
      </c>
      <c r="H36" t="s">
        <v>155</v>
      </c>
      <c r="I36" t="s">
        <v>155</v>
      </c>
      <c r="J36" t="s">
        <v>155</v>
      </c>
      <c r="K36" t="s">
        <v>155</v>
      </c>
      <c r="L36" t="s">
        <v>155</v>
      </c>
      <c r="M36" t="s">
        <v>155</v>
      </c>
      <c r="N36" t="s">
        <v>155</v>
      </c>
      <c r="O36" t="s">
        <v>155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>
      <c r="A37">
        <v>101</v>
      </c>
      <c r="B37" t="s">
        <v>212</v>
      </c>
      <c r="C37" t="s">
        <v>213</v>
      </c>
      <c r="D37">
        <v>2020</v>
      </c>
      <c r="E37">
        <v>1</v>
      </c>
      <c r="F37">
        <v>1.71</v>
      </c>
      <c r="G37" t="s">
        <v>155</v>
      </c>
      <c r="H37" t="s">
        <v>155</v>
      </c>
      <c r="I37" s="27" t="s">
        <v>155</v>
      </c>
      <c r="J37" s="27" t="s">
        <v>155</v>
      </c>
      <c r="K37" s="27" t="s">
        <v>155</v>
      </c>
      <c r="L37" s="27" t="s">
        <v>155</v>
      </c>
      <c r="M37" s="27" t="s">
        <v>155</v>
      </c>
      <c r="N37" s="9" t="s">
        <v>155</v>
      </c>
      <c r="O37" t="s">
        <v>155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>
      <c r="A38">
        <v>102</v>
      </c>
      <c r="B38" t="s">
        <v>214</v>
      </c>
      <c r="C38" t="s">
        <v>215</v>
      </c>
      <c r="D38">
        <v>2020</v>
      </c>
      <c r="E38">
        <v>1</v>
      </c>
      <c r="F38">
        <v>0.99</v>
      </c>
      <c r="G38" t="s">
        <v>155</v>
      </c>
      <c r="H38" t="s">
        <v>155</v>
      </c>
      <c r="I38" t="s">
        <v>155</v>
      </c>
      <c r="J38" t="s">
        <v>155</v>
      </c>
      <c r="K38" t="s">
        <v>155</v>
      </c>
      <c r="L38" t="s">
        <v>155</v>
      </c>
      <c r="M38" t="s">
        <v>155</v>
      </c>
      <c r="N38" t="s">
        <v>155</v>
      </c>
      <c r="O38" t="s">
        <v>155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/>
  <cols>
    <col min="1" max="4" width="11.5" style="5"/>
    <col min="5" max="5" width="11.5" style="17"/>
  </cols>
  <sheetData>
    <row r="1" spans="1:6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  <c r="F1" s="16"/>
    </row>
    <row r="2" spans="1:6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2"/>
  <sheetViews>
    <sheetView workbookViewId="0">
      <selection activeCell="B3" sqref="B3"/>
    </sheetView>
  </sheetViews>
  <sheetFormatPr baseColWidth="10" defaultRowHeight="15"/>
  <sheetData>
    <row r="1" spans="1:3">
      <c r="B1" t="s">
        <v>1</v>
      </c>
      <c r="C1" t="s">
        <v>2</v>
      </c>
    </row>
    <row r="2" spans="1:3">
      <c r="A2" t="s">
        <v>3</v>
      </c>
      <c r="B2" s="10" t="s">
        <v>138</v>
      </c>
      <c r="C2" t="s">
        <v>138</v>
      </c>
    </row>
    <row r="3" spans="1:3">
      <c r="A3" t="s">
        <v>4</v>
      </c>
      <c r="B3" s="10">
        <v>0</v>
      </c>
      <c r="C3">
        <v>0</v>
      </c>
    </row>
    <row r="4" spans="1:3">
      <c r="A4" t="s">
        <v>5</v>
      </c>
      <c r="B4" t="s">
        <v>138</v>
      </c>
      <c r="C4" t="s">
        <v>138</v>
      </c>
    </row>
    <row r="5" spans="1:3">
      <c r="A5" t="s">
        <v>6</v>
      </c>
      <c r="B5">
        <v>0</v>
      </c>
      <c r="C5">
        <v>15</v>
      </c>
    </row>
    <row r="6" spans="1:3">
      <c r="A6" t="s">
        <v>122</v>
      </c>
      <c r="B6">
        <v>0</v>
      </c>
      <c r="C6">
        <v>0</v>
      </c>
    </row>
    <row r="7" spans="1:3">
      <c r="A7" t="s">
        <v>123</v>
      </c>
      <c r="B7">
        <v>0</v>
      </c>
      <c r="C7">
        <v>0</v>
      </c>
    </row>
    <row r="8" spans="1:3">
      <c r="A8" t="s">
        <v>124</v>
      </c>
      <c r="B8">
        <v>0</v>
      </c>
      <c r="C8">
        <v>0</v>
      </c>
    </row>
    <row r="9" spans="1:3">
      <c r="A9" t="s">
        <v>125</v>
      </c>
      <c r="B9">
        <v>0</v>
      </c>
      <c r="C9">
        <v>0</v>
      </c>
    </row>
    <row r="10" spans="1:3">
      <c r="A10" t="s">
        <v>126</v>
      </c>
      <c r="B10">
        <v>0</v>
      </c>
      <c r="C10">
        <v>0</v>
      </c>
    </row>
    <row r="11" spans="1:3">
      <c r="A11" t="s">
        <v>127</v>
      </c>
      <c r="B11">
        <v>0</v>
      </c>
      <c r="C11">
        <v>0</v>
      </c>
    </row>
    <row r="12" spans="1:3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/>
  <cols>
    <col min="1" max="1" width="13.83203125" style="3" bestFit="1" customWidth="1"/>
    <col min="2" max="2" width="38.83203125" bestFit="1" customWidth="1"/>
    <col min="3" max="3" width="14.1640625" bestFit="1" customWidth="1"/>
    <col min="6" max="6" width="11.5" style="3"/>
  </cols>
  <sheetData>
    <row r="1" spans="1:6" s="15" customFormat="1" ht="32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>
      <c r="A2" s="3">
        <v>10</v>
      </c>
      <c r="B2" t="s">
        <v>20</v>
      </c>
      <c r="C2" t="s">
        <v>80</v>
      </c>
    </row>
    <row r="3" spans="1:6">
      <c r="A3" s="3">
        <v>20</v>
      </c>
      <c r="B3" t="s">
        <v>21</v>
      </c>
      <c r="C3" t="s">
        <v>81</v>
      </c>
    </row>
    <row r="4" spans="1:6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>
      <c r="A5" s="3">
        <v>21</v>
      </c>
      <c r="B5" t="s">
        <v>23</v>
      </c>
      <c r="C5" t="s">
        <v>83</v>
      </c>
    </row>
    <row r="6" spans="1:6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>
      <c r="A7" s="3">
        <v>30</v>
      </c>
      <c r="B7" t="s">
        <v>25</v>
      </c>
      <c r="C7" t="s">
        <v>85</v>
      </c>
    </row>
    <row r="8" spans="1:6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>
      <c r="A9" s="3">
        <v>31</v>
      </c>
      <c r="B9" t="s">
        <v>27</v>
      </c>
      <c r="C9" t="s">
        <v>87</v>
      </c>
    </row>
    <row r="10" spans="1:6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>
      <c r="A11" s="3">
        <v>32</v>
      </c>
      <c r="B11" t="s">
        <v>29</v>
      </c>
      <c r="C11" t="s">
        <v>89</v>
      </c>
    </row>
    <row r="12" spans="1:6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>
      <c r="A13" s="3">
        <v>33</v>
      </c>
      <c r="B13" t="s">
        <v>31</v>
      </c>
      <c r="C13" t="s">
        <v>91</v>
      </c>
    </row>
    <row r="14" spans="1:6">
      <c r="A14" s="3">
        <v>40</v>
      </c>
      <c r="B14" t="s">
        <v>32</v>
      </c>
      <c r="C14" t="s">
        <v>92</v>
      </c>
    </row>
    <row r="15" spans="1:6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>
      <c r="A16" s="3">
        <v>41</v>
      </c>
      <c r="B16" t="s">
        <v>34</v>
      </c>
      <c r="C16" t="s">
        <v>94</v>
      </c>
    </row>
    <row r="17" spans="1:6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>
      <c r="A18" s="3">
        <v>42</v>
      </c>
      <c r="B18" t="s">
        <v>36</v>
      </c>
      <c r="C18" t="s">
        <v>96</v>
      </c>
    </row>
    <row r="19" spans="1:6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>
      <c r="A20" s="3">
        <v>43</v>
      </c>
      <c r="B20" t="s">
        <v>38</v>
      </c>
      <c r="C20" t="s">
        <v>98</v>
      </c>
    </row>
    <row r="21" spans="1:6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>
      <c r="A22" s="3">
        <v>44</v>
      </c>
      <c r="B22" t="s">
        <v>40</v>
      </c>
      <c r="C22" t="s">
        <v>100</v>
      </c>
    </row>
    <row r="23" spans="1:6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>
      <c r="A24" s="3">
        <v>45</v>
      </c>
      <c r="B24" t="s">
        <v>42</v>
      </c>
      <c r="C24" t="s">
        <v>102</v>
      </c>
    </row>
    <row r="25" spans="1:6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>
      <c r="A26" s="3">
        <v>49.5</v>
      </c>
      <c r="B26" t="s">
        <v>44</v>
      </c>
      <c r="C26" t="s">
        <v>104</v>
      </c>
    </row>
    <row r="27" spans="1:6">
      <c r="A27" s="3">
        <v>50</v>
      </c>
      <c r="B27" t="s">
        <v>45</v>
      </c>
      <c r="C27" t="s">
        <v>105</v>
      </c>
    </row>
    <row r="28" spans="1:6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>
      <c r="A29" s="3">
        <v>51</v>
      </c>
      <c r="B29" t="s">
        <v>47</v>
      </c>
      <c r="C29" t="s">
        <v>107</v>
      </c>
    </row>
    <row r="30" spans="1:6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>
      <c r="A31" s="3">
        <v>52</v>
      </c>
      <c r="B31" t="s">
        <v>49</v>
      </c>
      <c r="C31" t="s">
        <v>109</v>
      </c>
    </row>
    <row r="32" spans="1:6">
      <c r="A32" s="3">
        <v>52.5</v>
      </c>
      <c r="B32" t="s">
        <v>141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>
      <c r="A33" s="3">
        <v>60</v>
      </c>
      <c r="B33" t="s">
        <v>50</v>
      </c>
      <c r="C33" t="s">
        <v>111</v>
      </c>
    </row>
    <row r="34" spans="1:6">
      <c r="A34" s="3">
        <v>61</v>
      </c>
      <c r="B34" t="s">
        <v>51</v>
      </c>
      <c r="C34" t="s">
        <v>112</v>
      </c>
    </row>
    <row r="35" spans="1:6">
      <c r="A35" s="3">
        <v>62</v>
      </c>
      <c r="B35" t="s">
        <v>52</v>
      </c>
    </row>
    <row r="36" spans="1:6">
      <c r="A36" s="3">
        <v>63</v>
      </c>
      <c r="B36" t="s">
        <v>53</v>
      </c>
      <c r="C36" t="s">
        <v>113</v>
      </c>
    </row>
    <row r="37" spans="1:6">
      <c r="A37" s="3">
        <v>70</v>
      </c>
      <c r="B37" t="s">
        <v>54</v>
      </c>
      <c r="C37" t="s">
        <v>114</v>
      </c>
    </row>
    <row r="38" spans="1:6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R58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E44" sqref="E44"/>
    </sheetView>
  </sheetViews>
  <sheetFormatPr baseColWidth="10" defaultRowHeight="15"/>
  <cols>
    <col min="1" max="1" width="22.83203125" customWidth="1"/>
    <col min="2" max="2" width="9.5" customWidth="1"/>
  </cols>
  <sheetData>
    <row r="1" spans="1:44" ht="16">
      <c r="A1" s="15" t="s">
        <v>261</v>
      </c>
      <c r="B1" s="15"/>
    </row>
    <row r="2" spans="1:44" s="15" customFormat="1" ht="64">
      <c r="A2" s="15" t="s">
        <v>262</v>
      </c>
      <c r="D2" s="36" t="s">
        <v>272</v>
      </c>
      <c r="E2" s="36" t="s">
        <v>273</v>
      </c>
      <c r="F2" s="36" t="s">
        <v>274</v>
      </c>
      <c r="G2" s="36" t="s">
        <v>275</v>
      </c>
      <c r="H2" s="36" t="s">
        <v>54</v>
      </c>
      <c r="I2" s="36" t="s">
        <v>55</v>
      </c>
      <c r="J2" s="37" t="s">
        <v>20</v>
      </c>
      <c r="K2" s="37" t="s">
        <v>21</v>
      </c>
      <c r="L2" s="37" t="s">
        <v>22</v>
      </c>
      <c r="M2" s="37" t="s">
        <v>23</v>
      </c>
      <c r="N2" s="37" t="s">
        <v>24</v>
      </c>
      <c r="O2" s="37" t="s">
        <v>25</v>
      </c>
      <c r="P2" s="37" t="s">
        <v>26</v>
      </c>
      <c r="Q2" s="37" t="s">
        <v>27</v>
      </c>
      <c r="R2" s="37" t="s">
        <v>28</v>
      </c>
      <c r="S2" s="37" t="s">
        <v>29</v>
      </c>
      <c r="T2" s="37" t="s">
        <v>30</v>
      </c>
      <c r="U2" s="37" t="s">
        <v>31</v>
      </c>
      <c r="V2" s="37" t="s">
        <v>32</v>
      </c>
      <c r="W2" s="37" t="s">
        <v>33</v>
      </c>
      <c r="X2" s="37" t="s">
        <v>206</v>
      </c>
      <c r="Y2" s="37" t="s">
        <v>207</v>
      </c>
      <c r="Z2" s="37" t="s">
        <v>38</v>
      </c>
      <c r="AA2" s="37" t="s">
        <v>39</v>
      </c>
      <c r="AB2" s="37" t="s">
        <v>40</v>
      </c>
      <c r="AC2" s="37" t="s">
        <v>41</v>
      </c>
      <c r="AD2" s="37" t="s">
        <v>42</v>
      </c>
      <c r="AE2" s="37" t="s">
        <v>43</v>
      </c>
      <c r="AF2" s="37" t="s">
        <v>208</v>
      </c>
      <c r="AG2" s="37" t="s">
        <v>45</v>
      </c>
      <c r="AH2" s="37" t="s">
        <v>46</v>
      </c>
      <c r="AI2" s="37" t="s">
        <v>209</v>
      </c>
      <c r="AJ2" s="37" t="s">
        <v>49</v>
      </c>
      <c r="AK2" s="37" t="s">
        <v>141</v>
      </c>
      <c r="AL2" s="38" t="s">
        <v>211</v>
      </c>
      <c r="AM2" s="38" t="s">
        <v>212</v>
      </c>
      <c r="AN2" s="38" t="s">
        <v>214</v>
      </c>
      <c r="AO2" s="39" t="s">
        <v>281</v>
      </c>
      <c r="AP2" s="39" t="s">
        <v>210</v>
      </c>
      <c r="AQ2" s="39" t="s">
        <v>53</v>
      </c>
      <c r="AR2" s="39" t="s">
        <v>282</v>
      </c>
    </row>
    <row r="3" spans="1:44" s="15" customFormat="1" ht="16">
      <c r="A3" s="15" t="s">
        <v>269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ht="16">
      <c r="A4" s="15" t="s">
        <v>320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96</v>
      </c>
      <c r="Z4" t="s">
        <v>98</v>
      </c>
      <c r="AA4" t="s">
        <v>99</v>
      </c>
      <c r="AB4" t="s">
        <v>100</v>
      </c>
      <c r="AC4" t="s">
        <v>101</v>
      </c>
      <c r="AD4" t="s">
        <v>102</v>
      </c>
      <c r="AE4" t="s">
        <v>103</v>
      </c>
      <c r="AF4" t="s">
        <v>104</v>
      </c>
      <c r="AG4" t="s">
        <v>105</v>
      </c>
      <c r="AH4" t="s">
        <v>106</v>
      </c>
      <c r="AI4" t="s">
        <v>107</v>
      </c>
      <c r="AJ4" t="s">
        <v>109</v>
      </c>
      <c r="AK4" t="s">
        <v>110</v>
      </c>
      <c r="AL4" t="s">
        <v>116</v>
      </c>
      <c r="AM4" t="s">
        <v>213</v>
      </c>
      <c r="AN4" t="s">
        <v>215</v>
      </c>
      <c r="AO4" t="s">
        <v>117</v>
      </c>
      <c r="AP4" t="s">
        <v>112</v>
      </c>
      <c r="AQ4" t="s">
        <v>113</v>
      </c>
      <c r="AR4" t="s">
        <v>260</v>
      </c>
    </row>
    <row r="5" spans="1:44" ht="16">
      <c r="A5" s="15" t="s">
        <v>289</v>
      </c>
      <c r="B5" t="s">
        <v>1</v>
      </c>
      <c r="C5">
        <v>2012</v>
      </c>
      <c r="D5">
        <v>0.36288500000000001</v>
      </c>
      <c r="E5">
        <v>5.5190000000000001</v>
      </c>
      <c r="F5">
        <v>1.373</v>
      </c>
      <c r="G5">
        <v>0</v>
      </c>
    </row>
    <row r="6" spans="1:44" ht="16">
      <c r="A6" s="15" t="s">
        <v>291</v>
      </c>
      <c r="B6" t="s">
        <v>1</v>
      </c>
      <c r="C6">
        <v>2012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4" ht="16">
      <c r="A7" s="15" t="s">
        <v>290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4" ht="16">
      <c r="A8" s="15" t="s">
        <v>289</v>
      </c>
      <c r="B8" t="s">
        <v>1</v>
      </c>
      <c r="C8">
        <v>2013</v>
      </c>
      <c r="D8">
        <v>0.62597400000000003</v>
      </c>
      <c r="E8">
        <v>5.5730000000000004</v>
      </c>
      <c r="F8">
        <v>1.6879999999999999</v>
      </c>
      <c r="G8">
        <v>0</v>
      </c>
    </row>
    <row r="9" spans="1:44" ht="16">
      <c r="A9" s="15" t="s">
        <v>291</v>
      </c>
      <c r="B9" t="s">
        <v>1</v>
      </c>
      <c r="C9">
        <v>2013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4" ht="16">
      <c r="A10" s="15" t="s">
        <v>290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4" ht="16">
      <c r="A11" s="15" t="s">
        <v>289</v>
      </c>
      <c r="B11" t="s">
        <v>1</v>
      </c>
      <c r="C11">
        <v>2014</v>
      </c>
      <c r="D11">
        <v>0.785246</v>
      </c>
      <c r="E11">
        <v>5.6150000000000002</v>
      </c>
      <c r="F11">
        <v>2.0960000000000001</v>
      </c>
      <c r="G11">
        <v>0</v>
      </c>
    </row>
    <row r="12" spans="1:44" ht="16">
      <c r="A12" s="15" t="s">
        <v>291</v>
      </c>
      <c r="B12" t="s">
        <v>1</v>
      </c>
      <c r="C12">
        <v>2014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4" ht="16">
      <c r="A13" s="15" t="s">
        <v>290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4" ht="16">
      <c r="A14" s="15" t="s">
        <v>289</v>
      </c>
      <c r="B14" t="s">
        <v>1</v>
      </c>
      <c r="C14">
        <v>2015</v>
      </c>
      <c r="D14">
        <v>0.93709799999999999</v>
      </c>
      <c r="E14">
        <v>5.6559999999999997</v>
      </c>
      <c r="F14">
        <v>2.4209999999999998</v>
      </c>
      <c r="G14">
        <v>0</v>
      </c>
    </row>
    <row r="15" spans="1:44" ht="16">
      <c r="A15" s="15" t="s">
        <v>291</v>
      </c>
      <c r="B15" t="s">
        <v>1</v>
      </c>
      <c r="C15">
        <v>2015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4" ht="16">
      <c r="A16" s="15" t="s">
        <v>290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4" ht="16">
      <c r="A17" s="15" t="s">
        <v>289</v>
      </c>
      <c r="B17" t="s">
        <v>1</v>
      </c>
      <c r="C17">
        <v>2016</v>
      </c>
      <c r="D17">
        <v>1.0960160000000001</v>
      </c>
      <c r="E17">
        <v>5.7</v>
      </c>
      <c r="F17">
        <v>2.649</v>
      </c>
      <c r="G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2</v>
      </c>
      <c r="AM17">
        <v>2</v>
      </c>
      <c r="AN17">
        <v>2</v>
      </c>
      <c r="AO17">
        <v>3</v>
      </c>
      <c r="AP17">
        <v>3</v>
      </c>
      <c r="AQ17">
        <v>3</v>
      </c>
      <c r="AR17">
        <v>3</v>
      </c>
    </row>
    <row r="18" spans="1:44" ht="16">
      <c r="A18" s="15" t="s">
        <v>291</v>
      </c>
      <c r="B18" t="s">
        <v>1</v>
      </c>
      <c r="C18">
        <v>2016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4" ht="16">
      <c r="A19" s="15" t="s">
        <v>290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4" ht="16">
      <c r="A20" s="15" t="s">
        <v>289</v>
      </c>
      <c r="B20" t="s">
        <v>1</v>
      </c>
      <c r="C20">
        <v>2017</v>
      </c>
      <c r="D20">
        <v>1.2689710000000001</v>
      </c>
      <c r="E20">
        <v>5.7140000000000004</v>
      </c>
      <c r="F20">
        <v>2.8439999999999999</v>
      </c>
      <c r="G20">
        <v>0</v>
      </c>
    </row>
    <row r="21" spans="1:44" ht="16">
      <c r="A21" s="15" t="s">
        <v>291</v>
      </c>
      <c r="B21" t="s">
        <v>1</v>
      </c>
      <c r="C2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4" ht="16">
      <c r="A22" s="15" t="s">
        <v>290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4" ht="16">
      <c r="A23" s="15" t="s">
        <v>289</v>
      </c>
      <c r="B23" t="s">
        <v>1</v>
      </c>
      <c r="C23">
        <v>2018</v>
      </c>
      <c r="D23">
        <v>1.4376409999999999</v>
      </c>
      <c r="E23">
        <v>5.7220000000000004</v>
      </c>
      <c r="F23">
        <v>3.0449999999999999</v>
      </c>
      <c r="G23">
        <v>0</v>
      </c>
    </row>
    <row r="24" spans="1:44" ht="16">
      <c r="A24" s="15" t="s">
        <v>291</v>
      </c>
      <c r="B24" t="s">
        <v>1</v>
      </c>
      <c r="C24">
        <v>2018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4" ht="16">
      <c r="A25" s="15" t="s">
        <v>290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4" ht="16">
      <c r="A26" s="15" t="s">
        <v>289</v>
      </c>
      <c r="B26" t="s">
        <v>1</v>
      </c>
      <c r="C26">
        <v>2019</v>
      </c>
      <c r="G26">
        <v>0</v>
      </c>
    </row>
    <row r="27" spans="1:44" ht="16">
      <c r="A27" s="15" t="s">
        <v>291</v>
      </c>
      <c r="B27" t="s">
        <v>1</v>
      </c>
      <c r="C27">
        <v>2019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4" ht="16">
      <c r="A28" s="15" t="s">
        <v>290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4" ht="16">
      <c r="A29" s="15" t="s">
        <v>289</v>
      </c>
      <c r="B29" t="s">
        <v>1</v>
      </c>
      <c r="C29">
        <v>2020</v>
      </c>
      <c r="G29">
        <v>0</v>
      </c>
    </row>
    <row r="30" spans="1:44" ht="16">
      <c r="A30" s="15" t="s">
        <v>291</v>
      </c>
      <c r="B30" t="s">
        <v>1</v>
      </c>
      <c r="C30">
        <v>2020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4" ht="16">
      <c r="A31" s="15" t="s">
        <v>290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4" ht="16">
      <c r="A32" s="15" t="s">
        <v>289</v>
      </c>
      <c r="B32" t="s">
        <v>2</v>
      </c>
      <c r="C32">
        <v>2012</v>
      </c>
      <c r="D32">
        <v>34.076999999999998</v>
      </c>
      <c r="E32">
        <v>4.5179999999999998</v>
      </c>
      <c r="F32">
        <v>30.710999999999999</v>
      </c>
      <c r="G32">
        <v>0.26800000000000002</v>
      </c>
    </row>
    <row r="33" spans="1:44" ht="16">
      <c r="A33" s="15" t="s">
        <v>291</v>
      </c>
      <c r="B33" t="s">
        <v>2</v>
      </c>
      <c r="C33">
        <v>2012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4" ht="16">
      <c r="A34" s="15" t="s">
        <v>290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4" ht="16">
      <c r="A35" s="15" t="s">
        <v>289</v>
      </c>
      <c r="B35" t="s">
        <v>2</v>
      </c>
      <c r="C35">
        <v>2013</v>
      </c>
      <c r="D35">
        <v>36.71</v>
      </c>
      <c r="E35">
        <v>4.5009999999999994</v>
      </c>
      <c r="F35">
        <v>32.969000000000001</v>
      </c>
      <c r="G35">
        <v>0.50800000000000001</v>
      </c>
    </row>
    <row r="36" spans="1:44" ht="16">
      <c r="A36" s="15" t="s">
        <v>291</v>
      </c>
      <c r="B36" t="s">
        <v>2</v>
      </c>
      <c r="C36">
        <v>2013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4" ht="16">
      <c r="A37" s="15" t="s">
        <v>290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4" ht="16">
      <c r="A38" s="15" t="s">
        <v>289</v>
      </c>
      <c r="B38" t="s">
        <v>2</v>
      </c>
      <c r="C38">
        <v>2014</v>
      </c>
      <c r="D38">
        <v>37.9</v>
      </c>
      <c r="E38">
        <v>4.4909999999999997</v>
      </c>
      <c r="F38">
        <v>37.619999999999997</v>
      </c>
      <c r="G38">
        <v>0.99399999999999999</v>
      </c>
    </row>
    <row r="39" spans="1:44" ht="16">
      <c r="A39" s="15" t="s">
        <v>291</v>
      </c>
      <c r="B39" t="s">
        <v>2</v>
      </c>
      <c r="C39">
        <v>2014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4" ht="16">
      <c r="A40" s="15" t="s">
        <v>290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4" ht="16">
      <c r="A41" s="15" t="s">
        <v>289</v>
      </c>
      <c r="B41" t="s">
        <v>2</v>
      </c>
      <c r="C41">
        <v>2015</v>
      </c>
      <c r="D41">
        <v>39.223999999999997</v>
      </c>
      <c r="E41">
        <v>4.5</v>
      </c>
      <c r="F41">
        <v>41.296999999999997</v>
      </c>
      <c r="G41">
        <v>3.2829999999999999</v>
      </c>
    </row>
    <row r="42" spans="1:44" ht="16">
      <c r="A42" s="15" t="s">
        <v>291</v>
      </c>
      <c r="B42" t="s">
        <v>2</v>
      </c>
      <c r="C42">
        <v>2015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4" ht="16">
      <c r="A43" s="15" t="s">
        <v>290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4" ht="16">
      <c r="A44" s="15" t="s">
        <v>289</v>
      </c>
      <c r="B44" t="s">
        <v>2</v>
      </c>
      <c r="C44">
        <v>2016</v>
      </c>
      <c r="D44">
        <v>40.679000000000002</v>
      </c>
      <c r="E44">
        <v>4.5</v>
      </c>
      <c r="F44">
        <v>45.283000000000001</v>
      </c>
      <c r="G44">
        <v>4.1520000000000001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2</v>
      </c>
      <c r="AM44">
        <v>2</v>
      </c>
      <c r="AN44">
        <v>2</v>
      </c>
      <c r="AO44">
        <v>3</v>
      </c>
      <c r="AP44">
        <v>3</v>
      </c>
      <c r="AQ44">
        <v>3</v>
      </c>
      <c r="AR44">
        <v>3</v>
      </c>
    </row>
    <row r="45" spans="1:44" ht="16">
      <c r="A45" s="15" t="s">
        <v>291</v>
      </c>
      <c r="B45" t="s">
        <v>2</v>
      </c>
      <c r="C45">
        <v>2016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4" ht="16">
      <c r="A46" s="15" t="s">
        <v>290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4" ht="16">
      <c r="A47" s="15" t="s">
        <v>289</v>
      </c>
      <c r="B47" t="s">
        <v>2</v>
      </c>
      <c r="C47">
        <v>2017</v>
      </c>
      <c r="D47">
        <v>42.338999999999999</v>
      </c>
      <c r="E47">
        <v>4.5</v>
      </c>
      <c r="F47">
        <v>50.290999999999997</v>
      </c>
      <c r="G47">
        <v>5.4269999999999996</v>
      </c>
    </row>
    <row r="48" spans="1:44" ht="16">
      <c r="A48" s="15" t="s">
        <v>291</v>
      </c>
      <c r="B48" t="s">
        <v>2</v>
      </c>
      <c r="C48">
        <v>2017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ht="16">
      <c r="A49" s="15" t="s">
        <v>290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ht="16">
      <c r="A50" s="15" t="s">
        <v>289</v>
      </c>
      <c r="B50" t="s">
        <v>2</v>
      </c>
      <c r="C50">
        <v>2018</v>
      </c>
      <c r="D50">
        <v>45.277000000000001</v>
      </c>
      <c r="E50">
        <v>4.5069999999999997</v>
      </c>
      <c r="F50">
        <v>52.564999999999998</v>
      </c>
      <c r="G50">
        <v>6.4169999999999998</v>
      </c>
    </row>
    <row r="51" spans="1:40" ht="16">
      <c r="A51" s="15" t="s">
        <v>291</v>
      </c>
      <c r="B51" t="s">
        <v>2</v>
      </c>
      <c r="C51">
        <v>2018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ht="16">
      <c r="A52" s="15" t="s">
        <v>290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ht="16">
      <c r="A53" s="15" t="s">
        <v>289</v>
      </c>
      <c r="B53" t="s">
        <v>2</v>
      </c>
      <c r="C53">
        <v>2019</v>
      </c>
    </row>
    <row r="54" spans="1:40" ht="16">
      <c r="A54" s="15" t="s">
        <v>291</v>
      </c>
      <c r="B54" t="s">
        <v>2</v>
      </c>
      <c r="C54">
        <v>2019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ht="16">
      <c r="A55" s="15" t="s">
        <v>290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ht="16">
      <c r="A56" s="15" t="s">
        <v>289</v>
      </c>
      <c r="B56" t="s">
        <v>2</v>
      </c>
      <c r="C56">
        <v>2020</v>
      </c>
    </row>
    <row r="57" spans="1:40" ht="16">
      <c r="A57" s="15" t="s">
        <v>291</v>
      </c>
      <c r="B57" t="s">
        <v>2</v>
      </c>
      <c r="C57">
        <v>2020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ht="16">
      <c r="A58" s="15" t="s">
        <v>290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C53"/>
  <sheetViews>
    <sheetView tabSelected="1" workbookViewId="0">
      <pane ySplit="3" topLeftCell="A26" activePane="bottomLeft" state="frozen"/>
      <selection pane="bottomLeft" activeCell="B54" sqref="B54"/>
    </sheetView>
  </sheetViews>
  <sheetFormatPr baseColWidth="10" defaultRowHeight="15"/>
  <cols>
    <col min="2" max="2" width="29.6640625" bestFit="1" customWidth="1"/>
    <col min="3" max="3" width="13.33203125" bestFit="1" customWidth="1"/>
  </cols>
  <sheetData>
    <row r="1" spans="1:29" s="15" customFormat="1" ht="80">
      <c r="A1" s="15" t="s">
        <v>261</v>
      </c>
      <c r="B1" s="15" t="s">
        <v>262</v>
      </c>
      <c r="C1" s="15" t="s">
        <v>263</v>
      </c>
      <c r="D1" s="15" t="s">
        <v>285</v>
      </c>
      <c r="E1" s="15" t="s">
        <v>264</v>
      </c>
      <c r="F1" s="15" t="s">
        <v>265</v>
      </c>
      <c r="G1" s="15" t="s">
        <v>276</v>
      </c>
      <c r="H1" s="15" t="s">
        <v>277</v>
      </c>
      <c r="I1" s="15" t="s">
        <v>266</v>
      </c>
      <c r="J1" s="15" t="s">
        <v>267</v>
      </c>
      <c r="K1" s="15" t="s">
        <v>268</v>
      </c>
      <c r="L1" s="15" t="s">
        <v>270</v>
      </c>
      <c r="M1" s="15" t="s">
        <v>269</v>
      </c>
      <c r="N1" s="15" t="s">
        <v>286</v>
      </c>
      <c r="O1" s="15" t="s">
        <v>271</v>
      </c>
      <c r="P1" s="15" t="s">
        <v>288</v>
      </c>
      <c r="Q1" s="15" t="s">
        <v>339</v>
      </c>
      <c r="R1" s="15" t="s">
        <v>340</v>
      </c>
      <c r="S1" s="15" t="s">
        <v>177</v>
      </c>
      <c r="T1" s="15" t="s">
        <v>179</v>
      </c>
      <c r="U1" s="15" t="s">
        <v>180</v>
      </c>
      <c r="V1" s="15" t="s">
        <v>181</v>
      </c>
      <c r="W1" s="15" t="s">
        <v>182</v>
      </c>
      <c r="X1" s="15" t="s">
        <v>183</v>
      </c>
      <c r="Y1" s="15" t="s">
        <v>184</v>
      </c>
      <c r="Z1" s="15" t="s">
        <v>185</v>
      </c>
      <c r="AA1" s="15" t="s">
        <v>186</v>
      </c>
      <c r="AB1" s="15" t="s">
        <v>187</v>
      </c>
      <c r="AC1" s="15" t="s">
        <v>269</v>
      </c>
    </row>
    <row r="2" spans="1:29" s="15" customFormat="1" ht="16">
      <c r="E2" s="15" t="s">
        <v>278</v>
      </c>
      <c r="F2" s="15" t="s">
        <v>322</v>
      </c>
      <c r="G2" s="15" t="s">
        <v>278</v>
      </c>
      <c r="H2" s="15" t="s">
        <v>322</v>
      </c>
      <c r="I2" s="15" t="s">
        <v>280</v>
      </c>
      <c r="J2" s="15" t="s">
        <v>279</v>
      </c>
      <c r="K2" s="15" t="s">
        <v>323</v>
      </c>
      <c r="L2" s="41" t="s">
        <v>324</v>
      </c>
      <c r="N2" s="15" t="s">
        <v>325</v>
      </c>
      <c r="O2" s="15" t="s">
        <v>325</v>
      </c>
      <c r="P2" s="15" t="s">
        <v>325</v>
      </c>
      <c r="Q2" s="15" t="s">
        <v>325</v>
      </c>
      <c r="R2" s="15" t="s">
        <v>325</v>
      </c>
    </row>
    <row r="3" spans="1:29">
      <c r="A3" t="s">
        <v>292</v>
      </c>
      <c r="B3" t="s">
        <v>293</v>
      </c>
      <c r="C3" t="s">
        <v>320</v>
      </c>
      <c r="D3" t="s">
        <v>58</v>
      </c>
      <c r="E3" t="s">
        <v>294</v>
      </c>
      <c r="F3" t="s">
        <v>295</v>
      </c>
      <c r="G3" t="s">
        <v>297</v>
      </c>
      <c r="H3" t="s">
        <v>296</v>
      </c>
      <c r="I3" t="s">
        <v>298</v>
      </c>
      <c r="J3" t="s">
        <v>299</v>
      </c>
      <c r="K3" t="s">
        <v>64</v>
      </c>
      <c r="L3" t="s">
        <v>319</v>
      </c>
      <c r="M3" t="s">
        <v>245</v>
      </c>
      <c r="N3" t="s">
        <v>300</v>
      </c>
      <c r="O3" t="s">
        <v>301</v>
      </c>
      <c r="P3" t="s">
        <v>306</v>
      </c>
      <c r="Q3" t="s">
        <v>331</v>
      </c>
      <c r="R3" t="s">
        <v>341</v>
      </c>
      <c r="S3" t="s">
        <v>194</v>
      </c>
      <c r="T3" t="s">
        <v>196</v>
      </c>
      <c r="U3" t="s">
        <v>197</v>
      </c>
      <c r="V3" t="s">
        <v>198</v>
      </c>
      <c r="W3" t="s">
        <v>199</v>
      </c>
      <c r="X3" t="s">
        <v>200</v>
      </c>
      <c r="Y3" t="s">
        <v>201</v>
      </c>
      <c r="Z3" t="s">
        <v>303</v>
      </c>
      <c r="AA3" t="s">
        <v>304</v>
      </c>
      <c r="AB3" t="s">
        <v>305</v>
      </c>
      <c r="AC3" t="s">
        <v>302</v>
      </c>
    </row>
    <row r="4" spans="1:29">
      <c r="A4">
        <v>0</v>
      </c>
      <c r="B4" s="32" t="s">
        <v>272</v>
      </c>
      <c r="C4" t="s">
        <v>3</v>
      </c>
      <c r="D4" t="s">
        <v>134</v>
      </c>
      <c r="E4">
        <v>625</v>
      </c>
      <c r="F4" t="s">
        <v>155</v>
      </c>
      <c r="G4" s="1">
        <f>ROUND((WACC!$B$2*(1+WACC!$B$2)^$K4)/((1+WACC!$B$2)^$K4-1)*$E4,0)</f>
        <v>36</v>
      </c>
      <c r="H4" t="s">
        <v>155</v>
      </c>
      <c r="I4">
        <v>9032</v>
      </c>
      <c r="J4">
        <v>0</v>
      </c>
      <c r="K4">
        <v>40</v>
      </c>
      <c r="L4" t="s">
        <v>155</v>
      </c>
      <c r="M4" s="35"/>
      <c r="N4">
        <v>0</v>
      </c>
      <c r="O4">
        <v>1</v>
      </c>
      <c r="P4">
        <v>0</v>
      </c>
      <c r="Q4">
        <v>0</v>
      </c>
      <c r="R4">
        <f>1-SUM(O4:Q4)</f>
        <v>0</v>
      </c>
      <c r="S4">
        <v>1</v>
      </c>
      <c r="T4" s="7" t="s">
        <v>155</v>
      </c>
      <c r="U4" s="7" t="s">
        <v>155</v>
      </c>
      <c r="V4" s="7" t="s">
        <v>155</v>
      </c>
      <c r="W4" s="7" t="s">
        <v>155</v>
      </c>
      <c r="X4" s="7" t="s">
        <v>155</v>
      </c>
      <c r="Y4" s="7" t="s">
        <v>155</v>
      </c>
      <c r="Z4" s="7" t="s">
        <v>155</v>
      </c>
      <c r="AA4" s="7" t="s">
        <v>155</v>
      </c>
      <c r="AB4" s="7" t="s">
        <v>155</v>
      </c>
      <c r="AC4" s="7" t="s">
        <v>155</v>
      </c>
    </row>
    <row r="5" spans="1:29">
      <c r="A5">
        <v>1</v>
      </c>
      <c r="B5" s="32" t="s">
        <v>273</v>
      </c>
      <c r="C5" t="s">
        <v>4</v>
      </c>
      <c r="D5" t="s">
        <v>132</v>
      </c>
      <c r="E5">
        <v>2800</v>
      </c>
      <c r="F5" t="s">
        <v>155</v>
      </c>
      <c r="G5" s="1">
        <f>ROUND((WACC!$B$2*(1+WACC!$B$2)^$K5)/((1+WACC!$B$2)^$K5-1)*$E5,0)</f>
        <v>148</v>
      </c>
      <c r="H5" t="s">
        <v>155</v>
      </c>
      <c r="I5">
        <v>60000</v>
      </c>
      <c r="J5">
        <v>0</v>
      </c>
      <c r="K5">
        <v>60</v>
      </c>
      <c r="L5" t="s">
        <v>155</v>
      </c>
      <c r="M5" s="35"/>
      <c r="N5">
        <v>0</v>
      </c>
      <c r="O5">
        <v>1</v>
      </c>
      <c r="P5">
        <v>0</v>
      </c>
      <c r="Q5">
        <v>0</v>
      </c>
      <c r="R5">
        <f t="shared" ref="R5:R52" si="0">1-SUM(O5:Q5)</f>
        <v>0</v>
      </c>
      <c r="S5">
        <v>1</v>
      </c>
      <c r="T5" s="7" t="s">
        <v>155</v>
      </c>
      <c r="U5" s="7" t="s">
        <v>155</v>
      </c>
      <c r="V5" s="7" t="s">
        <v>155</v>
      </c>
      <c r="W5" s="7" t="s">
        <v>155</v>
      </c>
      <c r="X5" s="7" t="s">
        <v>155</v>
      </c>
      <c r="Y5" s="7" t="s">
        <v>155</v>
      </c>
      <c r="Z5" s="7" t="s">
        <v>155</v>
      </c>
      <c r="AA5" s="7" t="s">
        <v>155</v>
      </c>
      <c r="AB5" s="7" t="s">
        <v>155</v>
      </c>
      <c r="AC5" s="7" t="s">
        <v>155</v>
      </c>
    </row>
    <row r="6" spans="1:29">
      <c r="A6">
        <v>2</v>
      </c>
      <c r="B6" s="32" t="s">
        <v>274</v>
      </c>
      <c r="C6" t="s">
        <v>5</v>
      </c>
      <c r="D6" t="s">
        <v>135</v>
      </c>
      <c r="E6">
        <v>1040</v>
      </c>
      <c r="F6" t="s">
        <v>155</v>
      </c>
      <c r="G6" s="1">
        <f>ROUND((WACC!$B$2*(1+WACC!$B$2)^$K6)/((1+WACC!$B$2)^$K6-1)*$E6,0)</f>
        <v>68</v>
      </c>
      <c r="H6" t="s">
        <v>155</v>
      </c>
      <c r="I6">
        <v>12600</v>
      </c>
      <c r="J6">
        <v>1.35</v>
      </c>
      <c r="K6">
        <v>30</v>
      </c>
      <c r="L6" t="s">
        <v>155</v>
      </c>
      <c r="M6" s="35"/>
      <c r="N6">
        <v>0</v>
      </c>
      <c r="O6">
        <v>1</v>
      </c>
      <c r="P6">
        <v>0</v>
      </c>
      <c r="Q6">
        <v>0</v>
      </c>
      <c r="R6">
        <f t="shared" si="0"/>
        <v>0</v>
      </c>
      <c r="S6">
        <v>1</v>
      </c>
      <c r="T6" s="7" t="s">
        <v>155</v>
      </c>
      <c r="U6" s="7" t="s">
        <v>155</v>
      </c>
      <c r="V6" s="7" t="s">
        <v>155</v>
      </c>
      <c r="W6" s="7" t="s">
        <v>155</v>
      </c>
      <c r="X6" s="7" t="s">
        <v>155</v>
      </c>
      <c r="Y6" s="7" t="s">
        <v>155</v>
      </c>
      <c r="Z6" s="7" t="s">
        <v>155</v>
      </c>
      <c r="AA6" s="7" t="s">
        <v>155</v>
      </c>
      <c r="AB6" s="7" t="s">
        <v>155</v>
      </c>
      <c r="AC6" s="7" t="s">
        <v>155</v>
      </c>
    </row>
    <row r="7" spans="1:29">
      <c r="A7">
        <v>3</v>
      </c>
      <c r="B7" s="32" t="s">
        <v>275</v>
      </c>
      <c r="C7" t="s">
        <v>6</v>
      </c>
      <c r="D7" t="s">
        <v>135</v>
      </c>
      <c r="E7">
        <v>1930</v>
      </c>
      <c r="F7" t="s">
        <v>155</v>
      </c>
      <c r="G7" s="1">
        <f>ROUND((WACC!$B$2*(1+WACC!$B$2)^$K7)/((1+WACC!$B$2)^$K7-1)*$E7,0)</f>
        <v>126</v>
      </c>
      <c r="H7" t="s">
        <v>155</v>
      </c>
      <c r="I7">
        <v>36053</v>
      </c>
      <c r="J7">
        <v>2.7</v>
      </c>
      <c r="K7">
        <v>30</v>
      </c>
      <c r="L7" t="s">
        <v>155</v>
      </c>
      <c r="M7" s="35"/>
      <c r="N7">
        <v>0</v>
      </c>
      <c r="O7">
        <v>1</v>
      </c>
      <c r="P7">
        <v>0</v>
      </c>
      <c r="Q7">
        <v>0</v>
      </c>
      <c r="R7">
        <f t="shared" si="0"/>
        <v>0</v>
      </c>
      <c r="S7">
        <v>1</v>
      </c>
      <c r="T7" s="7" t="s">
        <v>155</v>
      </c>
      <c r="U7" s="7" t="s">
        <v>155</v>
      </c>
      <c r="V7" s="7" t="s">
        <v>155</v>
      </c>
      <c r="W7" s="7" t="s">
        <v>155</v>
      </c>
      <c r="X7" s="7" t="s">
        <v>155</v>
      </c>
      <c r="Y7" s="7" t="s">
        <v>155</v>
      </c>
      <c r="Z7" s="7" t="s">
        <v>155</v>
      </c>
      <c r="AA7" s="7" t="s">
        <v>155</v>
      </c>
      <c r="AB7" s="7" t="s">
        <v>155</v>
      </c>
      <c r="AC7" s="7" t="s">
        <v>155</v>
      </c>
    </row>
    <row r="8" spans="1:29">
      <c r="A8">
        <v>4</v>
      </c>
      <c r="B8" s="32" t="s">
        <v>54</v>
      </c>
      <c r="C8" t="s">
        <v>114</v>
      </c>
      <c r="D8" t="s">
        <v>133</v>
      </c>
      <c r="E8">
        <v>3230</v>
      </c>
      <c r="F8" t="s">
        <v>155</v>
      </c>
      <c r="G8" s="1">
        <f>ROUND((WACC!$B$2*(1+WACC!$B$2)^$K8)/((1+WACC!$B$2)^$K8-1)*$E8,0)</f>
        <v>229</v>
      </c>
      <c r="H8" t="s">
        <v>155</v>
      </c>
      <c r="I8">
        <v>92720</v>
      </c>
      <c r="J8">
        <v>3.8</v>
      </c>
      <c r="K8">
        <v>25</v>
      </c>
      <c r="L8">
        <v>0.29599999999999999</v>
      </c>
      <c r="M8">
        <v>1</v>
      </c>
      <c r="N8">
        <v>0</v>
      </c>
      <c r="O8">
        <v>0</v>
      </c>
      <c r="P8">
        <v>0</v>
      </c>
      <c r="Q8">
        <v>0</v>
      </c>
      <c r="R8">
        <f t="shared" si="0"/>
        <v>1</v>
      </c>
      <c r="S8">
        <v>1</v>
      </c>
      <c r="T8" s="7" t="s">
        <v>155</v>
      </c>
      <c r="U8" s="7" t="s">
        <v>155</v>
      </c>
      <c r="V8" s="7" t="s">
        <v>155</v>
      </c>
      <c r="W8" s="7" t="s">
        <v>155</v>
      </c>
      <c r="X8" s="7" t="s">
        <v>155</v>
      </c>
      <c r="Y8" s="7" t="s">
        <v>155</v>
      </c>
      <c r="Z8" s="7" t="s">
        <v>155</v>
      </c>
      <c r="AA8" s="7" t="s">
        <v>155</v>
      </c>
      <c r="AB8" s="7" t="s">
        <v>155</v>
      </c>
      <c r="AC8" t="s">
        <v>155</v>
      </c>
    </row>
    <row r="9" spans="1:29">
      <c r="A9">
        <v>5</v>
      </c>
      <c r="B9" s="32" t="s">
        <v>55</v>
      </c>
      <c r="C9" t="s">
        <v>115</v>
      </c>
      <c r="D9" t="s">
        <v>133</v>
      </c>
      <c r="E9">
        <v>3400</v>
      </c>
      <c r="F9" t="s">
        <v>155</v>
      </c>
      <c r="G9" s="1">
        <f>ROUND((WACC!$B$2*(1+WACC!$B$2)^$K9)/((1+WACC!$B$2)^$K9-1)*$E9,0)</f>
        <v>241</v>
      </c>
      <c r="H9" t="s">
        <v>155</v>
      </c>
      <c r="I9">
        <v>97600</v>
      </c>
      <c r="J9">
        <v>3.8</v>
      </c>
      <c r="K9">
        <v>25</v>
      </c>
      <c r="L9">
        <v>0.29599999999999999</v>
      </c>
      <c r="M9">
        <v>1</v>
      </c>
      <c r="N9">
        <v>1</v>
      </c>
      <c r="O9">
        <v>0</v>
      </c>
      <c r="P9">
        <v>0</v>
      </c>
      <c r="Q9">
        <v>0</v>
      </c>
      <c r="R9">
        <f t="shared" si="0"/>
        <v>1</v>
      </c>
      <c r="S9">
        <v>1</v>
      </c>
      <c r="T9" s="7">
        <v>1</v>
      </c>
      <c r="U9" s="7">
        <v>0.36</v>
      </c>
      <c r="V9" s="7">
        <v>0.58823529411764708</v>
      </c>
      <c r="W9" s="7">
        <v>0.73529411764705888</v>
      </c>
      <c r="X9" s="7">
        <v>0.41176470588235292</v>
      </c>
      <c r="Y9" s="7">
        <v>0.26470588235294112</v>
      </c>
      <c r="Z9" s="7">
        <v>5.3656597774244839</v>
      </c>
      <c r="AA9" s="7">
        <v>0.29599999999999999</v>
      </c>
      <c r="AB9" s="7">
        <v>0.8</v>
      </c>
      <c r="AC9">
        <v>1</v>
      </c>
    </row>
    <row r="10" spans="1:29">
      <c r="A10">
        <v>6</v>
      </c>
      <c r="B10" s="33" t="s">
        <v>20</v>
      </c>
      <c r="C10" t="s">
        <v>80</v>
      </c>
      <c r="D10" t="s">
        <v>20</v>
      </c>
      <c r="E10">
        <v>5800</v>
      </c>
      <c r="F10" t="s">
        <v>155</v>
      </c>
      <c r="G10" s="1">
        <f>ROUND((WACC!$B$2*(1+WACC!$B$2)^$K10)/((1+WACC!$B$2)^$K10-1)*$E10,0)</f>
        <v>338</v>
      </c>
      <c r="H10" t="s">
        <v>155</v>
      </c>
      <c r="I10">
        <v>121800.00000000001</v>
      </c>
      <c r="J10">
        <v>2.5</v>
      </c>
      <c r="K10">
        <v>40</v>
      </c>
      <c r="L10">
        <v>0.34</v>
      </c>
      <c r="M10">
        <v>6</v>
      </c>
      <c r="N10">
        <v>0</v>
      </c>
      <c r="O10">
        <v>0</v>
      </c>
      <c r="P10">
        <v>0</v>
      </c>
      <c r="Q10">
        <v>0</v>
      </c>
      <c r="R10">
        <f t="shared" si="0"/>
        <v>1</v>
      </c>
      <c r="S10">
        <v>1</v>
      </c>
      <c r="T10" s="7" t="s">
        <v>155</v>
      </c>
      <c r="U10" s="7" t="s">
        <v>155</v>
      </c>
      <c r="V10" s="7" t="s">
        <v>155</v>
      </c>
      <c r="W10" s="7" t="s">
        <v>155</v>
      </c>
      <c r="X10" s="7" t="s">
        <v>155</v>
      </c>
      <c r="Y10" s="7" t="s">
        <v>155</v>
      </c>
      <c r="Z10" s="7" t="s">
        <v>155</v>
      </c>
      <c r="AA10" s="7" t="s">
        <v>155</v>
      </c>
      <c r="AB10" s="7" t="s">
        <v>155</v>
      </c>
      <c r="AC10" t="s">
        <v>155</v>
      </c>
    </row>
    <row r="11" spans="1:29">
      <c r="A11">
        <v>7</v>
      </c>
      <c r="B11" s="33" t="s">
        <v>21</v>
      </c>
      <c r="C11" t="s">
        <v>81</v>
      </c>
      <c r="D11" t="s">
        <v>128</v>
      </c>
      <c r="E11">
        <v>1700</v>
      </c>
      <c r="F11" t="s">
        <v>155</v>
      </c>
      <c r="G11" s="1">
        <f>ROUND((WACC!$B$2*(1+WACC!$B$2)^$K11)/((1+WACC!$B$2)^$K11-1)*$E11,0)</f>
        <v>99</v>
      </c>
      <c r="H11" t="s">
        <v>155</v>
      </c>
      <c r="I11">
        <v>60000</v>
      </c>
      <c r="J11">
        <v>2</v>
      </c>
      <c r="K11">
        <v>40</v>
      </c>
      <c r="L11">
        <v>0.35199999999999998</v>
      </c>
      <c r="M11">
        <v>9</v>
      </c>
      <c r="N11">
        <v>0</v>
      </c>
      <c r="O11">
        <v>0</v>
      </c>
      <c r="P11">
        <v>0</v>
      </c>
      <c r="Q11">
        <v>0</v>
      </c>
      <c r="R11">
        <f t="shared" si="0"/>
        <v>1</v>
      </c>
      <c r="S11">
        <v>1</v>
      </c>
      <c r="T11" s="7" t="s">
        <v>155</v>
      </c>
      <c r="U11" s="7" t="s">
        <v>155</v>
      </c>
      <c r="V11" s="7" t="s">
        <v>155</v>
      </c>
      <c r="W11" s="7" t="s">
        <v>155</v>
      </c>
      <c r="X11" s="7" t="s">
        <v>155</v>
      </c>
      <c r="Y11" s="7" t="s">
        <v>155</v>
      </c>
      <c r="Z11" s="7" t="s">
        <v>155</v>
      </c>
      <c r="AA11" s="7" t="s">
        <v>155</v>
      </c>
      <c r="AB11" s="7" t="s">
        <v>155</v>
      </c>
      <c r="AC11" t="s">
        <v>155</v>
      </c>
    </row>
    <row r="12" spans="1:29">
      <c r="A12">
        <v>8</v>
      </c>
      <c r="B12" s="33" t="s">
        <v>22</v>
      </c>
      <c r="C12" t="s">
        <v>82</v>
      </c>
      <c r="D12" t="s">
        <v>128</v>
      </c>
      <c r="E12">
        <v>1700</v>
      </c>
      <c r="F12" t="s">
        <v>155</v>
      </c>
      <c r="G12" s="1">
        <f>ROUND((WACC!$B$2*(1+WACC!$B$2)^$K12)/((1+WACC!$B$2)^$K12-1)*$E12,0)</f>
        <v>99</v>
      </c>
      <c r="H12" t="s">
        <v>155</v>
      </c>
      <c r="I12">
        <v>60000</v>
      </c>
      <c r="J12">
        <v>2</v>
      </c>
      <c r="K12">
        <v>40</v>
      </c>
      <c r="L12">
        <v>0.35199999999999998</v>
      </c>
      <c r="M12">
        <v>9</v>
      </c>
      <c r="N12">
        <v>1</v>
      </c>
      <c r="O12">
        <v>0</v>
      </c>
      <c r="P12">
        <v>0</v>
      </c>
      <c r="Q12">
        <v>0</v>
      </c>
      <c r="R12">
        <f t="shared" si="0"/>
        <v>1</v>
      </c>
      <c r="S12">
        <v>1</v>
      </c>
      <c r="T12" s="7">
        <v>0.15</v>
      </c>
      <c r="U12" s="7">
        <v>0.52500000000000002</v>
      </c>
      <c r="V12" s="7">
        <v>1.1851851851851851</v>
      </c>
      <c r="W12" s="7">
        <v>1.4814814814814814</v>
      </c>
      <c r="X12" s="7">
        <v>0.82222222222222219</v>
      </c>
      <c r="Y12" s="7">
        <v>0.77777777777777779</v>
      </c>
      <c r="Z12" s="7">
        <v>3.3459595959595965</v>
      </c>
      <c r="AA12" s="7">
        <v>0.70660740740740724</v>
      </c>
      <c r="AB12" s="7">
        <v>0.8</v>
      </c>
      <c r="AC12" t="s">
        <v>202</v>
      </c>
    </row>
    <row r="13" spans="1:29">
      <c r="A13">
        <v>9</v>
      </c>
      <c r="B13" s="33" t="s">
        <v>23</v>
      </c>
      <c r="C13" t="s">
        <v>83</v>
      </c>
      <c r="D13" t="s">
        <v>128</v>
      </c>
      <c r="E13">
        <v>2000</v>
      </c>
      <c r="F13" t="s">
        <v>155</v>
      </c>
      <c r="G13" s="1">
        <f>ROUND((WACC!$B$2*(1+WACC!$B$2)^$K13)/((1+WACC!$B$2)^$K13-1)*$E13,0)</f>
        <v>117</v>
      </c>
      <c r="H13" t="s">
        <v>155</v>
      </c>
      <c r="I13">
        <v>50000</v>
      </c>
      <c r="J13">
        <v>4.5</v>
      </c>
      <c r="K13">
        <v>40</v>
      </c>
      <c r="L13">
        <v>0.439</v>
      </c>
      <c r="M13">
        <v>6</v>
      </c>
      <c r="N13">
        <v>0</v>
      </c>
      <c r="O13">
        <v>0</v>
      </c>
      <c r="P13">
        <v>0</v>
      </c>
      <c r="Q13">
        <v>0</v>
      </c>
      <c r="R13">
        <f t="shared" si="0"/>
        <v>1</v>
      </c>
      <c r="S13">
        <v>1</v>
      </c>
      <c r="T13" s="7" t="s">
        <v>155</v>
      </c>
      <c r="U13" s="7" t="s">
        <v>155</v>
      </c>
      <c r="V13" s="7" t="s">
        <v>155</v>
      </c>
      <c r="W13" s="7" t="s">
        <v>155</v>
      </c>
      <c r="X13" s="7" t="s">
        <v>155</v>
      </c>
      <c r="Y13" s="7" t="s">
        <v>155</v>
      </c>
      <c r="Z13" s="7" t="s">
        <v>155</v>
      </c>
      <c r="AA13" s="7" t="s">
        <v>155</v>
      </c>
      <c r="AB13" s="7" t="s">
        <v>155</v>
      </c>
      <c r="AC13" t="s">
        <v>155</v>
      </c>
    </row>
    <row r="14" spans="1:29">
      <c r="A14">
        <v>10</v>
      </c>
      <c r="B14" s="33" t="s">
        <v>24</v>
      </c>
      <c r="C14" t="s">
        <v>84</v>
      </c>
      <c r="D14" t="s">
        <v>128</v>
      </c>
      <c r="E14">
        <v>2105</v>
      </c>
      <c r="F14" t="s">
        <v>155</v>
      </c>
      <c r="G14" s="1">
        <f>ROUND((WACC!$B$2*(1+WACC!$B$2)^$K14)/((1+WACC!$B$2)^$K14-1)*$E14,0)</f>
        <v>123</v>
      </c>
      <c r="H14" t="s">
        <v>155</v>
      </c>
      <c r="I14">
        <v>52625</v>
      </c>
      <c r="J14">
        <v>4.5</v>
      </c>
      <c r="K14">
        <v>40</v>
      </c>
      <c r="L14">
        <v>0.439</v>
      </c>
      <c r="M14" t="s">
        <v>204</v>
      </c>
      <c r="N14">
        <v>1</v>
      </c>
      <c r="O14">
        <v>0</v>
      </c>
      <c r="P14">
        <v>0</v>
      </c>
      <c r="Q14">
        <v>0</v>
      </c>
      <c r="R14">
        <f t="shared" si="0"/>
        <v>1</v>
      </c>
      <c r="S14">
        <v>1</v>
      </c>
      <c r="T14" s="7">
        <v>0.15</v>
      </c>
      <c r="U14" s="7">
        <v>0.66</v>
      </c>
      <c r="V14" s="7">
        <v>0.98765432098765427</v>
      </c>
      <c r="W14" s="7">
        <v>1.2345679012345678</v>
      </c>
      <c r="X14" s="7">
        <v>0.85185185185185186</v>
      </c>
      <c r="Y14" s="7">
        <v>0.81481481481481488</v>
      </c>
      <c r="Z14" s="7">
        <v>2.615371635872775</v>
      </c>
      <c r="AA14" s="7">
        <v>0.80754320987654327</v>
      </c>
      <c r="AB14" s="7">
        <v>0.8</v>
      </c>
      <c r="AC14" t="s">
        <v>203</v>
      </c>
    </row>
    <row r="15" spans="1:29">
      <c r="A15">
        <v>11</v>
      </c>
      <c r="B15" s="33" t="s">
        <v>25</v>
      </c>
      <c r="C15" t="s">
        <v>85</v>
      </c>
      <c r="D15" t="s">
        <v>129</v>
      </c>
      <c r="E15">
        <v>1200</v>
      </c>
      <c r="F15" t="s">
        <v>155</v>
      </c>
      <c r="G15" s="1">
        <f>ROUND((WACC!$B$2*(1+WACC!$B$2)^$K15)/((1+WACC!$B$2)^$K15-1)*$E15,0)</f>
        <v>70</v>
      </c>
      <c r="H15" t="s">
        <v>155</v>
      </c>
      <c r="I15">
        <v>30000</v>
      </c>
      <c r="J15">
        <v>6</v>
      </c>
      <c r="K15">
        <v>40</v>
      </c>
      <c r="L15">
        <v>0.375</v>
      </c>
      <c r="M15" t="s">
        <v>220</v>
      </c>
      <c r="N15">
        <v>0</v>
      </c>
      <c r="O15">
        <v>0</v>
      </c>
      <c r="P15">
        <v>0</v>
      </c>
      <c r="Q15">
        <v>0</v>
      </c>
      <c r="R15">
        <f t="shared" si="0"/>
        <v>1</v>
      </c>
      <c r="S15">
        <v>1</v>
      </c>
      <c r="T15" s="7" t="s">
        <v>155</v>
      </c>
      <c r="U15" s="7" t="s">
        <v>155</v>
      </c>
      <c r="V15" s="7" t="s">
        <v>155</v>
      </c>
      <c r="W15" s="7" t="s">
        <v>155</v>
      </c>
      <c r="X15" s="7" t="s">
        <v>155</v>
      </c>
      <c r="Y15" s="7" t="s">
        <v>155</v>
      </c>
      <c r="Z15" s="7" t="s">
        <v>155</v>
      </c>
      <c r="AA15" s="7" t="s">
        <v>155</v>
      </c>
      <c r="AB15" s="7" t="s">
        <v>155</v>
      </c>
      <c r="AC15" t="s">
        <v>155</v>
      </c>
    </row>
    <row r="16" spans="1:29">
      <c r="A16">
        <v>12</v>
      </c>
      <c r="B16" s="33" t="s">
        <v>26</v>
      </c>
      <c r="C16" t="s">
        <v>86</v>
      </c>
      <c r="D16" t="s">
        <v>129</v>
      </c>
      <c r="E16">
        <v>1263</v>
      </c>
      <c r="F16" t="s">
        <v>155</v>
      </c>
      <c r="G16" s="1">
        <f>ROUND((WACC!$B$2*(1+WACC!$B$2)^$K16)/((1+WACC!$B$2)^$K16-1)*$E16,0)</f>
        <v>74</v>
      </c>
      <c r="H16" t="s">
        <v>155</v>
      </c>
      <c r="I16">
        <v>30000</v>
      </c>
      <c r="J16">
        <v>6</v>
      </c>
      <c r="K16">
        <v>40</v>
      </c>
      <c r="L16">
        <v>0.375</v>
      </c>
      <c r="M16" t="s">
        <v>220</v>
      </c>
      <c r="N16">
        <v>1</v>
      </c>
      <c r="O16">
        <v>0</v>
      </c>
      <c r="P16">
        <v>0</v>
      </c>
      <c r="Q16">
        <v>0</v>
      </c>
      <c r="R16">
        <f t="shared" si="0"/>
        <v>1</v>
      </c>
      <c r="S16">
        <v>1</v>
      </c>
      <c r="T16" s="7">
        <v>0.15</v>
      </c>
      <c r="U16" s="7">
        <v>0.55000000000000004</v>
      </c>
      <c r="V16" s="7">
        <v>1.1428571428571428</v>
      </c>
      <c r="W16" s="7">
        <v>1.4285714285714284</v>
      </c>
      <c r="X16" s="7">
        <v>0.82857142857142863</v>
      </c>
      <c r="Y16" s="7">
        <v>0.78571428571428581</v>
      </c>
      <c r="Z16" s="7">
        <v>3.1238095238095238</v>
      </c>
      <c r="AA16" s="7">
        <v>0.73928571428571432</v>
      </c>
      <c r="AB16" s="7">
        <v>0.8</v>
      </c>
      <c r="AC16" t="s">
        <v>202</v>
      </c>
    </row>
    <row r="17" spans="1:29">
      <c r="A17">
        <v>13</v>
      </c>
      <c r="B17" s="33" t="s">
        <v>27</v>
      </c>
      <c r="C17" t="s">
        <v>87</v>
      </c>
      <c r="D17" t="s">
        <v>129</v>
      </c>
      <c r="E17">
        <v>1300</v>
      </c>
      <c r="F17" t="s">
        <v>155</v>
      </c>
      <c r="G17" s="1">
        <f>ROUND((WACC!$B$2*(1+WACC!$B$2)^$K17)/((1+WACC!$B$2)^$K17-1)*$E17,0)</f>
        <v>76</v>
      </c>
      <c r="H17" t="s">
        <v>155</v>
      </c>
      <c r="I17">
        <v>25000</v>
      </c>
      <c r="J17">
        <v>6</v>
      </c>
      <c r="K17">
        <v>40</v>
      </c>
      <c r="L17">
        <v>0.42499999999999999</v>
      </c>
      <c r="M17" t="s">
        <v>220</v>
      </c>
      <c r="N17">
        <v>0</v>
      </c>
      <c r="O17">
        <v>0</v>
      </c>
      <c r="P17">
        <v>0</v>
      </c>
      <c r="Q17">
        <v>0</v>
      </c>
      <c r="R17">
        <f t="shared" si="0"/>
        <v>1</v>
      </c>
      <c r="S17">
        <v>1</v>
      </c>
      <c r="T17" s="7" t="s">
        <v>155</v>
      </c>
      <c r="U17" s="7" t="s">
        <v>155</v>
      </c>
      <c r="V17" s="7" t="s">
        <v>155</v>
      </c>
      <c r="W17" s="7" t="s">
        <v>155</v>
      </c>
      <c r="X17" s="7" t="s">
        <v>155</v>
      </c>
      <c r="Y17" s="7" t="s">
        <v>155</v>
      </c>
      <c r="Z17" s="7" t="s">
        <v>155</v>
      </c>
      <c r="AA17" s="7" t="s">
        <v>155</v>
      </c>
      <c r="AB17" s="7" t="s">
        <v>155</v>
      </c>
      <c r="AC17" t="s">
        <v>155</v>
      </c>
    </row>
    <row r="18" spans="1:29">
      <c r="A18">
        <v>14</v>
      </c>
      <c r="B18" s="33" t="s">
        <v>28</v>
      </c>
      <c r="C18" t="s">
        <v>88</v>
      </c>
      <c r="D18" t="s">
        <v>129</v>
      </c>
      <c r="E18">
        <v>1368</v>
      </c>
      <c r="F18" t="s">
        <v>155</v>
      </c>
      <c r="G18" s="1">
        <f>ROUND((WACC!$B$2*(1+WACC!$B$2)^$K18)/((1+WACC!$B$2)^$K18-1)*$E18,0)</f>
        <v>80</v>
      </c>
      <c r="H18" t="s">
        <v>155</v>
      </c>
      <c r="I18">
        <v>25000</v>
      </c>
      <c r="J18">
        <v>6</v>
      </c>
      <c r="K18">
        <v>40</v>
      </c>
      <c r="L18">
        <v>0.42499999999999999</v>
      </c>
      <c r="M18" t="s">
        <v>220</v>
      </c>
      <c r="N18">
        <v>1</v>
      </c>
      <c r="O18">
        <v>0</v>
      </c>
      <c r="P18">
        <v>0</v>
      </c>
      <c r="Q18">
        <v>0</v>
      </c>
      <c r="R18">
        <f t="shared" si="0"/>
        <v>1</v>
      </c>
      <c r="S18">
        <v>1</v>
      </c>
      <c r="T18" s="7">
        <v>0.15</v>
      </c>
      <c r="U18" s="7">
        <v>0.6</v>
      </c>
      <c r="V18" s="7">
        <v>1.0666666666666667</v>
      </c>
      <c r="W18" s="7">
        <v>1.3333333333333333</v>
      </c>
      <c r="X18" s="7">
        <v>0.84</v>
      </c>
      <c r="Y18" s="7">
        <v>0.8</v>
      </c>
      <c r="Z18" s="7">
        <v>2.7294117647058824</v>
      </c>
      <c r="AA18" s="7">
        <v>0.81033333333333335</v>
      </c>
      <c r="AB18" s="7">
        <v>0.8</v>
      </c>
      <c r="AC18" t="s">
        <v>202</v>
      </c>
    </row>
    <row r="19" spans="1:29">
      <c r="A19">
        <v>15</v>
      </c>
      <c r="B19" s="33" t="s">
        <v>29</v>
      </c>
      <c r="C19" t="s">
        <v>89</v>
      </c>
      <c r="D19" t="s">
        <v>129</v>
      </c>
      <c r="E19">
        <v>1900</v>
      </c>
      <c r="F19" t="s">
        <v>155</v>
      </c>
      <c r="G19" s="1">
        <f>ROUND((WACC!$B$2*(1+WACC!$B$2)^$K19)/((1+WACC!$B$2)^$K19-1)*$E19,0)</f>
        <v>111</v>
      </c>
      <c r="H19" t="s">
        <v>155</v>
      </c>
      <c r="I19">
        <v>31000</v>
      </c>
      <c r="J19">
        <v>2.9</v>
      </c>
      <c r="K19">
        <v>40</v>
      </c>
      <c r="L19">
        <v>0.48499999999999999</v>
      </c>
      <c r="M19" t="s">
        <v>220</v>
      </c>
      <c r="N19">
        <v>0</v>
      </c>
      <c r="O19">
        <v>0</v>
      </c>
      <c r="P19">
        <v>0</v>
      </c>
      <c r="Q19">
        <v>0</v>
      </c>
      <c r="R19">
        <f t="shared" si="0"/>
        <v>1</v>
      </c>
      <c r="S19">
        <v>1</v>
      </c>
      <c r="T19" s="7" t="s">
        <v>155</v>
      </c>
      <c r="U19" s="7" t="s">
        <v>155</v>
      </c>
      <c r="V19" s="7" t="s">
        <v>155</v>
      </c>
      <c r="W19" s="7" t="s">
        <v>155</v>
      </c>
      <c r="X19" s="7" t="s">
        <v>155</v>
      </c>
      <c r="Y19" s="7" t="s">
        <v>155</v>
      </c>
      <c r="Z19" s="7" t="s">
        <v>155</v>
      </c>
      <c r="AA19" s="7" t="s">
        <v>155</v>
      </c>
      <c r="AB19" s="7" t="s">
        <v>155</v>
      </c>
      <c r="AC19" t="s">
        <v>155</v>
      </c>
    </row>
    <row r="20" spans="1:29">
      <c r="A20">
        <v>16</v>
      </c>
      <c r="B20" s="33" t="s">
        <v>30</v>
      </c>
      <c r="C20" t="s">
        <v>90</v>
      </c>
      <c r="D20" t="s">
        <v>129</v>
      </c>
      <c r="E20">
        <v>2000</v>
      </c>
      <c r="F20" t="s">
        <v>155</v>
      </c>
      <c r="G20" s="1">
        <f>ROUND((WACC!$B$2*(1+WACC!$B$2)^$K20)/((1+WACC!$B$2)^$K20-1)*$E20,0)</f>
        <v>117</v>
      </c>
      <c r="H20" t="s">
        <v>155</v>
      </c>
      <c r="I20">
        <v>31000</v>
      </c>
      <c r="J20">
        <v>2.9</v>
      </c>
      <c r="K20">
        <v>40</v>
      </c>
      <c r="L20">
        <v>0.48499999999999999</v>
      </c>
      <c r="M20">
        <v>1</v>
      </c>
      <c r="N20">
        <v>1</v>
      </c>
      <c r="O20">
        <v>0</v>
      </c>
      <c r="P20">
        <v>0</v>
      </c>
      <c r="Q20">
        <v>0</v>
      </c>
      <c r="R20">
        <f t="shared" si="0"/>
        <v>1</v>
      </c>
      <c r="S20">
        <v>1</v>
      </c>
      <c r="T20" s="7">
        <v>0.15</v>
      </c>
      <c r="U20" s="7">
        <v>0.84</v>
      </c>
      <c r="V20" s="7">
        <v>0.80808080808080818</v>
      </c>
      <c r="W20" s="7">
        <v>1.0101010101010102</v>
      </c>
      <c r="X20" s="7">
        <v>0.87878787878787878</v>
      </c>
      <c r="Y20" s="7">
        <v>0.84848484848484851</v>
      </c>
      <c r="Z20" s="7">
        <v>2.3117775695095282</v>
      </c>
      <c r="AA20" s="7">
        <v>0.81813131313131315</v>
      </c>
      <c r="AB20" s="7">
        <v>0.8</v>
      </c>
      <c r="AC20">
        <v>1</v>
      </c>
    </row>
    <row r="21" spans="1:29">
      <c r="A21">
        <v>17</v>
      </c>
      <c r="B21" s="33" t="s">
        <v>31</v>
      </c>
      <c r="C21" t="s">
        <v>91</v>
      </c>
      <c r="D21" t="s">
        <v>129</v>
      </c>
      <c r="E21">
        <v>2300</v>
      </c>
      <c r="F21" t="s">
        <v>155</v>
      </c>
      <c r="G21" s="1">
        <f>ROUND((WACC!$B$2*(1+WACC!$B$2)^$K21)/((1+WACC!$B$2)^$K21-1)*$E21,0)</f>
        <v>140</v>
      </c>
      <c r="H21" t="s">
        <v>155</v>
      </c>
      <c r="I21">
        <v>57500</v>
      </c>
      <c r="J21">
        <v>5</v>
      </c>
      <c r="K21">
        <v>35</v>
      </c>
      <c r="L21">
        <v>0.46</v>
      </c>
      <c r="M21">
        <v>6</v>
      </c>
      <c r="N21">
        <v>0</v>
      </c>
      <c r="O21">
        <v>0</v>
      </c>
      <c r="P21">
        <v>0</v>
      </c>
      <c r="Q21">
        <v>0</v>
      </c>
      <c r="R21">
        <f t="shared" si="0"/>
        <v>1</v>
      </c>
      <c r="S21">
        <v>1</v>
      </c>
      <c r="T21" s="7" t="s">
        <v>155</v>
      </c>
      <c r="U21" s="7" t="s">
        <v>155</v>
      </c>
      <c r="V21" s="7" t="s">
        <v>155</v>
      </c>
      <c r="W21" s="7" t="s">
        <v>155</v>
      </c>
      <c r="X21" s="7" t="s">
        <v>155</v>
      </c>
      <c r="Y21" s="7" t="s">
        <v>155</v>
      </c>
      <c r="Z21" s="7" t="s">
        <v>155</v>
      </c>
      <c r="AA21" s="7" t="s">
        <v>155</v>
      </c>
      <c r="AB21" s="7" t="s">
        <v>155</v>
      </c>
      <c r="AC21" t="s">
        <v>155</v>
      </c>
    </row>
    <row r="22" spans="1:29">
      <c r="A22">
        <v>18</v>
      </c>
      <c r="B22" s="33" t="s">
        <v>32</v>
      </c>
      <c r="C22" t="s">
        <v>92</v>
      </c>
      <c r="D22" t="s">
        <v>130</v>
      </c>
      <c r="E22">
        <v>400</v>
      </c>
      <c r="F22" t="s">
        <v>155</v>
      </c>
      <c r="G22" s="1">
        <f>ROUND((WACC!$B$2*(1+WACC!$B$2)^$K22)/((1+WACC!$B$2)^$K22-1)*$E22,0)</f>
        <v>26</v>
      </c>
      <c r="H22" t="s">
        <v>155</v>
      </c>
      <c r="I22">
        <v>15000</v>
      </c>
      <c r="J22">
        <v>3</v>
      </c>
      <c r="K22">
        <v>30</v>
      </c>
      <c r="L22">
        <v>0.40699999999999997</v>
      </c>
      <c r="M22">
        <v>3</v>
      </c>
      <c r="N22">
        <v>0</v>
      </c>
      <c r="O22">
        <v>0</v>
      </c>
      <c r="P22">
        <v>0</v>
      </c>
      <c r="Q22">
        <v>0</v>
      </c>
      <c r="R22">
        <f t="shared" si="0"/>
        <v>1</v>
      </c>
      <c r="S22">
        <v>1</v>
      </c>
      <c r="T22" s="7" t="s">
        <v>155</v>
      </c>
      <c r="U22" s="7" t="s">
        <v>155</v>
      </c>
      <c r="V22" s="7" t="s">
        <v>155</v>
      </c>
      <c r="W22" s="7" t="s">
        <v>155</v>
      </c>
      <c r="X22" s="7" t="s">
        <v>155</v>
      </c>
      <c r="Y22" s="7" t="s">
        <v>155</v>
      </c>
      <c r="Z22" s="7" t="s">
        <v>155</v>
      </c>
      <c r="AA22" s="7" t="s">
        <v>155</v>
      </c>
      <c r="AB22" s="7" t="s">
        <v>155</v>
      </c>
      <c r="AC22" t="s">
        <v>155</v>
      </c>
    </row>
    <row r="23" spans="1:29">
      <c r="A23">
        <v>19</v>
      </c>
      <c r="B23" s="33" t="s">
        <v>33</v>
      </c>
      <c r="C23" t="s">
        <v>93</v>
      </c>
      <c r="D23" t="s">
        <v>130</v>
      </c>
      <c r="E23">
        <v>400</v>
      </c>
      <c r="F23" t="s">
        <v>155</v>
      </c>
      <c r="G23" s="1">
        <f>ROUND((WACC!$B$2*(1+WACC!$B$2)^$K23)/((1+WACC!$B$2)^$K23-1)*$E23,0)</f>
        <v>26</v>
      </c>
      <c r="H23" t="s">
        <v>155</v>
      </c>
      <c r="I23">
        <v>15000</v>
      </c>
      <c r="J23">
        <v>3</v>
      </c>
      <c r="K23">
        <v>30</v>
      </c>
      <c r="L23">
        <v>0.40699999999999997</v>
      </c>
      <c r="M23">
        <v>3</v>
      </c>
      <c r="N23">
        <v>1</v>
      </c>
      <c r="O23">
        <v>0</v>
      </c>
      <c r="P23">
        <v>0</v>
      </c>
      <c r="Q23">
        <v>0</v>
      </c>
      <c r="R23">
        <f t="shared" si="0"/>
        <v>1</v>
      </c>
      <c r="S23">
        <v>1</v>
      </c>
      <c r="T23" s="7">
        <v>0.15</v>
      </c>
      <c r="U23" s="7">
        <v>0.55000000000000004</v>
      </c>
      <c r="V23" s="7">
        <v>1.1428571428571428</v>
      </c>
      <c r="W23" s="7">
        <v>1.4285714285714284</v>
      </c>
      <c r="X23" s="7">
        <v>0.82857142857142863</v>
      </c>
      <c r="Y23" s="7">
        <v>0.78571428571428581</v>
      </c>
      <c r="Z23" s="7">
        <v>2.8782028782028783</v>
      </c>
      <c r="AA23" s="7">
        <v>0.80237142857142851</v>
      </c>
      <c r="AB23" s="7">
        <v>0.8</v>
      </c>
      <c r="AC23" t="s">
        <v>205</v>
      </c>
    </row>
    <row r="24" spans="1:29">
      <c r="A24">
        <v>20</v>
      </c>
      <c r="B24" s="33" t="s">
        <v>206</v>
      </c>
      <c r="C24" t="s">
        <v>94</v>
      </c>
      <c r="D24" t="s">
        <v>130</v>
      </c>
      <c r="E24">
        <v>454</v>
      </c>
      <c r="F24" t="s">
        <v>155</v>
      </c>
      <c r="G24" s="1">
        <f>ROUND((WACC!$B$2*(1+WACC!$B$2)^$K24)/((1+WACC!$B$2)^$K24-1)*$E24,0)</f>
        <v>32</v>
      </c>
      <c r="H24" t="s">
        <v>155</v>
      </c>
      <c r="I24">
        <v>8068</v>
      </c>
      <c r="J24">
        <v>4.5</v>
      </c>
      <c r="K24">
        <v>25</v>
      </c>
      <c r="L24">
        <v>0.32800000000000001</v>
      </c>
      <c r="M24">
        <v>1</v>
      </c>
      <c r="N24">
        <v>0</v>
      </c>
      <c r="O24">
        <v>0</v>
      </c>
      <c r="P24">
        <v>0</v>
      </c>
      <c r="Q24">
        <v>0</v>
      </c>
      <c r="R24">
        <f t="shared" si="0"/>
        <v>1</v>
      </c>
      <c r="S24">
        <v>1</v>
      </c>
      <c r="T24" s="7" t="s">
        <v>155</v>
      </c>
      <c r="U24" s="7" t="s">
        <v>155</v>
      </c>
      <c r="V24" s="7" t="s">
        <v>155</v>
      </c>
      <c r="W24" s="7" t="s">
        <v>155</v>
      </c>
      <c r="X24" s="7" t="s">
        <v>155</v>
      </c>
      <c r="Y24" s="7" t="s">
        <v>155</v>
      </c>
      <c r="Z24" s="7" t="s">
        <v>155</v>
      </c>
      <c r="AA24" s="7" t="s">
        <v>155</v>
      </c>
      <c r="AB24" s="7" t="s">
        <v>155</v>
      </c>
      <c r="AC24" t="s">
        <v>155</v>
      </c>
    </row>
    <row r="25" spans="1:29">
      <c r="A25">
        <v>21</v>
      </c>
      <c r="B25" s="33" t="s">
        <v>342</v>
      </c>
      <c r="C25" t="s">
        <v>95</v>
      </c>
      <c r="D25" t="s">
        <v>130</v>
      </c>
      <c r="G25" s="1"/>
      <c r="T25" s="7"/>
      <c r="U25" s="7"/>
      <c r="V25" s="7"/>
      <c r="W25" s="7"/>
      <c r="X25" s="7"/>
      <c r="Y25" s="7"/>
      <c r="Z25" s="7"/>
      <c r="AA25" s="7"/>
      <c r="AB25" s="7"/>
    </row>
    <row r="26" spans="1:29">
      <c r="A26">
        <v>22</v>
      </c>
      <c r="B26" s="33" t="s">
        <v>207</v>
      </c>
      <c r="C26" t="s">
        <v>96</v>
      </c>
      <c r="D26" t="s">
        <v>130</v>
      </c>
      <c r="E26">
        <v>590</v>
      </c>
      <c r="F26" t="s">
        <v>155</v>
      </c>
      <c r="G26" s="1">
        <f>ROUND((WACC!$B$2*(1+WACC!$B$2)^$K26)/((1+WACC!$B$2)^$K26-1)*$E26,0)</f>
        <v>42</v>
      </c>
      <c r="H26" t="s">
        <v>155</v>
      </c>
      <c r="I26">
        <v>19500</v>
      </c>
      <c r="J26">
        <v>4.4000000000000004</v>
      </c>
      <c r="K26">
        <v>25</v>
      </c>
      <c r="L26">
        <v>0.42</v>
      </c>
      <c r="M26">
        <v>1</v>
      </c>
      <c r="N26">
        <v>0</v>
      </c>
      <c r="O26">
        <v>0</v>
      </c>
      <c r="P26">
        <v>0</v>
      </c>
      <c r="Q26">
        <v>0</v>
      </c>
      <c r="R26">
        <f t="shared" si="0"/>
        <v>1</v>
      </c>
      <c r="S26">
        <v>1</v>
      </c>
      <c r="T26" s="7">
        <v>0</v>
      </c>
      <c r="U26" s="7">
        <v>0.96</v>
      </c>
      <c r="V26" s="7">
        <v>0.83333333333333348</v>
      </c>
      <c r="W26" s="7">
        <v>1.0416666666666667</v>
      </c>
      <c r="X26" s="7">
        <v>1</v>
      </c>
      <c r="Y26" s="7">
        <v>1</v>
      </c>
      <c r="Z26" s="7">
        <v>2.3809523809523809</v>
      </c>
      <c r="AA26" s="7">
        <v>0.77</v>
      </c>
      <c r="AB26" s="7">
        <v>0.8</v>
      </c>
      <c r="AC26">
        <v>1</v>
      </c>
    </row>
    <row r="27" spans="1:29">
      <c r="A27">
        <v>23</v>
      </c>
      <c r="B27" s="33" t="s">
        <v>343</v>
      </c>
      <c r="C27" t="s">
        <v>97</v>
      </c>
      <c r="D27" t="s">
        <v>130</v>
      </c>
      <c r="G27" s="1"/>
      <c r="T27" s="7"/>
      <c r="U27" s="7"/>
      <c r="V27" s="7"/>
      <c r="W27" s="7"/>
      <c r="X27" s="7"/>
      <c r="Y27" s="7"/>
      <c r="Z27" s="7"/>
      <c r="AA27" s="7"/>
      <c r="AB27" s="7"/>
    </row>
    <row r="28" spans="1:29">
      <c r="A28">
        <v>24</v>
      </c>
      <c r="B28" s="33" t="s">
        <v>38</v>
      </c>
      <c r="C28" t="s">
        <v>98</v>
      </c>
      <c r="D28" t="s">
        <v>130</v>
      </c>
      <c r="E28">
        <v>800</v>
      </c>
      <c r="F28" t="s">
        <v>155</v>
      </c>
      <c r="G28" s="1">
        <f>ROUND((WACC!$B$2*(1+WACC!$B$2)^$K28)/((1+WACC!$B$2)^$K28-1)*$E28,0)</f>
        <v>52</v>
      </c>
      <c r="H28" t="s">
        <v>155</v>
      </c>
      <c r="I28">
        <v>20000</v>
      </c>
      <c r="J28">
        <v>4</v>
      </c>
      <c r="K28">
        <v>30</v>
      </c>
      <c r="L28">
        <v>0.56000000000000005</v>
      </c>
      <c r="M28" t="s">
        <v>222</v>
      </c>
      <c r="N28">
        <v>0</v>
      </c>
      <c r="O28">
        <v>0</v>
      </c>
      <c r="P28">
        <v>0</v>
      </c>
      <c r="Q28">
        <v>0</v>
      </c>
      <c r="R28">
        <f t="shared" si="0"/>
        <v>1</v>
      </c>
      <c r="S28">
        <v>1</v>
      </c>
      <c r="T28" s="7" t="s">
        <v>155</v>
      </c>
      <c r="U28" s="7" t="s">
        <v>155</v>
      </c>
      <c r="V28" s="7" t="s">
        <v>155</v>
      </c>
      <c r="W28" s="7" t="s">
        <v>155</v>
      </c>
      <c r="X28" s="7" t="s">
        <v>155</v>
      </c>
      <c r="Y28" s="7" t="s">
        <v>155</v>
      </c>
      <c r="Z28" s="7" t="s">
        <v>155</v>
      </c>
      <c r="AA28" s="7" t="s">
        <v>155</v>
      </c>
      <c r="AB28" s="7" t="s">
        <v>155</v>
      </c>
      <c r="AC28" t="s">
        <v>155</v>
      </c>
    </row>
    <row r="29" spans="1:29">
      <c r="A29">
        <v>25</v>
      </c>
      <c r="B29" s="33" t="s">
        <v>39</v>
      </c>
      <c r="C29" t="s">
        <v>99</v>
      </c>
      <c r="D29" t="s">
        <v>130</v>
      </c>
      <c r="E29">
        <v>842</v>
      </c>
      <c r="F29" t="s">
        <v>155</v>
      </c>
      <c r="G29" s="1">
        <f>ROUND((WACC!$B$2*(1+WACC!$B$2)^$K29)/((1+WACC!$B$2)^$K29-1)*$E29,0)</f>
        <v>55</v>
      </c>
      <c r="H29" t="s">
        <v>155</v>
      </c>
      <c r="I29">
        <v>20000</v>
      </c>
      <c r="J29">
        <v>4</v>
      </c>
      <c r="K29">
        <v>30</v>
      </c>
      <c r="L29">
        <v>0.56000000000000005</v>
      </c>
      <c r="M29" t="s">
        <v>221</v>
      </c>
      <c r="N29">
        <v>1</v>
      </c>
      <c r="O29">
        <v>0</v>
      </c>
      <c r="P29">
        <v>0</v>
      </c>
      <c r="Q29">
        <v>0</v>
      </c>
      <c r="R29">
        <f t="shared" si="0"/>
        <v>1</v>
      </c>
      <c r="S29">
        <v>1</v>
      </c>
      <c r="T29" s="7">
        <v>0.15</v>
      </c>
      <c r="U29" s="7">
        <v>1.8</v>
      </c>
      <c r="V29" s="7">
        <v>0.41025641025641035</v>
      </c>
      <c r="W29" s="7">
        <v>0.51282051282051289</v>
      </c>
      <c r="X29" s="7">
        <v>0.93846153846153846</v>
      </c>
      <c r="Y29" s="7">
        <v>0.92307692307692313</v>
      </c>
      <c r="Z29" s="7">
        <v>1.8956043956043955</v>
      </c>
      <c r="AA29" s="7">
        <v>0.75528205128205139</v>
      </c>
      <c r="AB29" s="7">
        <v>0.8</v>
      </c>
      <c r="AC29">
        <v>1</v>
      </c>
    </row>
    <row r="30" spans="1:29">
      <c r="A30">
        <v>26</v>
      </c>
      <c r="B30" s="33" t="s">
        <v>40</v>
      </c>
      <c r="C30" t="s">
        <v>100</v>
      </c>
      <c r="D30" t="s">
        <v>130</v>
      </c>
      <c r="E30">
        <v>836</v>
      </c>
      <c r="F30" t="s">
        <v>155</v>
      </c>
      <c r="G30" s="1">
        <f>ROUND((WACC!$B$2*(1+WACC!$B$2)^$K30)/((1+WACC!$B$2)^$K30-1)*$E30,0)</f>
        <v>59</v>
      </c>
      <c r="H30" t="s">
        <v>155</v>
      </c>
      <c r="I30">
        <v>27835</v>
      </c>
      <c r="J30">
        <v>4.4000000000000004</v>
      </c>
      <c r="K30">
        <v>25</v>
      </c>
      <c r="L30">
        <v>0.61</v>
      </c>
      <c r="M30">
        <v>1</v>
      </c>
      <c r="N30">
        <v>0</v>
      </c>
      <c r="O30">
        <v>0</v>
      </c>
      <c r="P30">
        <v>0</v>
      </c>
      <c r="Q30">
        <v>0</v>
      </c>
      <c r="R30">
        <f t="shared" si="0"/>
        <v>1</v>
      </c>
      <c r="S30">
        <v>1</v>
      </c>
      <c r="T30" s="7" t="s">
        <v>155</v>
      </c>
      <c r="U30" s="7" t="s">
        <v>155</v>
      </c>
      <c r="V30" s="7" t="s">
        <v>155</v>
      </c>
      <c r="W30" s="7" t="s">
        <v>155</v>
      </c>
      <c r="X30" s="7" t="s">
        <v>155</v>
      </c>
      <c r="Y30" s="7" t="s">
        <v>155</v>
      </c>
      <c r="Z30" s="7" t="s">
        <v>155</v>
      </c>
      <c r="AA30" s="7" t="s">
        <v>155</v>
      </c>
      <c r="AB30" s="7" t="s">
        <v>155</v>
      </c>
      <c r="AC30" t="s">
        <v>155</v>
      </c>
    </row>
    <row r="31" spans="1:29">
      <c r="A31">
        <v>27</v>
      </c>
      <c r="B31" s="33" t="s">
        <v>41</v>
      </c>
      <c r="C31" t="s">
        <v>101</v>
      </c>
      <c r="D31" t="s">
        <v>130</v>
      </c>
      <c r="E31">
        <v>880</v>
      </c>
      <c r="F31" t="s">
        <v>155</v>
      </c>
      <c r="G31" s="1">
        <f>ROUND((WACC!$B$2*(1+WACC!$B$2)^$K31)/((1+WACC!$B$2)^$K31-1)*$E31,0)</f>
        <v>62</v>
      </c>
      <c r="H31" t="s">
        <v>155</v>
      </c>
      <c r="I31">
        <v>29300</v>
      </c>
      <c r="J31">
        <v>4.4000000000000004</v>
      </c>
      <c r="K31">
        <v>25</v>
      </c>
      <c r="L31">
        <v>0.61</v>
      </c>
      <c r="M31">
        <v>1</v>
      </c>
      <c r="N31">
        <v>1</v>
      </c>
      <c r="O31">
        <v>0</v>
      </c>
      <c r="P31">
        <v>0</v>
      </c>
      <c r="Q31">
        <v>0</v>
      </c>
      <c r="R31">
        <f t="shared" si="0"/>
        <v>1</v>
      </c>
      <c r="S31">
        <v>1</v>
      </c>
      <c r="T31" s="7">
        <v>0.15</v>
      </c>
      <c r="U31" s="7">
        <v>2</v>
      </c>
      <c r="V31" s="7">
        <v>0.37209302325581395</v>
      </c>
      <c r="W31" s="7">
        <v>0.46511627906976744</v>
      </c>
      <c r="X31" s="7">
        <v>0.94418604651162785</v>
      </c>
      <c r="Y31" s="7">
        <v>0.93023255813953487</v>
      </c>
      <c r="Z31" s="7">
        <v>1.7308425467022495</v>
      </c>
      <c r="AA31" s="7">
        <v>0.80293023255813945</v>
      </c>
      <c r="AB31" s="7">
        <v>0.8</v>
      </c>
      <c r="AC31">
        <v>1</v>
      </c>
    </row>
    <row r="32" spans="1:29">
      <c r="A32">
        <v>28</v>
      </c>
      <c r="B32" s="33" t="s">
        <v>42</v>
      </c>
      <c r="C32" t="s">
        <v>102</v>
      </c>
      <c r="D32" t="s">
        <v>130</v>
      </c>
      <c r="E32">
        <v>902.5</v>
      </c>
      <c r="F32" t="s">
        <v>155</v>
      </c>
      <c r="G32" s="1">
        <f>ROUND((WACC!$B$2*(1+WACC!$B$2)^$K32)/((1+WACC!$B$2)^$K32-1)*$E32,0)</f>
        <v>64</v>
      </c>
      <c r="H32" t="s">
        <v>155</v>
      </c>
      <c r="I32">
        <v>9262.5</v>
      </c>
      <c r="J32">
        <v>5.4</v>
      </c>
      <c r="K32">
        <v>25</v>
      </c>
      <c r="L32">
        <v>0.47</v>
      </c>
      <c r="M32">
        <v>1</v>
      </c>
      <c r="N32">
        <v>0</v>
      </c>
      <c r="O32">
        <v>0</v>
      </c>
      <c r="P32">
        <v>0</v>
      </c>
      <c r="Q32">
        <v>0</v>
      </c>
      <c r="R32">
        <f t="shared" si="0"/>
        <v>1</v>
      </c>
      <c r="S32">
        <v>1</v>
      </c>
      <c r="T32" s="7" t="s">
        <v>155</v>
      </c>
      <c r="U32" s="7" t="s">
        <v>155</v>
      </c>
      <c r="V32" s="7" t="s">
        <v>155</v>
      </c>
      <c r="W32" s="7" t="s">
        <v>155</v>
      </c>
      <c r="X32" s="7" t="s">
        <v>155</v>
      </c>
      <c r="Y32" s="7" t="s">
        <v>155</v>
      </c>
      <c r="Z32" s="7" t="s">
        <v>155</v>
      </c>
      <c r="AA32" s="7" t="s">
        <v>155</v>
      </c>
      <c r="AB32" s="7" t="s">
        <v>155</v>
      </c>
      <c r="AC32" t="s">
        <v>155</v>
      </c>
    </row>
    <row r="33" spans="1:29">
      <c r="A33">
        <v>29</v>
      </c>
      <c r="B33" s="33" t="s">
        <v>43</v>
      </c>
      <c r="C33" t="s">
        <v>103</v>
      </c>
      <c r="D33" t="s">
        <v>130</v>
      </c>
      <c r="E33">
        <v>950</v>
      </c>
      <c r="F33" t="s">
        <v>155</v>
      </c>
      <c r="G33" s="1">
        <f>ROUND((WACC!$B$2*(1+WACC!$B$2)^$K33)/((1+WACC!$B$2)^$K33-1)*$E33,0)</f>
        <v>67</v>
      </c>
      <c r="H33" t="s">
        <v>155</v>
      </c>
      <c r="I33">
        <v>9750</v>
      </c>
      <c r="J33">
        <v>5.4</v>
      </c>
      <c r="K33">
        <v>25</v>
      </c>
      <c r="L33">
        <v>0.47</v>
      </c>
      <c r="M33">
        <v>1</v>
      </c>
      <c r="N33">
        <v>1</v>
      </c>
      <c r="O33">
        <v>0</v>
      </c>
      <c r="P33">
        <v>0</v>
      </c>
      <c r="Q33">
        <v>0</v>
      </c>
      <c r="R33">
        <f t="shared" si="0"/>
        <v>1</v>
      </c>
      <c r="S33">
        <v>1</v>
      </c>
      <c r="T33" s="7">
        <v>0</v>
      </c>
      <c r="U33" s="7">
        <v>0.95</v>
      </c>
      <c r="V33" s="7">
        <v>0.84210526315789469</v>
      </c>
      <c r="W33" s="7">
        <v>1.0526315789473684</v>
      </c>
      <c r="X33" s="7">
        <v>1</v>
      </c>
      <c r="Y33" s="7">
        <v>1</v>
      </c>
      <c r="Z33" s="7">
        <v>2.1276595744680851</v>
      </c>
      <c r="AA33" s="7">
        <v>0.86578947368421044</v>
      </c>
      <c r="AB33" s="7">
        <v>0.8</v>
      </c>
      <c r="AC33">
        <v>1</v>
      </c>
    </row>
    <row r="34" spans="1:29">
      <c r="A34">
        <v>30</v>
      </c>
      <c r="B34" s="33" t="s">
        <v>208</v>
      </c>
      <c r="C34" t="s">
        <v>104</v>
      </c>
      <c r="D34" t="s">
        <v>130</v>
      </c>
      <c r="E34">
        <v>60</v>
      </c>
      <c r="F34" t="s">
        <v>155</v>
      </c>
      <c r="G34" s="1">
        <f>ROUND((WACC!$B$2*(1+WACC!$B$2)^$K34)/((1+WACC!$B$2)^$K34-1)*$E34,0)</f>
        <v>4</v>
      </c>
      <c r="H34" t="s">
        <v>155</v>
      </c>
      <c r="I34">
        <v>1950</v>
      </c>
      <c r="J34">
        <v>1</v>
      </c>
      <c r="K34">
        <v>25</v>
      </c>
      <c r="L34">
        <v>0.95</v>
      </c>
      <c r="M34">
        <v>1</v>
      </c>
      <c r="N34">
        <v>1</v>
      </c>
      <c r="O34">
        <v>0</v>
      </c>
      <c r="P34">
        <v>0</v>
      </c>
      <c r="Q34">
        <v>0</v>
      </c>
      <c r="R34">
        <f t="shared" si="0"/>
        <v>1</v>
      </c>
      <c r="S34">
        <v>1</v>
      </c>
      <c r="T34" s="7" t="s">
        <v>155</v>
      </c>
      <c r="U34" s="7" t="s">
        <v>155</v>
      </c>
      <c r="V34" s="7" t="s">
        <v>155</v>
      </c>
      <c r="W34" s="7" t="s">
        <v>155</v>
      </c>
      <c r="X34" s="7" t="s">
        <v>155</v>
      </c>
      <c r="Y34" s="7" t="s">
        <v>155</v>
      </c>
      <c r="Z34" s="7" t="s">
        <v>155</v>
      </c>
      <c r="AA34" s="7" t="s">
        <v>155</v>
      </c>
      <c r="AB34" s="7" t="s">
        <v>155</v>
      </c>
      <c r="AC34" s="7" t="s">
        <v>155</v>
      </c>
    </row>
    <row r="35" spans="1:29">
      <c r="A35">
        <v>31</v>
      </c>
      <c r="B35" s="33" t="s">
        <v>45</v>
      </c>
      <c r="C35" t="s">
        <v>105</v>
      </c>
      <c r="D35" t="s">
        <v>131</v>
      </c>
      <c r="E35">
        <v>400</v>
      </c>
      <c r="F35" t="s">
        <v>155</v>
      </c>
      <c r="G35" s="1">
        <f>ROUND((WACC!$B$2*(1+WACC!$B$2)^$K35)/((1+WACC!$B$2)^$K35-1)*$E35,0)</f>
        <v>26</v>
      </c>
      <c r="H35" t="s">
        <v>155</v>
      </c>
      <c r="I35">
        <v>6000</v>
      </c>
      <c r="J35">
        <v>3</v>
      </c>
      <c r="K35">
        <v>30</v>
      </c>
      <c r="L35">
        <v>0.39600000000000002</v>
      </c>
      <c r="M35">
        <v>3</v>
      </c>
      <c r="N35">
        <v>0</v>
      </c>
      <c r="O35">
        <v>0</v>
      </c>
      <c r="P35">
        <v>0</v>
      </c>
      <c r="Q35">
        <v>0</v>
      </c>
      <c r="R35">
        <f t="shared" si="0"/>
        <v>1</v>
      </c>
      <c r="S35">
        <v>1</v>
      </c>
      <c r="T35" s="7" t="s">
        <v>155</v>
      </c>
      <c r="U35" s="7" t="s">
        <v>155</v>
      </c>
      <c r="V35" s="7" t="s">
        <v>155</v>
      </c>
      <c r="W35" s="7" t="s">
        <v>155</v>
      </c>
      <c r="X35" s="7" t="s">
        <v>155</v>
      </c>
      <c r="Y35" s="7" t="s">
        <v>155</v>
      </c>
      <c r="Z35" s="7" t="s">
        <v>155</v>
      </c>
      <c r="AA35" s="7" t="s">
        <v>155</v>
      </c>
      <c r="AB35" s="7" t="s">
        <v>155</v>
      </c>
      <c r="AC35" s="7" t="s">
        <v>155</v>
      </c>
    </row>
    <row r="36" spans="1:29">
      <c r="A36">
        <v>32</v>
      </c>
      <c r="B36" s="33" t="s">
        <v>46</v>
      </c>
      <c r="C36" t="s">
        <v>106</v>
      </c>
      <c r="D36" t="s">
        <v>131</v>
      </c>
      <c r="E36">
        <v>400</v>
      </c>
      <c r="F36" t="s">
        <v>155</v>
      </c>
      <c r="G36" s="1">
        <f>ROUND((WACC!$B$2*(1+WACC!$B$2)^$K36)/((1+WACC!$B$2)^$K36-1)*$E36,0)</f>
        <v>26</v>
      </c>
      <c r="H36" t="s">
        <v>155</v>
      </c>
      <c r="I36">
        <v>6000</v>
      </c>
      <c r="J36">
        <v>3</v>
      </c>
      <c r="K36">
        <v>30</v>
      </c>
      <c r="L36">
        <v>0.39600000000000002</v>
      </c>
      <c r="M36">
        <v>3</v>
      </c>
      <c r="N36">
        <v>1</v>
      </c>
      <c r="O36">
        <v>0</v>
      </c>
      <c r="P36">
        <v>0</v>
      </c>
      <c r="Q36">
        <v>0</v>
      </c>
      <c r="R36">
        <f t="shared" si="0"/>
        <v>1</v>
      </c>
      <c r="S36">
        <v>1</v>
      </c>
      <c r="T36" s="7">
        <v>0.17499999999999999</v>
      </c>
      <c r="U36" s="7">
        <v>0.55000000000000004</v>
      </c>
      <c r="V36" s="7">
        <v>1.103448275862069</v>
      </c>
      <c r="W36" s="7">
        <v>1.3793103448275861</v>
      </c>
      <c r="X36" s="7">
        <v>0.80689655172413799</v>
      </c>
      <c r="Y36" s="7">
        <v>0.75862068965517249</v>
      </c>
      <c r="Z36" s="7">
        <v>3.0128874956461162</v>
      </c>
      <c r="AA36" s="7">
        <v>0.75649655172413799</v>
      </c>
      <c r="AB36" s="7">
        <v>0.8</v>
      </c>
      <c r="AC36" t="s">
        <v>205</v>
      </c>
    </row>
    <row r="37" spans="1:29">
      <c r="A37">
        <v>33</v>
      </c>
      <c r="B37" s="33" t="s">
        <v>209</v>
      </c>
      <c r="C37" t="s">
        <v>107</v>
      </c>
      <c r="D37" t="s">
        <v>131</v>
      </c>
      <c r="E37">
        <v>378</v>
      </c>
      <c r="F37" t="s">
        <v>155</v>
      </c>
      <c r="G37" s="1">
        <f>ROUND((WACC!$B$2*(1+WACC!$B$2)^$K37)/((1+WACC!$B$2)^$K37-1)*$E37,0)</f>
        <v>27</v>
      </c>
      <c r="H37" t="s">
        <v>155</v>
      </c>
      <c r="I37">
        <v>8068</v>
      </c>
      <c r="J37">
        <v>4.5</v>
      </c>
      <c r="K37">
        <v>25</v>
      </c>
      <c r="L37">
        <v>0.41</v>
      </c>
      <c r="M37">
        <v>1</v>
      </c>
      <c r="N37">
        <v>0</v>
      </c>
      <c r="O37">
        <v>0</v>
      </c>
      <c r="P37">
        <v>0</v>
      </c>
      <c r="Q37">
        <v>0</v>
      </c>
      <c r="R37">
        <f t="shared" si="0"/>
        <v>1</v>
      </c>
      <c r="S37">
        <v>1</v>
      </c>
      <c r="T37" s="7" t="s">
        <v>155</v>
      </c>
      <c r="U37" s="7" t="s">
        <v>155</v>
      </c>
      <c r="V37" s="7" t="s">
        <v>155</v>
      </c>
      <c r="W37" s="7" t="s">
        <v>155</v>
      </c>
      <c r="X37" s="7" t="s">
        <v>155</v>
      </c>
      <c r="Y37" s="7" t="s">
        <v>155</v>
      </c>
      <c r="Z37" s="7" t="s">
        <v>155</v>
      </c>
      <c r="AA37" s="7" t="s">
        <v>155</v>
      </c>
      <c r="AB37" s="7" t="s">
        <v>155</v>
      </c>
      <c r="AC37" s="7" t="s">
        <v>155</v>
      </c>
    </row>
    <row r="38" spans="1:29">
      <c r="A38">
        <v>34</v>
      </c>
      <c r="B38" s="33" t="s">
        <v>344</v>
      </c>
      <c r="C38" t="s">
        <v>108</v>
      </c>
      <c r="D38" t="s">
        <v>131</v>
      </c>
      <c r="G38" s="1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>
      <c r="A39">
        <v>35</v>
      </c>
      <c r="B39" s="33" t="s">
        <v>49</v>
      </c>
      <c r="C39" t="s">
        <v>109</v>
      </c>
      <c r="D39" t="s">
        <v>131</v>
      </c>
      <c r="E39">
        <v>800</v>
      </c>
      <c r="F39" t="s">
        <v>155</v>
      </c>
      <c r="G39" s="1">
        <f>ROUND((WACC!$B$2*(1+WACC!$B$2)^$K39)/((1+WACC!$B$2)^$K39-1)*$E39,0)</f>
        <v>57</v>
      </c>
      <c r="H39" t="s">
        <v>155</v>
      </c>
      <c r="I39">
        <v>25000</v>
      </c>
      <c r="J39">
        <v>4</v>
      </c>
      <c r="K39">
        <v>25</v>
      </c>
      <c r="L39">
        <v>0.47</v>
      </c>
      <c r="M39">
        <v>8</v>
      </c>
      <c r="N39">
        <v>0</v>
      </c>
      <c r="O39">
        <v>0</v>
      </c>
      <c r="P39">
        <v>0</v>
      </c>
      <c r="Q39">
        <v>0</v>
      </c>
      <c r="R39">
        <f t="shared" si="0"/>
        <v>1</v>
      </c>
      <c r="S39">
        <v>1</v>
      </c>
      <c r="T39" s="7" t="s">
        <v>155</v>
      </c>
      <c r="U39" s="7" t="s">
        <v>155</v>
      </c>
      <c r="V39" s="7" t="s">
        <v>155</v>
      </c>
      <c r="W39" s="7" t="s">
        <v>155</v>
      </c>
      <c r="X39" s="7" t="s">
        <v>155</v>
      </c>
      <c r="Y39" s="7" t="s">
        <v>155</v>
      </c>
      <c r="Z39" s="7" t="s">
        <v>155</v>
      </c>
      <c r="AA39" s="7" t="s">
        <v>155</v>
      </c>
      <c r="AB39" s="7" t="s">
        <v>155</v>
      </c>
      <c r="AC39" s="7" t="s">
        <v>155</v>
      </c>
    </row>
    <row r="40" spans="1:29">
      <c r="A40">
        <v>36</v>
      </c>
      <c r="B40" s="33" t="s">
        <v>141</v>
      </c>
      <c r="C40" t="s">
        <v>110</v>
      </c>
      <c r="D40" t="s">
        <v>131</v>
      </c>
      <c r="E40">
        <v>842</v>
      </c>
      <c r="F40" t="s">
        <v>155</v>
      </c>
      <c r="G40" s="1">
        <f>ROUND((WACC!$B$2*(1+WACC!$B$2)^$K40)/((1+WACC!$B$2)^$K40-1)*$E40,0)</f>
        <v>60</v>
      </c>
      <c r="H40" t="s">
        <v>155</v>
      </c>
      <c r="I40">
        <v>25000</v>
      </c>
      <c r="J40">
        <v>4</v>
      </c>
      <c r="K40">
        <v>25</v>
      </c>
      <c r="L40">
        <v>0.47</v>
      </c>
      <c r="M40" t="s">
        <v>223</v>
      </c>
      <c r="N40">
        <v>1</v>
      </c>
      <c r="O40">
        <v>0</v>
      </c>
      <c r="P40">
        <v>0</v>
      </c>
      <c r="Q40">
        <v>0</v>
      </c>
      <c r="R40">
        <f t="shared" si="0"/>
        <v>1</v>
      </c>
      <c r="S40">
        <v>1</v>
      </c>
      <c r="T40" s="7">
        <v>0.187</v>
      </c>
      <c r="U40" s="7">
        <v>0.65</v>
      </c>
      <c r="V40" s="7">
        <v>0.95579450418160106</v>
      </c>
      <c r="W40" s="7">
        <v>1.1947431302270013</v>
      </c>
      <c r="X40" s="7">
        <v>0.82126642771804059</v>
      </c>
      <c r="Y40" s="7">
        <v>0.77658303464755074</v>
      </c>
      <c r="Z40" s="7">
        <v>2.5079437708126799</v>
      </c>
      <c r="AA40" s="7">
        <v>0.83521863799283147</v>
      </c>
      <c r="AB40" s="7">
        <v>0.8</v>
      </c>
      <c r="AC40" t="s">
        <v>205</v>
      </c>
    </row>
    <row r="41" spans="1:29">
      <c r="A41">
        <v>37</v>
      </c>
      <c r="B41" s="35" t="s">
        <v>211</v>
      </c>
      <c r="C41" t="s">
        <v>116</v>
      </c>
      <c r="D41" t="s">
        <v>136</v>
      </c>
      <c r="E41">
        <v>660</v>
      </c>
      <c r="F41" t="s">
        <v>155</v>
      </c>
      <c r="G41" s="1">
        <f>ROUND((WACC!$B$2*(1+WACC!$B$2)^$K41)/((1+WACC!$B$2)^$K41-1)*$E41,0)</f>
        <v>47</v>
      </c>
      <c r="H41" t="s">
        <v>155</v>
      </c>
      <c r="I41">
        <v>2000</v>
      </c>
      <c r="J41">
        <v>1.8</v>
      </c>
      <c r="K41">
        <v>25</v>
      </c>
      <c r="L41">
        <v>3.6</v>
      </c>
      <c r="M41">
        <v>1</v>
      </c>
      <c r="N41">
        <v>1</v>
      </c>
      <c r="O41">
        <v>0</v>
      </c>
      <c r="P41">
        <v>0</v>
      </c>
      <c r="Q41">
        <v>0</v>
      </c>
      <c r="R41">
        <f t="shared" si="0"/>
        <v>1</v>
      </c>
      <c r="S41">
        <v>1</v>
      </c>
      <c r="T41" s="7" t="s">
        <v>155</v>
      </c>
      <c r="U41" s="7" t="s">
        <v>155</v>
      </c>
      <c r="V41" s="7" t="s">
        <v>155</v>
      </c>
      <c r="W41" s="7" t="s">
        <v>155</v>
      </c>
      <c r="X41" s="7" t="s">
        <v>155</v>
      </c>
      <c r="Y41" s="7" t="s">
        <v>155</v>
      </c>
      <c r="Z41" s="7" t="s">
        <v>155</v>
      </c>
      <c r="AA41" s="7" t="s">
        <v>155</v>
      </c>
      <c r="AB41" s="7" t="s">
        <v>155</v>
      </c>
      <c r="AC41" s="7" t="s">
        <v>155</v>
      </c>
    </row>
    <row r="42" spans="1:29">
      <c r="A42">
        <v>38</v>
      </c>
      <c r="B42" s="35" t="s">
        <v>212</v>
      </c>
      <c r="C42" t="s">
        <v>213</v>
      </c>
      <c r="D42" t="s">
        <v>136</v>
      </c>
      <c r="E42">
        <v>560</v>
      </c>
      <c r="F42" t="s">
        <v>155</v>
      </c>
      <c r="G42" s="1">
        <f>ROUND((WACC!$B$2*(1+WACC!$B$2)^$K42)/((1+WACC!$B$2)^$K42-1)*$E42,0)</f>
        <v>40</v>
      </c>
      <c r="H42" t="s">
        <v>155</v>
      </c>
      <c r="I42">
        <v>2000</v>
      </c>
      <c r="J42">
        <v>0.28000000000000003</v>
      </c>
      <c r="K42">
        <v>25</v>
      </c>
      <c r="L42">
        <v>1.71</v>
      </c>
      <c r="M42">
        <v>1</v>
      </c>
      <c r="N42">
        <v>1</v>
      </c>
      <c r="O42">
        <v>0</v>
      </c>
      <c r="P42">
        <v>0</v>
      </c>
      <c r="Q42">
        <v>0</v>
      </c>
      <c r="R42">
        <f t="shared" si="0"/>
        <v>1</v>
      </c>
      <c r="S42">
        <v>1</v>
      </c>
      <c r="T42" s="7" t="s">
        <v>155</v>
      </c>
      <c r="U42" s="7" t="s">
        <v>155</v>
      </c>
      <c r="V42" s="7" t="s">
        <v>155</v>
      </c>
      <c r="W42" s="7" t="s">
        <v>155</v>
      </c>
      <c r="X42" s="7" t="s">
        <v>155</v>
      </c>
      <c r="Y42" s="7" t="s">
        <v>155</v>
      </c>
      <c r="Z42" s="7" t="s">
        <v>155</v>
      </c>
      <c r="AA42" s="7" t="s">
        <v>155</v>
      </c>
      <c r="AB42" s="7" t="s">
        <v>155</v>
      </c>
      <c r="AC42" s="7" t="s">
        <v>155</v>
      </c>
    </row>
    <row r="43" spans="1:29">
      <c r="A43">
        <v>39</v>
      </c>
      <c r="B43" s="35" t="s">
        <v>214</v>
      </c>
      <c r="C43" t="s">
        <v>215</v>
      </c>
      <c r="D43" t="s">
        <v>136</v>
      </c>
      <c r="E43">
        <v>150</v>
      </c>
      <c r="F43" t="s">
        <v>155</v>
      </c>
      <c r="G43" s="1">
        <f>ROUND((WACC!$B$2*(1+WACC!$B$2)^$K43)/((1+WACC!$B$2)^$K43-1)*$E43,0)</f>
        <v>12</v>
      </c>
      <c r="H43" t="s">
        <v>155</v>
      </c>
      <c r="I43">
        <v>1070</v>
      </c>
      <c r="J43">
        <v>0.5</v>
      </c>
      <c r="K43">
        <v>20</v>
      </c>
      <c r="L43">
        <v>0.99</v>
      </c>
      <c r="M43">
        <v>1</v>
      </c>
      <c r="N43">
        <v>1</v>
      </c>
      <c r="O43">
        <v>0</v>
      </c>
      <c r="P43">
        <v>0</v>
      </c>
      <c r="Q43">
        <v>0</v>
      </c>
      <c r="R43">
        <f t="shared" si="0"/>
        <v>1</v>
      </c>
      <c r="S43">
        <v>1</v>
      </c>
      <c r="T43" s="7" t="s">
        <v>155</v>
      </c>
      <c r="U43" s="7" t="s">
        <v>155</v>
      </c>
      <c r="V43" s="7" t="s">
        <v>155</v>
      </c>
      <c r="W43" s="7" t="s">
        <v>155</v>
      </c>
      <c r="X43" s="7" t="s">
        <v>155</v>
      </c>
      <c r="Y43" s="7" t="s">
        <v>155</v>
      </c>
      <c r="Z43" s="7" t="s">
        <v>155</v>
      </c>
      <c r="AA43" s="7" t="s">
        <v>155</v>
      </c>
      <c r="AB43" s="7" t="s">
        <v>155</v>
      </c>
      <c r="AC43" s="7" t="s">
        <v>155</v>
      </c>
    </row>
    <row r="44" spans="1:29">
      <c r="A44">
        <v>40</v>
      </c>
      <c r="B44" s="34" t="s">
        <v>281</v>
      </c>
      <c r="C44" t="s">
        <v>117</v>
      </c>
      <c r="D44" t="s">
        <v>136</v>
      </c>
      <c r="E44">
        <v>320</v>
      </c>
      <c r="F44" s="1">
        <v>302</v>
      </c>
      <c r="G44" s="1">
        <f>ROUND((WACC!$B$2*(1+WACC!$B$2)^$K44)/((1+WACC!$B$2)^$K44-1)*$E44,0)</f>
        <v>23</v>
      </c>
      <c r="H44" s="1">
        <f>ROUND((WACC!$B$2*(1+WACC!$B$2)^$K44)/((1+WACC!$B$2)^$K44-1)*$F44,0)</f>
        <v>21</v>
      </c>
      <c r="I44" s="1">
        <v>540</v>
      </c>
      <c r="J44" s="8">
        <v>1.8</v>
      </c>
      <c r="K44" s="1">
        <v>25</v>
      </c>
      <c r="L44" s="1">
        <v>1</v>
      </c>
      <c r="M44" s="35"/>
      <c r="N44" s="29">
        <v>0</v>
      </c>
      <c r="O44" s="1">
        <v>0</v>
      </c>
      <c r="P44">
        <v>1</v>
      </c>
      <c r="Q44">
        <v>0</v>
      </c>
      <c r="R44">
        <f t="shared" si="0"/>
        <v>0</v>
      </c>
      <c r="S44" s="1">
        <v>1</v>
      </c>
      <c r="T44" s="7" t="s">
        <v>155</v>
      </c>
      <c r="U44" s="7" t="s">
        <v>155</v>
      </c>
      <c r="V44" s="7" t="s">
        <v>155</v>
      </c>
      <c r="W44" s="7" t="s">
        <v>155</v>
      </c>
      <c r="X44" s="7" t="s">
        <v>155</v>
      </c>
      <c r="Y44" s="7" t="s">
        <v>155</v>
      </c>
      <c r="Z44" s="7" t="s">
        <v>155</v>
      </c>
      <c r="AA44" s="7" t="s">
        <v>155</v>
      </c>
      <c r="AB44" s="7" t="s">
        <v>155</v>
      </c>
      <c r="AC44" s="7" t="s">
        <v>155</v>
      </c>
    </row>
    <row r="45" spans="1:29">
      <c r="A45">
        <v>41</v>
      </c>
      <c r="B45" s="34" t="s">
        <v>316</v>
      </c>
      <c r="C45" t="s">
        <v>307</v>
      </c>
      <c r="D45" t="s">
        <v>287</v>
      </c>
      <c r="E45">
        <v>2400</v>
      </c>
      <c r="F45">
        <v>6.5</v>
      </c>
      <c r="G45" s="1">
        <f>ROUND((WACC!$B$2*(1+WACC!$B$2)^$K45)/((1+WACC!$B$2)^$K45-1)*$E45,0)</f>
        <v>131</v>
      </c>
      <c r="H45" t="s">
        <v>155</v>
      </c>
      <c r="I45">
        <v>20000</v>
      </c>
      <c r="J45">
        <v>0</v>
      </c>
      <c r="K45">
        <v>50</v>
      </c>
      <c r="L45">
        <v>0.9</v>
      </c>
      <c r="M45" t="s">
        <v>283</v>
      </c>
      <c r="N45">
        <v>0</v>
      </c>
      <c r="O45">
        <v>0</v>
      </c>
      <c r="P45">
        <v>1</v>
      </c>
      <c r="Q45">
        <v>0</v>
      </c>
      <c r="R45">
        <f t="shared" si="0"/>
        <v>0</v>
      </c>
      <c r="S45">
        <v>1</v>
      </c>
      <c r="T45" s="7" t="s">
        <v>155</v>
      </c>
      <c r="U45" s="7" t="s">
        <v>155</v>
      </c>
      <c r="V45" s="7" t="s">
        <v>155</v>
      </c>
      <c r="W45" s="7" t="s">
        <v>155</v>
      </c>
      <c r="X45" s="7" t="s">
        <v>155</v>
      </c>
      <c r="Y45" s="7" t="s">
        <v>155</v>
      </c>
      <c r="Z45" s="7" t="s">
        <v>155</v>
      </c>
      <c r="AA45" s="7" t="s">
        <v>155</v>
      </c>
      <c r="AB45" s="7" t="s">
        <v>155</v>
      </c>
      <c r="AC45" s="7" t="s">
        <v>155</v>
      </c>
    </row>
    <row r="46" spans="1:29">
      <c r="A46">
        <v>42</v>
      </c>
      <c r="B46" s="34" t="s">
        <v>317</v>
      </c>
      <c r="C46" t="s">
        <v>308</v>
      </c>
      <c r="D46" t="s">
        <v>287</v>
      </c>
      <c r="E46">
        <v>2400</v>
      </c>
      <c r="F46">
        <v>6.5</v>
      </c>
      <c r="G46" s="1">
        <f>ROUND((WACC!$B$2*(1+WACC!$B$2)^$K46)/((1+WACC!$B$2)^$K46-1)*$E46,0)</f>
        <v>131</v>
      </c>
      <c r="H46" t="s">
        <v>155</v>
      </c>
      <c r="I46">
        <v>20000</v>
      </c>
      <c r="J46">
        <v>0</v>
      </c>
      <c r="K46">
        <v>50</v>
      </c>
      <c r="L46">
        <v>0.9</v>
      </c>
      <c r="M46" t="s">
        <v>283</v>
      </c>
      <c r="N46">
        <v>0</v>
      </c>
      <c r="O46">
        <v>0</v>
      </c>
      <c r="P46">
        <v>1</v>
      </c>
      <c r="Q46">
        <v>0</v>
      </c>
      <c r="R46">
        <f t="shared" si="0"/>
        <v>0</v>
      </c>
      <c r="S46">
        <v>1</v>
      </c>
      <c r="T46" s="7" t="s">
        <v>155</v>
      </c>
      <c r="U46" s="7" t="s">
        <v>155</v>
      </c>
      <c r="V46" s="7" t="s">
        <v>155</v>
      </c>
      <c r="W46" s="7" t="s">
        <v>155</v>
      </c>
      <c r="X46" s="7" t="s">
        <v>155</v>
      </c>
      <c r="Y46" s="7" t="s">
        <v>155</v>
      </c>
      <c r="Z46" s="7" t="s">
        <v>155</v>
      </c>
      <c r="AA46" s="7" t="s">
        <v>155</v>
      </c>
      <c r="AB46" s="7" t="s">
        <v>155</v>
      </c>
      <c r="AC46" s="7" t="s">
        <v>155</v>
      </c>
    </row>
    <row r="47" spans="1:29">
      <c r="A47">
        <v>43</v>
      </c>
      <c r="B47" s="34" t="s">
        <v>318</v>
      </c>
      <c r="C47" t="s">
        <v>309</v>
      </c>
      <c r="D47" t="s">
        <v>287</v>
      </c>
      <c r="E47">
        <v>2400</v>
      </c>
      <c r="F47">
        <v>6.5</v>
      </c>
      <c r="G47" s="1">
        <f>ROUND((WACC!$B$2*(1+WACC!$B$2)^$K47)/((1+WACC!$B$2)^$K47-1)*$E47,0)</f>
        <v>131</v>
      </c>
      <c r="H47" t="s">
        <v>155</v>
      </c>
      <c r="I47">
        <v>20000</v>
      </c>
      <c r="J47">
        <v>0</v>
      </c>
      <c r="K47">
        <v>50</v>
      </c>
      <c r="L47">
        <v>0.9</v>
      </c>
      <c r="M47" t="s">
        <v>283</v>
      </c>
      <c r="N47">
        <v>0</v>
      </c>
      <c r="O47">
        <v>0</v>
      </c>
      <c r="P47">
        <v>1</v>
      </c>
      <c r="Q47">
        <v>0</v>
      </c>
      <c r="R47">
        <f t="shared" si="0"/>
        <v>0</v>
      </c>
      <c r="S47">
        <v>1</v>
      </c>
      <c r="T47" s="7" t="s">
        <v>155</v>
      </c>
      <c r="U47" s="7" t="s">
        <v>155</v>
      </c>
      <c r="V47" s="7" t="s">
        <v>155</v>
      </c>
      <c r="W47" s="7" t="s">
        <v>155</v>
      </c>
      <c r="X47" s="7" t="s">
        <v>155</v>
      </c>
      <c r="Y47" s="7" t="s">
        <v>155</v>
      </c>
      <c r="Z47" s="7" t="s">
        <v>155</v>
      </c>
      <c r="AA47" s="7" t="s">
        <v>155</v>
      </c>
      <c r="AB47" s="7" t="s">
        <v>155</v>
      </c>
      <c r="AC47" s="7" t="s">
        <v>155</v>
      </c>
    </row>
    <row r="48" spans="1:29">
      <c r="A48">
        <v>44</v>
      </c>
      <c r="B48" s="34" t="s">
        <v>313</v>
      </c>
      <c r="C48" t="s">
        <v>310</v>
      </c>
      <c r="D48" t="s">
        <v>287</v>
      </c>
      <c r="E48">
        <v>3000</v>
      </c>
      <c r="F48">
        <v>6.5</v>
      </c>
      <c r="G48" s="1">
        <f>ROUND((WACC!$B$2*(1+WACC!$B$2)^$K48)/((1+WACC!$B$2)^$K48-1)*$E48,0)</f>
        <v>164</v>
      </c>
      <c r="H48" t="s">
        <v>155</v>
      </c>
      <c r="I48">
        <v>20000</v>
      </c>
      <c r="J48">
        <v>0</v>
      </c>
      <c r="K48">
        <v>50</v>
      </c>
      <c r="L48">
        <v>0.81</v>
      </c>
      <c r="M48" t="s">
        <v>222</v>
      </c>
      <c r="N48">
        <v>0</v>
      </c>
      <c r="O48">
        <v>0</v>
      </c>
      <c r="P48">
        <v>1</v>
      </c>
      <c r="Q48">
        <v>0</v>
      </c>
      <c r="R48">
        <f t="shared" si="0"/>
        <v>0</v>
      </c>
      <c r="S48">
        <v>1</v>
      </c>
      <c r="T48" s="7" t="s">
        <v>155</v>
      </c>
      <c r="U48" s="7" t="s">
        <v>155</v>
      </c>
      <c r="V48" s="7" t="s">
        <v>155</v>
      </c>
      <c r="W48" s="7" t="s">
        <v>155</v>
      </c>
      <c r="X48" s="7" t="s">
        <v>155</v>
      </c>
      <c r="Y48" s="7" t="s">
        <v>155</v>
      </c>
      <c r="Z48" s="7" t="s">
        <v>155</v>
      </c>
      <c r="AA48" s="7" t="s">
        <v>155</v>
      </c>
      <c r="AB48" s="7" t="s">
        <v>155</v>
      </c>
      <c r="AC48" s="7" t="s">
        <v>155</v>
      </c>
    </row>
    <row r="49" spans="1:29">
      <c r="A49">
        <v>45</v>
      </c>
      <c r="B49" s="34" t="s">
        <v>314</v>
      </c>
      <c r="C49" t="s">
        <v>311</v>
      </c>
      <c r="D49" t="s">
        <v>287</v>
      </c>
      <c r="E49">
        <v>3000</v>
      </c>
      <c r="F49">
        <v>6.5</v>
      </c>
      <c r="G49" s="1">
        <f>ROUND((WACC!$B$2*(1+WACC!$B$2)^$K49)/((1+WACC!$B$2)^$K49-1)*$E49,0)</f>
        <v>164</v>
      </c>
      <c r="H49" t="s">
        <v>155</v>
      </c>
      <c r="I49">
        <v>20000</v>
      </c>
      <c r="J49">
        <v>0</v>
      </c>
      <c r="K49">
        <v>50</v>
      </c>
      <c r="L49">
        <v>0.81</v>
      </c>
      <c r="M49" t="s">
        <v>222</v>
      </c>
      <c r="N49">
        <v>0</v>
      </c>
      <c r="O49">
        <v>0</v>
      </c>
      <c r="P49">
        <v>1</v>
      </c>
      <c r="Q49">
        <v>0</v>
      </c>
      <c r="R49">
        <f t="shared" si="0"/>
        <v>0</v>
      </c>
      <c r="S49">
        <v>1</v>
      </c>
      <c r="T49" s="7" t="s">
        <v>155</v>
      </c>
      <c r="U49" s="7" t="s">
        <v>155</v>
      </c>
      <c r="V49" s="7" t="s">
        <v>155</v>
      </c>
      <c r="W49" s="7" t="s">
        <v>155</v>
      </c>
      <c r="X49" s="7" t="s">
        <v>155</v>
      </c>
      <c r="Y49" s="7" t="s">
        <v>155</v>
      </c>
      <c r="Z49" s="7" t="s">
        <v>155</v>
      </c>
      <c r="AA49" s="7" t="s">
        <v>155</v>
      </c>
      <c r="AB49" s="7" t="s">
        <v>155</v>
      </c>
      <c r="AC49" s="7" t="s">
        <v>155</v>
      </c>
    </row>
    <row r="50" spans="1:29">
      <c r="A50">
        <v>46</v>
      </c>
      <c r="B50" s="34" t="s">
        <v>315</v>
      </c>
      <c r="C50" t="s">
        <v>312</v>
      </c>
      <c r="D50" t="s">
        <v>287</v>
      </c>
      <c r="E50">
        <v>3000</v>
      </c>
      <c r="F50">
        <v>6.5</v>
      </c>
      <c r="G50" s="1">
        <f>ROUND((WACC!$B$2*(1+WACC!$B$2)^$K50)/((1+WACC!$B$2)^$K50-1)*$E50,0)</f>
        <v>164</v>
      </c>
      <c r="H50" t="s">
        <v>155</v>
      </c>
      <c r="I50">
        <v>20000</v>
      </c>
      <c r="J50">
        <v>0</v>
      </c>
      <c r="K50">
        <v>50</v>
      </c>
      <c r="L50">
        <v>0.81</v>
      </c>
      <c r="M50" t="s">
        <v>222</v>
      </c>
      <c r="N50">
        <v>0</v>
      </c>
      <c r="O50">
        <v>0</v>
      </c>
      <c r="P50">
        <v>1</v>
      </c>
      <c r="Q50">
        <v>0</v>
      </c>
      <c r="R50">
        <f t="shared" si="0"/>
        <v>0</v>
      </c>
      <c r="S50">
        <v>1</v>
      </c>
      <c r="T50" s="7" t="s">
        <v>155</v>
      </c>
      <c r="U50" s="7" t="s">
        <v>155</v>
      </c>
      <c r="V50" s="7" t="s">
        <v>155</v>
      </c>
      <c r="W50" s="7" t="s">
        <v>155</v>
      </c>
      <c r="X50" s="7" t="s">
        <v>155</v>
      </c>
      <c r="Y50" s="7" t="s">
        <v>155</v>
      </c>
      <c r="Z50" s="7" t="s">
        <v>155</v>
      </c>
      <c r="AA50" s="7" t="s">
        <v>155</v>
      </c>
      <c r="AB50" s="7" t="s">
        <v>155</v>
      </c>
      <c r="AC50" s="7" t="s">
        <v>155</v>
      </c>
    </row>
    <row r="51" spans="1:29">
      <c r="A51">
        <v>47</v>
      </c>
      <c r="B51" s="34" t="s">
        <v>282</v>
      </c>
      <c r="C51" t="s">
        <v>260</v>
      </c>
      <c r="D51" t="s">
        <v>136</v>
      </c>
      <c r="E51">
        <v>2575</v>
      </c>
      <c r="F51" s="1">
        <v>2</v>
      </c>
      <c r="G51" s="1">
        <f>ROUND((WACC!$B$2*(1+WACC!$B$2)^$K51)/((1+WACC!$B$2)^$K51-1)*$E51,0)</f>
        <v>183</v>
      </c>
      <c r="H51" s="1">
        <f>ROUND((WACC!$B$2*(1+WACC!$B$2)^$K51)/((1+WACC!$B$2)^$K51-1)*$F51,0)</f>
        <v>0</v>
      </c>
      <c r="I51">
        <v>82500</v>
      </c>
      <c r="J51" s="1">
        <v>0</v>
      </c>
      <c r="K51" s="1">
        <v>25</v>
      </c>
      <c r="L51" s="6">
        <f>0.5*0.79</f>
        <v>0.39500000000000002</v>
      </c>
      <c r="M51" t="s">
        <v>284</v>
      </c>
      <c r="N51">
        <v>0</v>
      </c>
      <c r="O51">
        <v>0</v>
      </c>
      <c r="P51">
        <v>1</v>
      </c>
      <c r="Q51">
        <v>0</v>
      </c>
      <c r="R51">
        <f t="shared" si="0"/>
        <v>0</v>
      </c>
      <c r="S51">
        <v>1</v>
      </c>
      <c r="T51" s="7" t="s">
        <v>155</v>
      </c>
      <c r="U51" s="7" t="s">
        <v>155</v>
      </c>
      <c r="V51" s="7" t="s">
        <v>155</v>
      </c>
      <c r="W51" s="7" t="s">
        <v>155</v>
      </c>
      <c r="X51" s="7" t="s">
        <v>155</v>
      </c>
      <c r="Y51" s="7" t="s">
        <v>155</v>
      </c>
      <c r="Z51" s="7" t="s">
        <v>155</v>
      </c>
      <c r="AA51" s="7" t="s">
        <v>155</v>
      </c>
      <c r="AB51" s="7" t="s">
        <v>155</v>
      </c>
      <c r="AC51" s="7" t="s">
        <v>155</v>
      </c>
    </row>
    <row r="52" spans="1:29">
      <c r="A52">
        <v>48</v>
      </c>
      <c r="B52" s="43" t="s">
        <v>330</v>
      </c>
      <c r="C52" t="s">
        <v>331</v>
      </c>
      <c r="D52" t="s">
        <v>136</v>
      </c>
      <c r="E52" s="42">
        <f>ROUND(455/0.9,0)</f>
        <v>506</v>
      </c>
      <c r="F52" s="1" t="s">
        <v>155</v>
      </c>
      <c r="G52" s="1">
        <f>ROUND((WACC!$B$2*(1+WACC!$B$2)^$K52)/((1+WACC!$B$2)^$K52-1)*$E52,0)</f>
        <v>29</v>
      </c>
      <c r="H52" s="1" t="s">
        <v>155</v>
      </c>
      <c r="I52" s="1">
        <v>9</v>
      </c>
      <c r="J52" s="1">
        <v>0</v>
      </c>
      <c r="K52" s="1">
        <v>40</v>
      </c>
      <c r="L52" s="1">
        <v>1</v>
      </c>
      <c r="M52" t="s">
        <v>338</v>
      </c>
      <c r="N52" s="1">
        <v>0</v>
      </c>
      <c r="O52" s="1">
        <v>0</v>
      </c>
      <c r="P52" s="1">
        <v>0</v>
      </c>
      <c r="Q52">
        <v>1</v>
      </c>
      <c r="R52">
        <f t="shared" si="0"/>
        <v>0</v>
      </c>
      <c r="S52" s="1">
        <v>0</v>
      </c>
      <c r="T52" s="7" t="s">
        <v>155</v>
      </c>
      <c r="U52" s="7" t="s">
        <v>155</v>
      </c>
      <c r="V52" s="7" t="s">
        <v>155</v>
      </c>
      <c r="W52" s="7" t="s">
        <v>155</v>
      </c>
      <c r="X52" s="7" t="s">
        <v>155</v>
      </c>
      <c r="Y52" s="7" t="s">
        <v>155</v>
      </c>
      <c r="Z52" s="7" t="s">
        <v>155</v>
      </c>
      <c r="AA52" s="7" t="s">
        <v>155</v>
      </c>
      <c r="AB52" s="7" t="s">
        <v>155</v>
      </c>
      <c r="AC52" s="7" t="s">
        <v>155</v>
      </c>
    </row>
    <row r="53" spans="1:29">
      <c r="F53" s="1"/>
      <c r="G53" s="1"/>
      <c r="H53" s="1"/>
      <c r="I53" s="1"/>
      <c r="J53" s="1"/>
      <c r="K53" s="1"/>
    </row>
  </sheetData>
  <phoneticPr fontId="14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49"/>
  <sheetViews>
    <sheetView topLeftCell="A29" workbookViewId="0">
      <selection activeCell="C52" sqref="C52"/>
    </sheetView>
  </sheetViews>
  <sheetFormatPr baseColWidth="10" defaultRowHeight="15"/>
  <cols>
    <col min="1" max="1" width="12.5" style="3" customWidth="1"/>
    <col min="2" max="3" width="11.5" style="3" customWidth="1"/>
  </cols>
  <sheetData>
    <row r="1" spans="1:6" s="3" customFormat="1" ht="16">
      <c r="A1" s="13" t="s">
        <v>320</v>
      </c>
      <c r="B1" s="13" t="s">
        <v>57</v>
      </c>
      <c r="C1" s="13" t="s">
        <v>321</v>
      </c>
      <c r="D1" s="13" t="s">
        <v>139</v>
      </c>
      <c r="E1" s="13" t="s">
        <v>140</v>
      </c>
      <c r="F1" s="13" t="s">
        <v>58</v>
      </c>
    </row>
    <row r="2" spans="1:6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>
      <c r="A3" t="s">
        <v>82</v>
      </c>
      <c r="B3" s="3" t="s">
        <v>60</v>
      </c>
      <c r="C3" s="3" t="s">
        <v>128</v>
      </c>
      <c r="D3" s="26">
        <f>tech_full!K5</f>
        <v>0.82222222222222219</v>
      </c>
      <c r="E3" s="26">
        <f>tech_full!I5</f>
        <v>1.1851851851851851</v>
      </c>
      <c r="F3">
        <f>D3+tech_full!$G5*E3</f>
        <v>1</v>
      </c>
    </row>
    <row r="4" spans="1:6">
      <c r="A4" t="s">
        <v>82</v>
      </c>
      <c r="B4" s="3" t="s">
        <v>61</v>
      </c>
      <c r="C4" s="3" t="s">
        <v>128</v>
      </c>
      <c r="D4">
        <f>tech_full!H5*tech_full!I5</f>
        <v>0.62222222222222223</v>
      </c>
      <c r="E4" s="26">
        <f>tech_full!I5</f>
        <v>1.1851851851851851</v>
      </c>
      <c r="F4">
        <f>D4+tech_full!$G5*E4</f>
        <v>0.8</v>
      </c>
    </row>
    <row r="5" spans="1:6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>
      <c r="A7" t="s">
        <v>84</v>
      </c>
      <c r="B7" s="3" t="s">
        <v>60</v>
      </c>
      <c r="C7" s="3" t="s">
        <v>128</v>
      </c>
      <c r="D7" s="26">
        <f>tech_full!K7</f>
        <v>0.85185185185185186</v>
      </c>
      <c r="E7" s="26">
        <f>tech_full!I7</f>
        <v>0.98765432098765427</v>
      </c>
      <c r="F7">
        <f>D7+tech_full!$G7*E7</f>
        <v>1</v>
      </c>
    </row>
    <row r="8" spans="1:6">
      <c r="A8" t="s">
        <v>84</v>
      </c>
      <c r="B8" s="3" t="s">
        <v>61</v>
      </c>
      <c r="C8" s="3" t="s">
        <v>128</v>
      </c>
      <c r="D8">
        <f>tech_full!H7*tech_full!I7</f>
        <v>0.65185185185185179</v>
      </c>
      <c r="E8" s="26">
        <f>tech_full!I7</f>
        <v>0.98765432098765427</v>
      </c>
      <c r="F8">
        <f>D8+tech_full!$G7*E8</f>
        <v>0.79999999999999993</v>
      </c>
    </row>
    <row r="9" spans="1:6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>
      <c r="A11" t="s">
        <v>86</v>
      </c>
      <c r="B11" s="3" t="s">
        <v>60</v>
      </c>
      <c r="C11" s="3" t="s">
        <v>129</v>
      </c>
      <c r="D11" s="26">
        <f>tech_full!K9</f>
        <v>0.82857142857142863</v>
      </c>
      <c r="E11" s="26">
        <f>tech_full!I9</f>
        <v>1.1428571428571428</v>
      </c>
      <c r="F11">
        <f>D11+tech_full!$G9*E11</f>
        <v>1</v>
      </c>
    </row>
    <row r="12" spans="1:6">
      <c r="A12" t="s">
        <v>86</v>
      </c>
      <c r="B12" s="3" t="s">
        <v>61</v>
      </c>
      <c r="C12" s="3" t="s">
        <v>129</v>
      </c>
      <c r="D12">
        <f>tech_full!H9*tech_full!I9</f>
        <v>0.62857142857142856</v>
      </c>
      <c r="E12" s="26">
        <f>tech_full!I9</f>
        <v>1.1428571428571428</v>
      </c>
      <c r="F12">
        <f>D12+tech_full!$G9*E12</f>
        <v>0.79999999999999993</v>
      </c>
    </row>
    <row r="13" spans="1:6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>
      <c r="A15" t="s">
        <v>88</v>
      </c>
      <c r="B15" s="3" t="s">
        <v>60</v>
      </c>
      <c r="C15" s="3" t="s">
        <v>129</v>
      </c>
      <c r="D15" s="26">
        <f>tech_full!K11</f>
        <v>0.84</v>
      </c>
      <c r="E15" s="26">
        <f>tech_full!I11</f>
        <v>1.0666666666666667</v>
      </c>
      <c r="F15">
        <f>D15+tech_full!$G11*E15</f>
        <v>1</v>
      </c>
    </row>
    <row r="16" spans="1:6">
      <c r="A16" t="s">
        <v>88</v>
      </c>
      <c r="B16" s="3" t="s">
        <v>61</v>
      </c>
      <c r="C16" s="3" t="s">
        <v>129</v>
      </c>
      <c r="D16">
        <f>tech_full!H11*tech_full!I11</f>
        <v>0.64</v>
      </c>
      <c r="E16" s="26">
        <f>tech_full!I11</f>
        <v>1.0666666666666667</v>
      </c>
      <c r="F16">
        <f>D16+tech_full!$G11*E16</f>
        <v>0.8</v>
      </c>
    </row>
    <row r="17" spans="1:6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>
      <c r="A19" t="s">
        <v>90</v>
      </c>
      <c r="B19" s="3" t="s">
        <v>60</v>
      </c>
      <c r="C19" s="3" t="s">
        <v>129</v>
      </c>
      <c r="D19" s="26">
        <f>tech_full!K13</f>
        <v>0.87878787878787878</v>
      </c>
      <c r="E19" s="26">
        <f>tech_full!I13</f>
        <v>0.80808080808080818</v>
      </c>
      <c r="F19">
        <f>D19+tech_full!$G13*E19</f>
        <v>1</v>
      </c>
    </row>
    <row r="20" spans="1:6">
      <c r="A20" t="s">
        <v>90</v>
      </c>
      <c r="B20" s="3" t="s">
        <v>61</v>
      </c>
      <c r="C20" s="3" t="s">
        <v>129</v>
      </c>
      <c r="D20">
        <f>tech_full!H13*tech_full!I13</f>
        <v>0.67878787878787883</v>
      </c>
      <c r="E20" s="26">
        <f>tech_full!I13</f>
        <v>0.80808080808080818</v>
      </c>
      <c r="F20">
        <f>D20+tech_full!$G13*E20</f>
        <v>0.8</v>
      </c>
    </row>
    <row r="21" spans="1:6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>
      <c r="A23" t="s">
        <v>93</v>
      </c>
      <c r="B23" s="3" t="s">
        <v>60</v>
      </c>
      <c r="C23" s="3" t="s">
        <v>130</v>
      </c>
      <c r="D23" s="26">
        <f>tech_full!K16</f>
        <v>0.82857142857142863</v>
      </c>
      <c r="E23" s="26">
        <f>tech_full!I16</f>
        <v>1.1428571428571428</v>
      </c>
      <c r="F23">
        <f>D23+tech_full!$G16*E23</f>
        <v>1</v>
      </c>
    </row>
    <row r="24" spans="1:6">
      <c r="A24" t="s">
        <v>93</v>
      </c>
      <c r="B24" s="3" t="s">
        <v>61</v>
      </c>
      <c r="C24" s="3" t="s">
        <v>130</v>
      </c>
      <c r="D24">
        <f>tech_full!H16*tech_full!I16</f>
        <v>0.62857142857142856</v>
      </c>
      <c r="E24" s="26">
        <f>tech_full!I16</f>
        <v>1.1428571428571428</v>
      </c>
      <c r="F24">
        <f>D24+tech_full!$G16*E24</f>
        <v>0.79999999999999993</v>
      </c>
    </row>
    <row r="25" spans="1:6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>
      <c r="A27" t="s">
        <v>99</v>
      </c>
      <c r="B27" s="3" t="s">
        <v>60</v>
      </c>
      <c r="C27" s="3" t="s">
        <v>130</v>
      </c>
      <c r="D27" s="26">
        <f>tech_full!K20</f>
        <v>0.93846153846153846</v>
      </c>
      <c r="E27" s="26">
        <f>tech_full!I20</f>
        <v>0.41025641025641035</v>
      </c>
      <c r="F27">
        <f>D27+tech_full!$G20*E27</f>
        <v>1</v>
      </c>
    </row>
    <row r="28" spans="1:6">
      <c r="A28" t="s">
        <v>99</v>
      </c>
      <c r="B28" s="3" t="s">
        <v>61</v>
      </c>
      <c r="C28" s="3" t="s">
        <v>130</v>
      </c>
      <c r="D28">
        <f>tech_full!H20*tech_full!I20</f>
        <v>0.73846153846153861</v>
      </c>
      <c r="E28" s="26">
        <f>tech_full!I20</f>
        <v>0.41025641025641035</v>
      </c>
      <c r="F28">
        <f>D28+tech_full!$G20*E28</f>
        <v>0.80000000000000016</v>
      </c>
    </row>
    <row r="29" spans="1:6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>
      <c r="A31" t="s">
        <v>101</v>
      </c>
      <c r="B31" s="3" t="s">
        <v>60</v>
      </c>
      <c r="C31" s="3" t="s">
        <v>130</v>
      </c>
      <c r="D31" s="26">
        <f>tech_full!K22</f>
        <v>0.94418604651162785</v>
      </c>
      <c r="E31" s="26">
        <f>tech_full!I22</f>
        <v>0.37209302325581395</v>
      </c>
      <c r="F31">
        <f>D31+tech_full!$G22*E31</f>
        <v>1</v>
      </c>
    </row>
    <row r="32" spans="1:6">
      <c r="A32" t="s">
        <v>101</v>
      </c>
      <c r="B32" s="3" t="s">
        <v>61</v>
      </c>
      <c r="C32" s="3" t="s">
        <v>130</v>
      </c>
      <c r="D32">
        <f>tech_full!H22*tech_full!I22</f>
        <v>0.7441860465116279</v>
      </c>
      <c r="E32" s="26">
        <f>tech_full!I22</f>
        <v>0.37209302325581395</v>
      </c>
      <c r="F32">
        <f>D32+tech_full!$G22*E32</f>
        <v>0.8</v>
      </c>
    </row>
    <row r="33" spans="1:6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0.84210526315789469</v>
      </c>
      <c r="F35">
        <f>D35+tech_full!$G24*E35</f>
        <v>1</v>
      </c>
    </row>
    <row r="36" spans="1:6">
      <c r="A36" t="s">
        <v>103</v>
      </c>
      <c r="B36" s="3" t="s">
        <v>61</v>
      </c>
      <c r="C36" s="3" t="s">
        <v>130</v>
      </c>
      <c r="D36">
        <f>tech_full!H24*tech_full!I24</f>
        <v>0.79999999999999993</v>
      </c>
      <c r="E36" s="26">
        <f>tech_full!I24</f>
        <v>0.84210526315789469</v>
      </c>
      <c r="F36">
        <f>D36+tech_full!$G24*E36</f>
        <v>0.79999999999999993</v>
      </c>
    </row>
    <row r="37" spans="1:6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>
      <c r="A39" t="s">
        <v>106</v>
      </c>
      <c r="B39" s="3" t="s">
        <v>60</v>
      </c>
      <c r="C39" s="3" t="s">
        <v>131</v>
      </c>
      <c r="D39" s="26">
        <f>tech_full!K27</f>
        <v>0.80689655172413799</v>
      </c>
      <c r="E39" s="26">
        <f>tech_full!I27</f>
        <v>1.103448275862069</v>
      </c>
      <c r="F39">
        <f>D39+tech_full!$G27*E39</f>
        <v>1</v>
      </c>
    </row>
    <row r="40" spans="1:6">
      <c r="A40" t="s">
        <v>106</v>
      </c>
      <c r="B40" s="3" t="s">
        <v>61</v>
      </c>
      <c r="C40" s="3" t="s">
        <v>131</v>
      </c>
      <c r="D40">
        <f>tech_full!H27*tech_full!I27</f>
        <v>0.60689655172413792</v>
      </c>
      <c r="E40" s="26">
        <f>tech_full!I27</f>
        <v>1.103448275862069</v>
      </c>
      <c r="F40">
        <f>D40+tech_full!$G27*E40</f>
        <v>0.8</v>
      </c>
    </row>
    <row r="41" spans="1:6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>
      <c r="A43" t="s">
        <v>110</v>
      </c>
      <c r="B43" s="3" t="s">
        <v>60</v>
      </c>
      <c r="C43" s="3" t="s">
        <v>131</v>
      </c>
      <c r="D43" s="26">
        <f>tech_full!K30</f>
        <v>0.82126642771804059</v>
      </c>
      <c r="E43" s="26">
        <f>tech_full!I30</f>
        <v>0.95579450418160106</v>
      </c>
      <c r="F43">
        <f>D43+tech_full!$G30*E43</f>
        <v>1</v>
      </c>
    </row>
    <row r="44" spans="1:6">
      <c r="A44" t="s">
        <v>110</v>
      </c>
      <c r="B44" s="3" t="s">
        <v>61</v>
      </c>
      <c r="C44" s="3" t="s">
        <v>131</v>
      </c>
      <c r="D44">
        <f>tech_full!H30*tech_full!I30</f>
        <v>0.62126642771804075</v>
      </c>
      <c r="E44" s="26">
        <f>tech_full!I30</f>
        <v>0.95579450418160106</v>
      </c>
      <c r="F44">
        <f>D44+tech_full!$G30*E44</f>
        <v>0.80000000000000016</v>
      </c>
    </row>
    <row r="45" spans="1:6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>
      <c r="A46" t="s">
        <v>115</v>
      </c>
      <c r="B46" s="3" t="s">
        <v>59</v>
      </c>
      <c r="C46" s="3" t="s">
        <v>133</v>
      </c>
      <c r="D46">
        <f>tech_full!E35</f>
        <v>1</v>
      </c>
      <c r="E46">
        <v>0</v>
      </c>
      <c r="F46">
        <f>D46+tech_full!$G35*E46</f>
        <v>1</v>
      </c>
    </row>
    <row r="47" spans="1:6">
      <c r="A47" t="s">
        <v>115</v>
      </c>
      <c r="B47" s="3" t="s">
        <v>60</v>
      </c>
      <c r="C47" s="3" t="s">
        <v>133</v>
      </c>
      <c r="D47" s="26">
        <f>tech_full!K35</f>
        <v>0.41176470588235292</v>
      </c>
      <c r="E47" s="26">
        <f>tech_full!I35</f>
        <v>0.58823529411764708</v>
      </c>
      <c r="F47">
        <f>D47+tech_full!$G35*E47</f>
        <v>1</v>
      </c>
    </row>
    <row r="48" spans="1:6">
      <c r="A48" t="s">
        <v>115</v>
      </c>
      <c r="B48" s="3" t="s">
        <v>61</v>
      </c>
      <c r="C48" s="3" t="s">
        <v>133</v>
      </c>
      <c r="D48">
        <f>tech_full!H35*tech_full!I35</f>
        <v>0.21176470588235294</v>
      </c>
      <c r="E48" s="26">
        <f>tech_full!I35</f>
        <v>0.58823529411764708</v>
      </c>
      <c r="F48">
        <f>D48+tech_full!$G35*E48</f>
        <v>0.8</v>
      </c>
    </row>
    <row r="49" spans="1:6">
      <c r="A49" t="s">
        <v>115</v>
      </c>
      <c r="B49" s="3" t="s">
        <v>62</v>
      </c>
      <c r="C49" s="3" t="s">
        <v>133</v>
      </c>
      <c r="D49">
        <v>0</v>
      </c>
      <c r="E49">
        <v>0</v>
      </c>
      <c r="F4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3"/>
  <sheetViews>
    <sheetView workbookViewId="0">
      <selection activeCell="A7" sqref="A7"/>
    </sheetView>
  </sheetViews>
  <sheetFormatPr baseColWidth="10" defaultRowHeight="15"/>
  <cols>
    <col min="4" max="4" width="40.1640625" bestFit="1" customWidth="1"/>
  </cols>
  <sheetData>
    <row r="1" spans="1:5">
      <c r="A1" s="2" t="s">
        <v>58</v>
      </c>
      <c r="B1" s="2" t="s">
        <v>258</v>
      </c>
      <c r="C1" s="2" t="s">
        <v>247</v>
      </c>
      <c r="D1" s="2" t="s">
        <v>246</v>
      </c>
      <c r="E1" s="2" t="s">
        <v>245</v>
      </c>
    </row>
    <row r="2" spans="1:5">
      <c r="A2" t="s">
        <v>20</v>
      </c>
      <c r="B2">
        <v>0.27</v>
      </c>
      <c r="C2">
        <v>0</v>
      </c>
      <c r="D2" t="s">
        <v>257</v>
      </c>
      <c r="E2" t="s">
        <v>244</v>
      </c>
    </row>
    <row r="3" spans="1:5">
      <c r="A3" t="s">
        <v>128</v>
      </c>
      <c r="B3">
        <v>4.0599999999999996</v>
      </c>
      <c r="C3">
        <v>0</v>
      </c>
      <c r="D3" t="s">
        <v>253</v>
      </c>
      <c r="E3" t="s">
        <v>243</v>
      </c>
    </row>
    <row r="4" spans="1:5">
      <c r="A4" t="s">
        <v>129</v>
      </c>
      <c r="B4">
        <v>6.12</v>
      </c>
      <c r="C4">
        <v>0</v>
      </c>
      <c r="D4" t="s">
        <v>254</v>
      </c>
      <c r="E4" t="s">
        <v>243</v>
      </c>
    </row>
    <row r="5" spans="1:5">
      <c r="A5" t="s">
        <v>130</v>
      </c>
      <c r="B5">
        <v>2.36</v>
      </c>
      <c r="C5">
        <v>0</v>
      </c>
      <c r="D5" t="s">
        <v>255</v>
      </c>
      <c r="E5" t="s">
        <v>243</v>
      </c>
    </row>
    <row r="6" spans="1:5">
      <c r="A6" t="s">
        <v>131</v>
      </c>
      <c r="B6">
        <f>(B5+B3)/2</f>
        <v>3.21</v>
      </c>
      <c r="C6">
        <v>0</v>
      </c>
      <c r="D6" t="s">
        <v>250</v>
      </c>
      <c r="E6">
        <v>8</v>
      </c>
    </row>
    <row r="7" spans="1:5">
      <c r="A7" t="s">
        <v>287</v>
      </c>
      <c r="B7">
        <v>0</v>
      </c>
      <c r="C7">
        <v>0</v>
      </c>
      <c r="D7" t="s">
        <v>251</v>
      </c>
      <c r="E7">
        <v>8</v>
      </c>
    </row>
    <row r="8" spans="1:5">
      <c r="A8" t="s">
        <v>133</v>
      </c>
      <c r="B8">
        <v>4.04</v>
      </c>
      <c r="C8">
        <v>0</v>
      </c>
      <c r="D8" t="s">
        <v>256</v>
      </c>
      <c r="E8" t="s">
        <v>242</v>
      </c>
    </row>
    <row r="9" spans="1:5">
      <c r="A9" t="s">
        <v>134</v>
      </c>
      <c r="B9">
        <v>0</v>
      </c>
      <c r="C9">
        <v>5028</v>
      </c>
      <c r="D9" t="s">
        <v>249</v>
      </c>
      <c r="E9" t="s">
        <v>240</v>
      </c>
    </row>
    <row r="10" spans="1:5">
      <c r="A10" t="s">
        <v>135</v>
      </c>
      <c r="B10">
        <v>0</v>
      </c>
      <c r="C10">
        <v>2831</v>
      </c>
      <c r="D10" t="s">
        <v>248</v>
      </c>
      <c r="E10" t="s">
        <v>241</v>
      </c>
    </row>
    <row r="11" spans="1:5">
      <c r="A11" t="s">
        <v>136</v>
      </c>
      <c r="B11">
        <v>0</v>
      </c>
      <c r="C11">
        <v>0</v>
      </c>
      <c r="D11" t="s">
        <v>251</v>
      </c>
      <c r="E11">
        <v>8</v>
      </c>
    </row>
    <row r="12" spans="1:5">
      <c r="A12" t="s">
        <v>137</v>
      </c>
      <c r="B12">
        <v>0</v>
      </c>
      <c r="C12">
        <v>0</v>
      </c>
      <c r="D12" t="s">
        <v>251</v>
      </c>
      <c r="E12">
        <v>8</v>
      </c>
    </row>
    <row r="13" spans="1:5">
      <c r="A13" t="s">
        <v>252</v>
      </c>
      <c r="B13">
        <v>0</v>
      </c>
      <c r="C13">
        <v>0</v>
      </c>
      <c r="D13" t="s">
        <v>251</v>
      </c>
      <c r="E13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5"/>
  <sheetData>
    <row r="1" spans="1:14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t="s">
        <v>1</v>
      </c>
      <c r="B2">
        <v>0</v>
      </c>
      <c r="C2" s="18"/>
      <c r="D2">
        <v>1200</v>
      </c>
      <c r="E2">
        <v>700</v>
      </c>
      <c r="F2">
        <v>4900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>
      <c r="A6" t="s">
        <v>2</v>
      </c>
      <c r="B6">
        <v>4900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/>
  <sheetData>
    <row r="1" spans="1:14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5"/>
  <sheetData>
    <row r="1" spans="1:12">
      <c r="A1" s="2" t="s">
        <v>149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287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Sources</vt:lpstr>
      <vt:lpstr>legend</vt:lpstr>
      <vt:lpstr>Capacities</vt:lpstr>
      <vt:lpstr>Technologies</vt:lpstr>
      <vt:lpstr>FEASIBLE_INPUT-OUTPUT</vt:lpstr>
      <vt:lpstr>AIR_POLLUTION</vt:lpstr>
      <vt:lpstr>ATC</vt:lpstr>
      <vt:lpstr>KM</vt:lpstr>
      <vt:lpstr>COST_TRANSPORT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tech_full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Wehrle</cp:lastModifiedBy>
  <dcterms:created xsi:type="dcterms:W3CDTF">2019-06-03T11:56:14Z</dcterms:created>
  <dcterms:modified xsi:type="dcterms:W3CDTF">2020-07-14T14:53:23Z</dcterms:modified>
</cp:coreProperties>
</file>