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8688" windowHeight="8808" activeTab="4"/>
  </bookViews>
  <sheets>
    <sheet name="exp1.1" sheetId="3" r:id="rId1"/>
    <sheet name="exp1.2" sheetId="4" r:id="rId2"/>
    <sheet name="Sheet1" sheetId="7" r:id="rId3"/>
    <sheet name="exp2.1" sheetId="5" r:id="rId4"/>
    <sheet name="exp2.2" sheetId="6" r:id="rId5"/>
  </sheets>
  <calcPr calcId="162913"/>
</workbook>
</file>

<file path=xl/calcChain.xml><?xml version="1.0" encoding="utf-8"?>
<calcChain xmlns="http://schemas.openxmlformats.org/spreadsheetml/2006/main">
  <c r="P2" i="6" l="1"/>
  <c r="R10" i="6" s="1"/>
  <c r="P3" i="6"/>
  <c r="P4" i="6"/>
  <c r="P5" i="6"/>
  <c r="P6" i="6"/>
  <c r="P7" i="6"/>
  <c r="P8" i="6"/>
  <c r="P9" i="6"/>
  <c r="P10" i="6"/>
  <c r="P11" i="6"/>
  <c r="B51" i="6"/>
  <c r="O26" i="6"/>
  <c r="B49" i="6"/>
  <c r="B46" i="6"/>
  <c r="B47" i="6"/>
  <c r="B44" i="6"/>
  <c r="B43" i="6"/>
  <c r="B37" i="6"/>
  <c r="D43" i="6"/>
  <c r="D35" i="6"/>
  <c r="D36" i="6"/>
  <c r="D37" i="6"/>
  <c r="D38" i="6"/>
  <c r="D39" i="6"/>
  <c r="D40" i="6"/>
  <c r="D41" i="6"/>
  <c r="D42" i="6"/>
  <c r="D34" i="6"/>
  <c r="B25" i="6"/>
  <c r="B29" i="6"/>
  <c r="B22" i="6"/>
  <c r="B24" i="6"/>
  <c r="B23" i="6"/>
  <c r="O25" i="6"/>
  <c r="N19" i="6" a="1"/>
  <c r="O19" i="6" s="1"/>
  <c r="M3" i="6"/>
  <c r="M4" i="6"/>
  <c r="M5" i="6"/>
  <c r="M6" i="6"/>
  <c r="N6" i="6" s="1"/>
  <c r="M7" i="6"/>
  <c r="N7" i="6" s="1"/>
  <c r="M8" i="6"/>
  <c r="M9" i="6"/>
  <c r="N9" i="6" s="1"/>
  <c r="M10" i="6"/>
  <c r="N10" i="6" s="1"/>
  <c r="M11" i="6"/>
  <c r="M2" i="6"/>
  <c r="N2" i="6" s="1"/>
  <c r="F3" i="6"/>
  <c r="F4" i="6"/>
  <c r="F5" i="6"/>
  <c r="F6" i="6"/>
  <c r="F7" i="6"/>
  <c r="F8" i="6"/>
  <c r="F9" i="6"/>
  <c r="F10" i="6"/>
  <c r="F11" i="6"/>
  <c r="F2" i="6"/>
  <c r="Q3" i="6"/>
  <c r="Q4" i="6"/>
  <c r="Q5" i="6"/>
  <c r="Q6" i="6"/>
  <c r="Q7" i="6"/>
  <c r="Q8" i="6"/>
  <c r="Q9" i="6"/>
  <c r="Q10" i="6"/>
  <c r="Q11" i="6"/>
  <c r="Q2" i="6"/>
  <c r="N4" i="6"/>
  <c r="N5" i="6"/>
  <c r="N8" i="6"/>
  <c r="N11" i="6"/>
  <c r="N3" i="6"/>
  <c r="R9" i="6" l="1"/>
  <c r="R7" i="6"/>
  <c r="R6" i="6"/>
  <c r="R4" i="6"/>
  <c r="R3" i="6"/>
  <c r="R8" i="6"/>
  <c r="R5" i="6"/>
  <c r="R2" i="6"/>
  <c r="R11" i="6"/>
  <c r="O27" i="6"/>
  <c r="N22" i="6"/>
  <c r="N19" i="6"/>
  <c r="O21" i="6"/>
  <c r="N21" i="6"/>
  <c r="O20" i="6"/>
  <c r="N20" i="6"/>
  <c r="N23" i="6"/>
  <c r="O22" i="6"/>
  <c r="O23" i="6"/>
  <c r="E16" i="5" l="1"/>
  <c r="E17" i="5"/>
  <c r="E18" i="5"/>
  <c r="E19" i="5"/>
  <c r="E20" i="5"/>
  <c r="E21" i="5"/>
  <c r="E22" i="5"/>
  <c r="E23" i="5"/>
  <c r="E24" i="5"/>
  <c r="E25" i="5"/>
  <c r="E15" i="5"/>
  <c r="E3" i="5"/>
  <c r="E4" i="5"/>
  <c r="E5" i="5"/>
  <c r="E6" i="5"/>
  <c r="E7" i="5"/>
  <c r="E8" i="5"/>
  <c r="E9" i="5"/>
  <c r="E10" i="5"/>
  <c r="E11" i="5"/>
  <c r="E12" i="5"/>
  <c r="E2" i="5"/>
  <c r="F3" i="4"/>
  <c r="F4" i="4"/>
  <c r="F2" i="4"/>
  <c r="E3" i="4"/>
  <c r="E4" i="4"/>
  <c r="E5" i="4"/>
  <c r="E6" i="4"/>
  <c r="E7" i="4"/>
  <c r="E2" i="4"/>
  <c r="E3" i="3"/>
  <c r="E4" i="3"/>
  <c r="E5" i="3"/>
  <c r="E6" i="3"/>
  <c r="E7" i="3"/>
  <c r="E8" i="3"/>
  <c r="E9" i="3"/>
  <c r="E10" i="3"/>
  <c r="E11" i="3"/>
  <c r="E12" i="3"/>
  <c r="E2" i="3"/>
  <c r="C5" i="4"/>
  <c r="F5" i="4" s="1"/>
  <c r="C6" i="4" l="1"/>
  <c r="F6" i="4" l="1"/>
  <c r="C7" i="4"/>
  <c r="F7" i="4" s="1"/>
</calcChain>
</file>

<file path=xl/sharedStrings.xml><?xml version="1.0" encoding="utf-8"?>
<sst xmlns="http://schemas.openxmlformats.org/spreadsheetml/2006/main" count="92" uniqueCount="74">
  <si>
    <t>Va</t>
  </si>
  <si>
    <t>D [mm]</t>
  </si>
  <si>
    <t>Va [V]</t>
  </si>
  <si>
    <t>Vd [V]</t>
  </si>
  <si>
    <t>D</t>
  </si>
  <si>
    <t>Vd/Va</t>
  </si>
  <si>
    <t>http://www.filedropper.com/electricresults</t>
  </si>
  <si>
    <t>a[mm]</t>
  </si>
  <si>
    <t>I [A]</t>
  </si>
  <si>
    <t>i/sqrt(Va)</t>
  </si>
  <si>
    <t>point</t>
  </si>
  <si>
    <t>i</t>
  </si>
  <si>
    <t>y[mm]</t>
  </si>
  <si>
    <t>x[mm]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</si>
  <si>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</si>
  <si>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</si>
  <si>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</si>
  <si>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</si>
  <si>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</si>
  <si>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</si>
  <si>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</si>
  <si>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</si>
  <si>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</si>
  <si>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</si>
  <si>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</si>
  <si>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</si>
  <si>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</si>
  <si>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</si>
  <si>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</si>
  <si>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</si>
  <si>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</si>
  <si>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</si>
  <si>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</si>
  <si>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</si>
  <si>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</si>
  <si>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</si>
  <si>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</si>
  <si>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</si>
  <si>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"-X/Y"</t>
  </si>
  <si>
    <t>phi</t>
  </si>
  <si>
    <t>pi mul</t>
  </si>
  <si>
    <t>r0</t>
  </si>
  <si>
    <t xml:space="preserve">L+0.5l </t>
  </si>
  <si>
    <t>l</t>
  </si>
  <si>
    <t>d</t>
  </si>
  <si>
    <t>y_cal</t>
  </si>
  <si>
    <t>r0sinp/r</t>
  </si>
  <si>
    <t>K2</t>
  </si>
  <si>
    <t>K2*sqrt(8)/(n*miu0*B*L)</t>
  </si>
  <si>
    <t>miu0</t>
  </si>
  <si>
    <t>n</t>
  </si>
  <si>
    <t>L</t>
  </si>
  <si>
    <t>B</t>
  </si>
  <si>
    <t>e/m</t>
  </si>
  <si>
    <t>e</t>
  </si>
  <si>
    <t>m</t>
  </si>
  <si>
    <t>delta x or y</t>
  </si>
  <si>
    <t>delta x/y</t>
  </si>
  <si>
    <t>delta phi</t>
  </si>
  <si>
    <t>delta k1</t>
  </si>
  <si>
    <t>dem/dk1</t>
  </si>
  <si>
    <t>dem/dh</t>
  </si>
  <si>
    <t>h</t>
  </si>
  <si>
    <t>R</t>
  </si>
  <si>
    <t>r</t>
  </si>
  <si>
    <t>dem/dr</t>
  </si>
  <si>
    <t>dem/dR</t>
  </si>
  <si>
    <t>delta B</t>
  </si>
  <si>
    <t>dem/dB</t>
  </si>
  <si>
    <t>delta L</t>
  </si>
  <si>
    <t>dem/dL</t>
  </si>
  <si>
    <t>delta em</t>
  </si>
  <si>
    <t>em theo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</si>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</sst>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'exp1.1'!$E$2:$E$12</c:f>
              <c:numCache>
                <c:formatCode>General</c:formatCode>
                <c:ptCount val="11"/>
                <c:pt idx="0">
                  <c:v>2.7894002789400281E-6</c:v>
                </c:pt>
                <c:pt idx="1">
                  <c:v>-9.1399349139934915E-4</c:v>
                </c:pt>
                <c:pt idx="2">
                  <c:v>-1.8549511854951187E-3</c:v>
                </c:pt>
                <c:pt idx="3">
                  <c:v>-2.8382147838214786E-3</c:v>
                </c:pt>
                <c:pt idx="4">
                  <c:v>-3.8140399814039984E-3</c:v>
                </c:pt>
                <c:pt idx="5">
                  <c:v>-4.7587168758716882E-3</c:v>
                </c:pt>
                <c:pt idx="6">
                  <c:v>9.3258949325894925E-4</c:v>
                </c:pt>
                <c:pt idx="7">
                  <c:v>1.8433286843328683E-3</c:v>
                </c:pt>
                <c:pt idx="8">
                  <c:v>2.9358437935843797E-3</c:v>
                </c:pt>
                <c:pt idx="9">
                  <c:v>3.8930729893072993E-3</c:v>
                </c:pt>
                <c:pt idx="10">
                  <c:v>4.8837749883774992E-3</c:v>
                </c:pt>
              </c:numCache>
            </c:numRef>
          </c:xVal>
          <c:yVal>
            <c:numRef>
              <c:f>'exp1.1'!$D$2:$D$12</c:f>
              <c:numCache>
                <c:formatCode>General</c:formatCode>
                <c:ptCount val="11"/>
                <c:pt idx="0">
                  <c:v>0</c:v>
                </c:pt>
                <c:pt idx="1">
                  <c:v>-4</c:v>
                </c:pt>
                <c:pt idx="2">
                  <c:v>-8</c:v>
                </c:pt>
                <c:pt idx="3">
                  <c:v>-12</c:v>
                </c:pt>
                <c:pt idx="4">
                  <c:v>-16</c:v>
                </c:pt>
                <c:pt idx="5">
                  <c:v>-20</c:v>
                </c:pt>
                <c:pt idx="6">
                  <c:v>4</c:v>
                </c:pt>
                <c:pt idx="7">
                  <c:v>8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9-4BA2-8477-4D0EB3FE66E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'exp1.1'!$I$2:$I$7</c:f>
              <c:numCache>
                <c:formatCode>General</c:formatCode>
                <c:ptCount val="6"/>
                <c:pt idx="0">
                  <c:v>2.7794800371402045E-3</c:v>
                </c:pt>
                <c:pt idx="1">
                  <c:v>3.2205486820871439E-3</c:v>
                </c:pt>
                <c:pt idx="2">
                  <c:v>3.6956790123456791E-3</c:v>
                </c:pt>
                <c:pt idx="3">
                  <c:v>4.1721254355400698E-3</c:v>
                </c:pt>
                <c:pt idx="4">
                  <c:v>4.8282258064516132E-3</c:v>
                </c:pt>
                <c:pt idx="5">
                  <c:v>5.5128913443830575E-3</c:v>
                </c:pt>
              </c:numCache>
            </c:numRef>
          </c:xVal>
          <c:yVal>
            <c:numRef>
              <c:f>'exp1.1'!$J$2:$J$7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15.8</c:v>
                </c:pt>
                <c:pt idx="3">
                  <c:v>17.600000000000001</c:v>
                </c:pt>
                <c:pt idx="4">
                  <c:v>19.8</c:v>
                </c:pt>
                <c:pt idx="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79-4BA2-8477-4D0EB3FE6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130520"/>
        <c:axId val="378826712"/>
      </c:scatterChart>
      <c:valAx>
        <c:axId val="38313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826712"/>
        <c:crosses val="autoZero"/>
        <c:crossBetween val="midCat"/>
      </c:valAx>
      <c:valAx>
        <c:axId val="378826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3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'exp1.2'!$F$1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'exp1.2'!$E$2:$E$7</c:f>
              <c:numCache>
                <c:formatCode>General</c:formatCode>
                <c:ptCount val="6"/>
                <c:pt idx="0">
                  <c:v>2.7794800371402045E-3</c:v>
                </c:pt>
                <c:pt idx="1">
                  <c:v>3.2205486820871439E-3</c:v>
                </c:pt>
                <c:pt idx="2">
                  <c:v>3.6956790123456791E-3</c:v>
                </c:pt>
                <c:pt idx="3">
                  <c:v>4.1721254355400698E-3</c:v>
                </c:pt>
                <c:pt idx="4">
                  <c:v>4.8282258064516132E-3</c:v>
                </c:pt>
                <c:pt idx="5">
                  <c:v>5.5128913443830575E-3</c:v>
                </c:pt>
              </c:numCache>
            </c:numRef>
          </c:xVal>
          <c:yVal>
            <c:numRef>
              <c:f>'exp1.2'!$F$2:$F$7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15.8</c:v>
                </c:pt>
                <c:pt idx="3">
                  <c:v>17.600000000000001</c:v>
                </c:pt>
                <c:pt idx="4">
                  <c:v>19.8</c:v>
                </c:pt>
                <c:pt idx="5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7-47F2-91B6-01AF282A8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03832"/>
        <c:axId val="120004616"/>
      </c:scatterChart>
      <c:valAx>
        <c:axId val="120003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04616"/>
        <c:crosses val="autoZero"/>
        <c:crossBetween val="midCat"/>
      </c:valAx>
      <c:valAx>
        <c:axId val="12000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0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'exp2.1'!$F$1</c:f>
              <c:strCache>
                <c:ptCount val="1"/>
                <c:pt idx="0">
                  <c:v>a[mm]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'exp2.1'!$E$2:$E$12</c:f>
              <c:numCache>
                <c:formatCode>General</c:formatCode>
                <c:ptCount val="11"/>
                <c:pt idx="0">
                  <c:v>0</c:v>
                </c:pt>
                <c:pt idx="1">
                  <c:v>9.7237940074042239E-4</c:v>
                </c:pt>
                <c:pt idx="2">
                  <c:v>2.0632675409460836E-3</c:v>
                </c:pt>
                <c:pt idx="3">
                  <c:v>3.2149293936980217E-3</c:v>
                </c:pt>
                <c:pt idx="4">
                  <c:v>4.5397963272068471E-3</c:v>
                </c:pt>
                <c:pt idx="5">
                  <c:v>5.7461545212504333E-3</c:v>
                </c:pt>
                <c:pt idx="6">
                  <c:v>-9.9061151450430523E-4</c:v>
                </c:pt>
                <c:pt idx="7">
                  <c:v>-2.127079939119674E-3</c:v>
                </c:pt>
                <c:pt idx="8">
                  <c:v>-3.3303994475359466E-3</c:v>
                </c:pt>
                <c:pt idx="9">
                  <c:v>-4.5701831834799858E-3</c:v>
                </c:pt>
                <c:pt idx="10">
                  <c:v>-5.9983654283174807E-3</c:v>
                </c:pt>
              </c:numCache>
            </c:numRef>
          </c:xVal>
          <c:yVal>
            <c:numRef>
              <c:f>'exp2.1'!$F$2:$F$12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-4</c:v>
                </c:pt>
                <c:pt idx="7">
                  <c:v>-8</c:v>
                </c:pt>
                <c:pt idx="8">
                  <c:v>-12</c:v>
                </c:pt>
                <c:pt idx="9">
                  <c:v>-16</c:v>
                </c:pt>
                <c:pt idx="10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7D-49F7-A903-EE2A3C9DB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230000"/>
        <c:axId val="417237448"/>
      </c:scatterChart>
      <c:valAx>
        <c:axId val="41723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37448"/>
        <c:crosses val="autoZero"/>
        <c:crossBetween val="midCat"/>
      </c:valAx>
      <c:valAx>
        <c:axId val="41723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3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'exp2.1'!$F$14</c:f>
              <c:strCache>
                <c:ptCount val="1"/>
                <c:pt idx="0">
                  <c:v>a[mm]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'exp2.1'!$E$15:$E$25</c:f>
              <c:numCache>
                <c:formatCode>General</c:formatCode>
                <c:ptCount val="11"/>
                <c:pt idx="0">
                  <c:v>0</c:v>
                </c:pt>
                <c:pt idx="1">
                  <c:v>9.9254959723446405E-4</c:v>
                </c:pt>
                <c:pt idx="2">
                  <c:v>2.1094788432451769E-3</c:v>
                </c:pt>
                <c:pt idx="3">
                  <c:v>3.3084986574482144E-3</c:v>
                </c:pt>
                <c:pt idx="4">
                  <c:v>4.5721958890149001E-3</c:v>
                </c:pt>
                <c:pt idx="5">
                  <c:v>5.8781822011655114E-3</c:v>
                </c:pt>
                <c:pt idx="6">
                  <c:v>-1.0472766426960136E-3</c:v>
                </c:pt>
                <c:pt idx="7">
                  <c:v>-2.1666934816822513E-3</c:v>
                </c:pt>
                <c:pt idx="8">
                  <c:v>-3.363225702909763E-3</c:v>
                </c:pt>
                <c:pt idx="9">
                  <c:v>-4.6144849695988251E-3</c:v>
                </c:pt>
                <c:pt idx="10">
                  <c:v>-6.0697268602809334E-3</c:v>
                </c:pt>
              </c:numCache>
            </c:numRef>
          </c:xVal>
          <c:yVal>
            <c:numRef>
              <c:f>'exp2.1'!$F$15:$F$25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-4</c:v>
                </c:pt>
                <c:pt idx="7">
                  <c:v>-8</c:v>
                </c:pt>
                <c:pt idx="8">
                  <c:v>-12</c:v>
                </c:pt>
                <c:pt idx="9">
                  <c:v>-16</c:v>
                </c:pt>
                <c:pt idx="10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06-446F-B4EA-559B114AC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231568"/>
        <c:axId val="417234312"/>
      </c:scatterChart>
      <c:valAx>
        <c:axId val="41723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34312"/>
        <c:crosses val="autoZero"/>
        <c:crossBetween val="midCat"/>
      </c:valAx>
      <c:valAx>
        <c:axId val="4172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3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'exp2.2'!$C$1</c:f>
              <c:strCache>
                <c:ptCount val="1"/>
                <c:pt idx="0">
                  <c:v>y[mm]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'exp2.2'!$B$2:$B$11</c:f>
              <c:numCache>
                <c:formatCode>General</c:formatCode>
                <c:ptCount val="10"/>
                <c:pt idx="0">
                  <c:v>0</c:v>
                </c:pt>
                <c:pt idx="1">
                  <c:v>-10</c:v>
                </c:pt>
                <c:pt idx="2">
                  <c:v>-21</c:v>
                </c:pt>
                <c:pt idx="3">
                  <c:v>-23</c:v>
                </c:pt>
                <c:pt idx="4">
                  <c:v>-20</c:v>
                </c:pt>
                <c:pt idx="5">
                  <c:v>-18</c:v>
                </c:pt>
                <c:pt idx="6">
                  <c:v>-12</c:v>
                </c:pt>
                <c:pt idx="7">
                  <c:v>-10</c:v>
                </c:pt>
                <c:pt idx="8">
                  <c:v>-4</c:v>
                </c:pt>
                <c:pt idx="9">
                  <c:v>0</c:v>
                </c:pt>
              </c:numCache>
            </c:numRef>
          </c:xVal>
          <c:yVal>
            <c:numRef>
              <c:f>'exp2.2'!$C$2:$C$11</c:f>
              <c:numCache>
                <c:formatCode>General</c:formatCode>
                <c:ptCount val="10"/>
                <c:pt idx="0">
                  <c:v>30</c:v>
                </c:pt>
                <c:pt idx="1">
                  <c:v>29</c:v>
                </c:pt>
                <c:pt idx="2">
                  <c:v>20</c:v>
                </c:pt>
                <c:pt idx="3">
                  <c:v>10</c:v>
                </c:pt>
                <c:pt idx="4">
                  <c:v>2.5</c:v>
                </c:pt>
                <c:pt idx="5">
                  <c:v>0</c:v>
                </c:pt>
                <c:pt idx="6">
                  <c:v>-3.5</c:v>
                </c:pt>
                <c:pt idx="7">
                  <c:v>-4</c:v>
                </c:pt>
                <c:pt idx="8">
                  <c:v>-3.5</c:v>
                </c:pt>
                <c:pt idx="9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B-42FB-9DFC-1CE72A230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624992"/>
        <c:axId val="425623032"/>
      </c:scatterChart>
      <c:valAx>
        <c:axId val="42562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23032"/>
        <c:crosses val="autoZero"/>
        <c:crossBetween val="midCat"/>
      </c:valAx>
      <c:valAx>
        <c:axId val="42562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62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'exp2.2'!$Q$1</c:f>
              <c:strCache>
                <c:ptCount val="1"/>
                <c:pt idx="0">
                  <c:v>i/sqrt(Va)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'exp2.2'!$Q$2:$Q$10</c:f>
              <c:numCache>
                <c:formatCode>General</c:formatCode>
                <c:ptCount val="9"/>
                <c:pt idx="0">
                  <c:v>0</c:v>
                </c:pt>
                <c:pt idx="1">
                  <c:v>1.6010194527268833E-3</c:v>
                </c:pt>
                <c:pt idx="2">
                  <c:v>3.7191383560239402E-3</c:v>
                </c:pt>
                <c:pt idx="3">
                  <c:v>5.3773370749196402E-3</c:v>
                </c:pt>
                <c:pt idx="4">
                  <c:v>6.8341653346990711E-3</c:v>
                </c:pt>
                <c:pt idx="5">
                  <c:v>7.3885556110315177E-3</c:v>
                </c:pt>
                <c:pt idx="6">
                  <c:v>8.5893202005766795E-3</c:v>
                </c:pt>
                <c:pt idx="7">
                  <c:v>8.9373679076912189E-3</c:v>
                </c:pt>
                <c:pt idx="8">
                  <c:v>1.0068522955813475E-2</c:v>
                </c:pt>
              </c:numCache>
            </c:numRef>
          </c:xVal>
          <c:yVal>
            <c:numRef>
              <c:f>'exp2.2'!$N$2:$N$10</c:f>
              <c:numCache>
                <c:formatCode>General</c:formatCode>
                <c:ptCount val="9"/>
                <c:pt idx="0">
                  <c:v>0</c:v>
                </c:pt>
                <c:pt idx="1">
                  <c:v>0.3120421215625333</c:v>
                </c:pt>
                <c:pt idx="2">
                  <c:v>0.76214654058698539</c:v>
                </c:pt>
                <c:pt idx="3">
                  <c:v>1.0899090465995609</c:v>
                </c:pt>
                <c:pt idx="4">
                  <c:v>1.3494818844471053</c:v>
                </c:pt>
                <c:pt idx="5">
                  <c:v>1.4601391056210009</c:v>
                </c:pt>
                <c:pt idx="6">
                  <c:v>1.695151321341658</c:v>
                </c:pt>
                <c:pt idx="7">
                  <c:v>1.7681918866447772</c:v>
                </c:pt>
                <c:pt idx="8">
                  <c:v>1.9295669970654687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B7-435E-8D05-B356AEB0B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438472"/>
        <c:axId val="585444704"/>
      </c:scatterChart>
      <c:valAx>
        <c:axId val="58543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44704"/>
        <c:crosses val="autoZero"/>
        <c:crossBetween val="midCat"/>
      </c:valAx>
      <c:valAx>
        <c:axId val="58544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38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442912</xdr:colOff>
      <xdr:row>10</xdr:row>
      <xdr:rowOff>157162</xdr:rowOff>
    </xdr:from>
    <xdr:to>
      <xdr:col>13</xdr:col>
      <xdr:colOff>138112</xdr:colOff>
      <xdr:row>25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11</xdr:row>
      <xdr:rowOff>80962</xdr:rowOff>
    </xdr:from>
    <xdr:to>
      <xdr:col>11</xdr:col>
      <xdr:colOff>214312</xdr:colOff>
      <xdr:row>25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0</xdr:rowOff>
    </xdr:from>
    <xdr:to>
      <xdr:col>14</xdr:col>
      <xdr:colOff>361950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14</xdr:row>
      <xdr:rowOff>147637</xdr:rowOff>
    </xdr:from>
    <xdr:to>
      <xdr:col>14</xdr:col>
      <xdr:colOff>309562</xdr:colOff>
      <xdr:row>29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185737</xdr:colOff>
      <xdr:row>1</xdr:row>
      <xdr:rowOff>85725</xdr:rowOff>
    </xdr:from>
    <xdr:to>
      <xdr:col>10</xdr:col>
      <xdr:colOff>581025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80010</xdr:colOff>
      <xdr:row>20</xdr:row>
      <xdr:rowOff>100965</xdr:rowOff>
    </xdr:from>
    <xdr:to>
      <xdr:col>12</xdr:col>
      <xdr:colOff>171450</xdr:colOff>
      <xdr:row>35</xdr:row>
      <xdr:rowOff>100965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D34" sqref="D34"/>
    </sheetView>
  </sheetViews>
  <sheetFormatPr defaultRowHeight="14.4" x14ac:dyDescent="0.55000000000000004"/>
  <cols>
    <col min="4" max="4" width="41.15625" bestFit="1" customWidth="1"/>
    <col min="5" max="5" width="11" bestFit="1" customWidth="1"/>
  </cols>
  <sheetData>
    <row r="1" spans="1:10" x14ac:dyDescent="0.55000000000000004">
      <c r="A1" t="s">
        <v>2</v>
      </c>
      <c r="B1" t="s">
        <v>3</v>
      </c>
      <c r="C1" t="s">
        <v>1</v>
      </c>
      <c r="D1" t="s">
        <v>1</v>
      </c>
      <c r="E1" t="s">
        <v>5</v>
      </c>
      <c r="I1" t="s">
        <v>5</v>
      </c>
      <c r="J1" t="s">
        <v>4</v>
      </c>
    </row>
    <row r="2" spans="1:10" x14ac:dyDescent="0.55000000000000004">
      <c r="A2">
        <v>2151</v>
      </c>
      <c r="B2">
        <v>6.0000000000000001E-3</v>
      </c>
      <c r="C2">
        <v>0</v>
      </c>
      <c r="D2">
        <v>0</v>
      </c>
      <c r="E2">
        <f>B2/A2</f>
        <v>2.7894002789400281E-6</v>
      </c>
      <c r="I2">
        <v>2.7794800371402045E-3</v>
      </c>
      <c r="J2">
        <v>12</v>
      </c>
    </row>
    <row r="3" spans="1:10" x14ac:dyDescent="0.55000000000000004">
      <c r="A3">
        <v>2151</v>
      </c>
      <c r="B3">
        <v>-1.966</v>
      </c>
      <c r="C3">
        <v>-4</v>
      </c>
      <c r="D3">
        <v>-4</v>
      </c>
      <c r="E3">
        <f t="shared" ref="E3:E12" si="0">B3/A3</f>
        <v>-9.1399349139934915E-4</v>
      </c>
      <c r="I3">
        <v>3.2205486820871439E-3</v>
      </c>
      <c r="J3">
        <v>14</v>
      </c>
    </row>
    <row r="4" spans="1:10" x14ac:dyDescent="0.55000000000000004">
      <c r="A4">
        <v>2151</v>
      </c>
      <c r="B4">
        <v>-3.99</v>
      </c>
      <c r="C4">
        <v>-8</v>
      </c>
      <c r="D4">
        <v>-8</v>
      </c>
      <c r="E4">
        <f t="shared" si="0"/>
        <v>-1.8549511854951187E-3</v>
      </c>
      <c r="I4">
        <v>3.6956790123456791E-3</v>
      </c>
      <c r="J4">
        <v>15.8</v>
      </c>
    </row>
    <row r="5" spans="1:10" x14ac:dyDescent="0.55000000000000004">
      <c r="A5">
        <v>2151</v>
      </c>
      <c r="B5">
        <v>-6.1050000000000004</v>
      </c>
      <c r="C5">
        <v>-12</v>
      </c>
      <c r="D5">
        <v>-12</v>
      </c>
      <c r="E5">
        <f t="shared" si="0"/>
        <v>-2.8382147838214786E-3</v>
      </c>
      <c r="I5">
        <v>4.1721254355400698E-3</v>
      </c>
      <c r="J5">
        <v>17.600000000000001</v>
      </c>
    </row>
    <row r="6" spans="1:10" x14ac:dyDescent="0.55000000000000004">
      <c r="A6">
        <v>2151</v>
      </c>
      <c r="B6">
        <v>-8.2040000000000006</v>
      </c>
      <c r="C6">
        <v>-16</v>
      </c>
      <c r="D6">
        <v>-16</v>
      </c>
      <c r="E6">
        <f t="shared" si="0"/>
        <v>-3.8140399814039984E-3</v>
      </c>
      <c r="I6">
        <v>4.8282258064516132E-3</v>
      </c>
      <c r="J6">
        <v>19.8</v>
      </c>
    </row>
    <row r="7" spans="1:10" x14ac:dyDescent="0.55000000000000004">
      <c r="A7">
        <v>2151</v>
      </c>
      <c r="B7">
        <v>-10.236000000000001</v>
      </c>
      <c r="C7">
        <v>-20</v>
      </c>
      <c r="D7">
        <v>-20</v>
      </c>
      <c r="E7">
        <f t="shared" si="0"/>
        <v>-4.7587168758716882E-3</v>
      </c>
      <c r="I7">
        <v>5.5128913443830575E-3</v>
      </c>
      <c r="J7">
        <v>22</v>
      </c>
    </row>
    <row r="8" spans="1:10" x14ac:dyDescent="0.55000000000000004">
      <c r="A8">
        <v>2151</v>
      </c>
      <c r="B8">
        <v>2.0059999999999998</v>
      </c>
      <c r="C8">
        <v>4</v>
      </c>
      <c r="D8">
        <v>4</v>
      </c>
      <c r="E8">
        <f t="shared" si="0"/>
        <v>9.3258949325894925E-4</v>
      </c>
    </row>
    <row r="9" spans="1:10" x14ac:dyDescent="0.55000000000000004">
      <c r="A9">
        <v>2151</v>
      </c>
      <c r="B9">
        <v>3.9649999999999999</v>
      </c>
      <c r="C9">
        <v>8</v>
      </c>
      <c r="D9">
        <v>8</v>
      </c>
      <c r="E9">
        <f t="shared" si="0"/>
        <v>1.8433286843328683E-3</v>
      </c>
    </row>
    <row r="10" spans="1:10" x14ac:dyDescent="0.55000000000000004">
      <c r="A10">
        <v>2151</v>
      </c>
      <c r="B10">
        <v>6.3150000000000004</v>
      </c>
      <c r="C10">
        <v>12</v>
      </c>
      <c r="D10">
        <v>12</v>
      </c>
      <c r="E10">
        <f t="shared" si="0"/>
        <v>2.9358437935843797E-3</v>
      </c>
    </row>
    <row r="11" spans="1:10" x14ac:dyDescent="0.55000000000000004">
      <c r="A11">
        <v>2151</v>
      </c>
      <c r="B11">
        <v>8.3740000000000006</v>
      </c>
      <c r="C11">
        <v>16</v>
      </c>
      <c r="D11">
        <v>16</v>
      </c>
      <c r="E11">
        <f t="shared" si="0"/>
        <v>3.8930729893072993E-3</v>
      </c>
    </row>
    <row r="12" spans="1:10" x14ac:dyDescent="0.55000000000000004">
      <c r="A12">
        <v>2151</v>
      </c>
      <c r="B12">
        <v>10.505000000000001</v>
      </c>
      <c r="C12">
        <v>20</v>
      </c>
      <c r="D12">
        <v>20</v>
      </c>
      <c r="E12">
        <f t="shared" si="0"/>
        <v>4.8837749883774992E-3</v>
      </c>
    </row>
    <row r="34" spans="4:4" x14ac:dyDescent="0.55000000000000004">
      <c r="D34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" sqref="E1:F7"/>
    </sheetView>
  </sheetViews>
  <sheetFormatPr defaultRowHeight="14.4" x14ac:dyDescent="0.55000000000000004"/>
  <sheetData>
    <row r="1" spans="1:6" x14ac:dyDescent="0.55000000000000004">
      <c r="A1" t="s">
        <v>3</v>
      </c>
      <c r="B1" t="s">
        <v>2</v>
      </c>
      <c r="C1" t="s">
        <v>1</v>
      </c>
      <c r="E1" t="s">
        <v>5</v>
      </c>
      <c r="F1" t="s">
        <v>4</v>
      </c>
    </row>
    <row r="2" spans="1:6" x14ac:dyDescent="0.55000000000000004">
      <c r="A2">
        <v>5.9870000000000001</v>
      </c>
      <c r="B2">
        <v>2154</v>
      </c>
      <c r="C2">
        <v>12</v>
      </c>
      <c r="E2">
        <f>A2/B2</f>
        <v>2.7794800371402045E-3</v>
      </c>
      <c r="F2">
        <f>C2</f>
        <v>12</v>
      </c>
    </row>
    <row r="3" spans="1:6" x14ac:dyDescent="0.55000000000000004">
      <c r="A3">
        <v>5.9870000000000001</v>
      </c>
      <c r="B3">
        <v>1859</v>
      </c>
      <c r="C3">
        <v>14</v>
      </c>
      <c r="E3">
        <f t="shared" ref="E3:E7" si="0">A3/B3</f>
        <v>3.2205486820871439E-3</v>
      </c>
      <c r="F3">
        <f t="shared" ref="F3:F7" si="1">C3</f>
        <v>14</v>
      </c>
    </row>
    <row r="4" spans="1:6" x14ac:dyDescent="0.55000000000000004">
      <c r="A4">
        <v>5.9870000000000001</v>
      </c>
      <c r="B4">
        <v>1620</v>
      </c>
      <c r="C4">
        <v>15.8</v>
      </c>
      <c r="E4">
        <f t="shared" si="0"/>
        <v>3.6956790123456791E-3</v>
      </c>
      <c r="F4">
        <f t="shared" si="1"/>
        <v>15.8</v>
      </c>
    </row>
    <row r="5" spans="1:6" x14ac:dyDescent="0.55000000000000004">
      <c r="A5">
        <v>5.9870000000000001</v>
      </c>
      <c r="B5">
        <v>1435</v>
      </c>
      <c r="C5">
        <f>1.8+C4</f>
        <v>17.600000000000001</v>
      </c>
      <c r="E5">
        <f t="shared" si="0"/>
        <v>4.1721254355400698E-3</v>
      </c>
      <c r="F5">
        <f t="shared" si="1"/>
        <v>17.600000000000001</v>
      </c>
    </row>
    <row r="6" spans="1:6" x14ac:dyDescent="0.55000000000000004">
      <c r="A6">
        <v>5.9870000000000001</v>
      </c>
      <c r="B6">
        <v>1240</v>
      </c>
      <c r="C6">
        <f>2.2+C5</f>
        <v>19.8</v>
      </c>
      <c r="E6">
        <f t="shared" si="0"/>
        <v>4.8282258064516132E-3</v>
      </c>
      <c r="F6">
        <f t="shared" si="1"/>
        <v>19.8</v>
      </c>
    </row>
    <row r="7" spans="1:6" x14ac:dyDescent="0.55000000000000004">
      <c r="A7">
        <v>5.9870000000000001</v>
      </c>
      <c r="B7">
        <v>1086</v>
      </c>
      <c r="C7">
        <f>2.2+C6</f>
        <v>22</v>
      </c>
      <c r="E7">
        <f t="shared" si="0"/>
        <v>5.5128913443830575E-3</v>
      </c>
      <c r="F7">
        <f t="shared" si="1"/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1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115" zoomScaleNormal="115" workbookViewId="0">
      <selection activeCell="C15" sqref="C15:C25"/>
    </sheetView>
  </sheetViews>
  <sheetFormatPr defaultRowHeight="14.4" x14ac:dyDescent="0.55000000000000004"/>
  <sheetData>
    <row r="1" spans="1:24" x14ac:dyDescent="0.55000000000000004">
      <c r="A1" s="1" t="s">
        <v>7</v>
      </c>
      <c r="B1" s="1" t="s">
        <v>8</v>
      </c>
      <c r="C1" s="1" t="s">
        <v>2</v>
      </c>
      <c r="D1" s="1"/>
      <c r="E1" s="1" t="s">
        <v>9</v>
      </c>
      <c r="F1" s="1" t="s">
        <v>7</v>
      </c>
      <c r="P1" t="s">
        <v>14</v>
      </c>
    </row>
    <row r="2" spans="1:24" ht="14.7" thickBot="1" x14ac:dyDescent="0.6">
      <c r="A2">
        <v>0</v>
      </c>
      <c r="B2">
        <v>0</v>
      </c>
      <c r="C2">
        <v>1083</v>
      </c>
      <c r="E2">
        <f>B2/SQRT(C2)</f>
        <v>0</v>
      </c>
      <c r="F2">
        <v>0</v>
      </c>
    </row>
    <row r="3" spans="1:24" x14ac:dyDescent="0.55000000000000004">
      <c r="A3">
        <v>4</v>
      </c>
      <c r="B3">
        <v>3.2000000000000001E-2</v>
      </c>
      <c r="C3">
        <v>1083</v>
      </c>
      <c r="E3">
        <f t="shared" ref="E3:E12" si="0">B3/SQRT(C3)</f>
        <v>9.7237940074042239E-4</v>
      </c>
      <c r="F3">
        <v>4</v>
      </c>
      <c r="P3" s="5" t="s">
        <v>15</v>
      </c>
      <c r="Q3" s="5"/>
    </row>
    <row r="4" spans="1:24" x14ac:dyDescent="0.55000000000000004">
      <c r="A4">
        <v>8</v>
      </c>
      <c r="B4">
        <v>6.7900000000000002E-2</v>
      </c>
      <c r="C4">
        <v>1083</v>
      </c>
      <c r="E4">
        <f t="shared" si="0"/>
        <v>2.0632675409460836E-3</v>
      </c>
      <c r="F4">
        <v>8</v>
      </c>
      <c r="P4" s="2" t="s">
        <v>16</v>
      </c>
      <c r="Q4" s="2">
        <v>0.99915482735219341</v>
      </c>
    </row>
    <row r="5" spans="1:24" x14ac:dyDescent="0.55000000000000004">
      <c r="A5">
        <v>12</v>
      </c>
      <c r="B5">
        <v>0.10580000000000001</v>
      </c>
      <c r="C5">
        <v>1083</v>
      </c>
      <c r="E5">
        <f t="shared" si="0"/>
        <v>3.2149293936980217E-3</v>
      </c>
      <c r="F5">
        <v>12</v>
      </c>
      <c r="P5" s="2" t="s">
        <v>17</v>
      </c>
      <c r="Q5" s="2">
        <v>0.99831036902119152</v>
      </c>
    </row>
    <row r="6" spans="1:24" x14ac:dyDescent="0.55000000000000004">
      <c r="A6">
        <v>16</v>
      </c>
      <c r="B6">
        <v>0.14940000000000001</v>
      </c>
      <c r="C6">
        <v>1083</v>
      </c>
      <c r="E6">
        <f t="shared" si="0"/>
        <v>4.5397963272068471E-3</v>
      </c>
      <c r="F6">
        <v>16</v>
      </c>
      <c r="P6" s="2" t="s">
        <v>18</v>
      </c>
      <c r="Q6" s="2">
        <v>0.99812263224576847</v>
      </c>
    </row>
    <row r="7" spans="1:24" x14ac:dyDescent="0.55000000000000004">
      <c r="A7">
        <v>20</v>
      </c>
      <c r="B7">
        <v>0.18909999999999999</v>
      </c>
      <c r="C7">
        <v>1083</v>
      </c>
      <c r="E7">
        <f t="shared" si="0"/>
        <v>5.7461545212504333E-3</v>
      </c>
      <c r="F7">
        <v>20</v>
      </c>
      <c r="P7" s="2" t="s">
        <v>19</v>
      </c>
      <c r="Q7" s="2">
        <v>0.57481886255128478</v>
      </c>
    </row>
    <row r="8" spans="1:24" ht="14.7" thickBot="1" x14ac:dyDescent="0.6">
      <c r="A8">
        <v>-4</v>
      </c>
      <c r="B8">
        <v>-3.2599999999999997E-2</v>
      </c>
      <c r="C8">
        <v>1083</v>
      </c>
      <c r="E8">
        <f t="shared" si="0"/>
        <v>-9.9061151450430523E-4</v>
      </c>
      <c r="F8">
        <v>-4</v>
      </c>
      <c r="P8" s="3" t="s">
        <v>20</v>
      </c>
      <c r="Q8" s="3">
        <v>11</v>
      </c>
    </row>
    <row r="9" spans="1:24" x14ac:dyDescent="0.55000000000000004">
      <c r="A9">
        <v>-8</v>
      </c>
      <c r="B9">
        <v>-7.0000000000000007E-2</v>
      </c>
      <c r="C9">
        <v>1083</v>
      </c>
      <c r="E9">
        <f t="shared" si="0"/>
        <v>-2.127079939119674E-3</v>
      </c>
      <c r="F9">
        <v>-8</v>
      </c>
    </row>
    <row r="10" spans="1:24" ht="14.7" thickBot="1" x14ac:dyDescent="0.6">
      <c r="A10">
        <v>-12</v>
      </c>
      <c r="B10">
        <v>-0.1096</v>
      </c>
      <c r="C10">
        <v>1083</v>
      </c>
      <c r="E10">
        <f t="shared" si="0"/>
        <v>-3.3303994475359466E-3</v>
      </c>
      <c r="F10">
        <v>-12</v>
      </c>
      <c r="P10" t="s">
        <v>21</v>
      </c>
    </row>
    <row r="11" spans="1:24" x14ac:dyDescent="0.55000000000000004">
      <c r="A11">
        <v>-16</v>
      </c>
      <c r="B11">
        <v>-0.15040000000000001</v>
      </c>
      <c r="C11">
        <v>1083</v>
      </c>
      <c r="E11">
        <f t="shared" si="0"/>
        <v>-4.5701831834799858E-3</v>
      </c>
      <c r="F11">
        <v>-16</v>
      </c>
      <c r="P11" s="4"/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</row>
    <row r="12" spans="1:24" x14ac:dyDescent="0.55000000000000004">
      <c r="A12">
        <v>-20</v>
      </c>
      <c r="B12">
        <v>-0.19739999999999999</v>
      </c>
      <c r="C12">
        <v>1083</v>
      </c>
      <c r="E12">
        <f t="shared" si="0"/>
        <v>-5.9983654283174807E-3</v>
      </c>
      <c r="F12">
        <v>-20</v>
      </c>
      <c r="P12" s="2" t="s">
        <v>22</v>
      </c>
      <c r="Q12" s="2">
        <v>1</v>
      </c>
      <c r="R12" s="2">
        <v>1757.0262494772971</v>
      </c>
      <c r="S12" s="2">
        <v>1757.0262494772971</v>
      </c>
      <c r="T12" s="2">
        <v>5317.6068821413364</v>
      </c>
      <c r="U12" s="2">
        <v>8.6724805215821509E-14</v>
      </c>
    </row>
    <row r="13" spans="1:24" x14ac:dyDescent="0.55000000000000004">
      <c r="P13" s="2" t="s">
        <v>23</v>
      </c>
      <c r="Q13" s="2">
        <v>9</v>
      </c>
      <c r="R13" s="2">
        <v>2.9737505227027752</v>
      </c>
      <c r="S13" s="2">
        <v>0.33041672474475281</v>
      </c>
      <c r="T13" s="2"/>
      <c r="U13" s="2"/>
    </row>
    <row r="14" spans="1:24" ht="14.7" thickBot="1" x14ac:dyDescent="0.6">
      <c r="A14" s="1" t="s">
        <v>7</v>
      </c>
      <c r="B14" s="1" t="s">
        <v>8</v>
      </c>
      <c r="C14" s="1" t="s">
        <v>2</v>
      </c>
      <c r="D14" s="1"/>
      <c r="E14" s="1" t="s">
        <v>9</v>
      </c>
      <c r="F14" s="1" t="s">
        <v>7</v>
      </c>
      <c r="P14" s="3" t="s">
        <v>24</v>
      </c>
      <c r="Q14" s="3">
        <v>10</v>
      </c>
      <c r="R14" s="3">
        <v>1760</v>
      </c>
      <c r="S14" s="3"/>
      <c r="T14" s="3"/>
      <c r="U14" s="3"/>
    </row>
    <row r="15" spans="1:24" ht="14.7" thickBot="1" x14ac:dyDescent="0.6">
      <c r="A15">
        <v>0</v>
      </c>
      <c r="B15">
        <v>0</v>
      </c>
      <c r="C15">
        <v>1616</v>
      </c>
      <c r="E15">
        <f>B15/SQRT(C15)</f>
        <v>0</v>
      </c>
      <c r="F15">
        <v>0</v>
      </c>
    </row>
    <row r="16" spans="1:24" x14ac:dyDescent="0.55000000000000004">
      <c r="A16">
        <v>4</v>
      </c>
      <c r="B16">
        <v>3.9899999999999998E-2</v>
      </c>
      <c r="C16">
        <v>1616</v>
      </c>
      <c r="E16">
        <f t="shared" ref="E16:E25" si="1">B16/SQRT(C16)</f>
        <v>9.9254959723446405E-4</v>
      </c>
      <c r="F16">
        <v>4</v>
      </c>
      <c r="P16" s="4"/>
      <c r="Q16" s="4" t="s">
        <v>31</v>
      </c>
      <c r="R16" s="4" t="s">
        <v>19</v>
      </c>
      <c r="S16" s="4" t="s">
        <v>32</v>
      </c>
      <c r="T16" s="4" t="s">
        <v>33</v>
      </c>
      <c r="U16" s="4" t="s">
        <v>34</v>
      </c>
      <c r="V16" s="4" t="s">
        <v>35</v>
      </c>
      <c r="W16" s="4" t="s">
        <v>36</v>
      </c>
      <c r="X16" s="4" t="s">
        <v>37</v>
      </c>
    </row>
    <row r="17" spans="1:24" x14ac:dyDescent="0.55000000000000004">
      <c r="A17">
        <v>8</v>
      </c>
      <c r="B17">
        <v>8.48E-2</v>
      </c>
      <c r="C17">
        <v>1616</v>
      </c>
      <c r="E17">
        <f t="shared" si="1"/>
        <v>2.1094788432451769E-3</v>
      </c>
      <c r="F17">
        <v>8</v>
      </c>
      <c r="P17" s="2" t="s">
        <v>25</v>
      </c>
      <c r="Q17" s="2">
        <v>0.15320208659432194</v>
      </c>
      <c r="R17" s="2">
        <v>0.17332714118858983</v>
      </c>
      <c r="S17" s="2">
        <v>0.8838897678905886</v>
      </c>
      <c r="T17" s="2">
        <v>0.39975123536213797</v>
      </c>
      <c r="U17" s="2">
        <v>-0.23889114735278238</v>
      </c>
      <c r="V17" s="2">
        <v>0.54529532054142626</v>
      </c>
      <c r="W17" s="2">
        <v>-0.23889114735278238</v>
      </c>
      <c r="X17" s="2">
        <v>0.54529532054142626</v>
      </c>
    </row>
    <row r="18" spans="1:24" ht="14.7" thickBot="1" x14ac:dyDescent="0.6">
      <c r="A18">
        <v>12</v>
      </c>
      <c r="B18">
        <v>0.13300000000000001</v>
      </c>
      <c r="C18">
        <v>1616</v>
      </c>
      <c r="E18">
        <f t="shared" si="1"/>
        <v>3.3084986574482144E-3</v>
      </c>
      <c r="F18">
        <v>12</v>
      </c>
      <c r="P18" s="3" t="s">
        <v>9</v>
      </c>
      <c r="Q18" s="3">
        <v>3510.0597304840885</v>
      </c>
      <c r="R18" s="3">
        <v>48.134492026522707</v>
      </c>
      <c r="S18" s="3">
        <v>72.921923192832324</v>
      </c>
      <c r="T18" s="3">
        <v>8.6724805215821509E-14</v>
      </c>
      <c r="U18" s="3">
        <v>3401.1719445686372</v>
      </c>
      <c r="V18" s="3">
        <v>3618.9475163995398</v>
      </c>
      <c r="W18" s="3">
        <v>3401.1719445686372</v>
      </c>
      <c r="X18" s="3">
        <v>3618.9475163995398</v>
      </c>
    </row>
    <row r="19" spans="1:24" x14ac:dyDescent="0.55000000000000004">
      <c r="A19">
        <v>16</v>
      </c>
      <c r="B19">
        <v>0.18379999999999999</v>
      </c>
      <c r="C19">
        <v>1616</v>
      </c>
      <c r="E19">
        <f t="shared" si="1"/>
        <v>4.5721958890149001E-3</v>
      </c>
      <c r="F19">
        <v>16</v>
      </c>
    </row>
    <row r="20" spans="1:24" x14ac:dyDescent="0.55000000000000004">
      <c r="A20">
        <v>20</v>
      </c>
      <c r="B20">
        <v>0.23630000000000001</v>
      </c>
      <c r="C20">
        <v>1616</v>
      </c>
      <c r="E20">
        <f t="shared" si="1"/>
        <v>5.8781822011655114E-3</v>
      </c>
      <c r="F20">
        <v>20</v>
      </c>
    </row>
    <row r="21" spans="1:24" x14ac:dyDescent="0.55000000000000004">
      <c r="A21">
        <v>-4</v>
      </c>
      <c r="B21">
        <v>-4.2099999999999999E-2</v>
      </c>
      <c r="C21">
        <v>1616</v>
      </c>
      <c r="E21">
        <f t="shared" si="1"/>
        <v>-1.0472766426960136E-3</v>
      </c>
      <c r="F21">
        <v>-4</v>
      </c>
    </row>
    <row r="22" spans="1:24" x14ac:dyDescent="0.55000000000000004">
      <c r="A22">
        <v>-8</v>
      </c>
      <c r="B22">
        <v>-8.7099999999999997E-2</v>
      </c>
      <c r="C22">
        <v>1616</v>
      </c>
      <c r="E22">
        <f t="shared" si="1"/>
        <v>-2.1666934816822513E-3</v>
      </c>
      <c r="F22">
        <v>-8</v>
      </c>
    </row>
    <row r="23" spans="1:24" x14ac:dyDescent="0.55000000000000004">
      <c r="A23">
        <v>-12</v>
      </c>
      <c r="B23">
        <v>-0.13519999999999999</v>
      </c>
      <c r="C23">
        <v>1616</v>
      </c>
      <c r="E23">
        <f t="shared" si="1"/>
        <v>-3.363225702909763E-3</v>
      </c>
      <c r="F23">
        <v>-12</v>
      </c>
    </row>
    <row r="24" spans="1:24" x14ac:dyDescent="0.55000000000000004">
      <c r="A24">
        <v>-16</v>
      </c>
      <c r="B24">
        <v>-0.1855</v>
      </c>
      <c r="C24">
        <v>1616</v>
      </c>
      <c r="E24">
        <f t="shared" si="1"/>
        <v>-4.6144849695988251E-3</v>
      </c>
      <c r="F24">
        <v>-16</v>
      </c>
    </row>
    <row r="25" spans="1:24" x14ac:dyDescent="0.55000000000000004">
      <c r="A25">
        <v>-20</v>
      </c>
      <c r="B25">
        <v>-0.24399999999999999</v>
      </c>
      <c r="C25">
        <v>1616</v>
      </c>
      <c r="E25">
        <f t="shared" si="1"/>
        <v>-6.0697268602809334E-3</v>
      </c>
      <c r="F25">
        <v>-20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L1" workbookViewId="0">
      <selection activeCell="U6" sqref="U6"/>
    </sheetView>
  </sheetViews>
  <sheetFormatPr defaultRowHeight="14.4" x14ac:dyDescent="0.55000000000000004"/>
  <cols>
    <col min="2" max="2" width="12.15625" bestFit="1" customWidth="1"/>
    <col min="4" max="4" width="11.68359375" bestFit="1" customWidth="1"/>
    <col min="14" max="14" width="20.578125" bestFit="1" customWidth="1"/>
    <col min="15" max="15" width="11.578125" bestFit="1" customWidth="1"/>
  </cols>
  <sheetData>
    <row r="1" spans="1:18" x14ac:dyDescent="0.55000000000000004">
      <c r="A1" t="s">
        <v>10</v>
      </c>
      <c r="B1" t="s">
        <v>13</v>
      </c>
      <c r="C1" t="s">
        <v>12</v>
      </c>
      <c r="D1" t="s">
        <v>11</v>
      </c>
      <c r="E1" t="s">
        <v>0</v>
      </c>
      <c r="F1" t="s">
        <v>45</v>
      </c>
      <c r="M1" t="s">
        <v>38</v>
      </c>
      <c r="N1" t="s">
        <v>39</v>
      </c>
      <c r="O1" t="s">
        <v>40</v>
      </c>
      <c r="P1" t="s">
        <v>41</v>
      </c>
      <c r="Q1" t="s">
        <v>9</v>
      </c>
      <c r="R1" t="s">
        <v>46</v>
      </c>
    </row>
    <row r="2" spans="1:18" x14ac:dyDescent="0.55000000000000004">
      <c r="A2">
        <v>1</v>
      </c>
      <c r="B2">
        <v>0</v>
      </c>
      <c r="C2">
        <v>30</v>
      </c>
      <c r="D2">
        <v>0</v>
      </c>
      <c r="E2">
        <v>1618</v>
      </c>
      <c r="F2">
        <f>C2+2</f>
        <v>32</v>
      </c>
      <c r="M2">
        <f>-B2/F2</f>
        <v>0</v>
      </c>
      <c r="N2">
        <f>ATAN(M2) + PI() * O2</f>
        <v>0</v>
      </c>
      <c r="O2">
        <v>0</v>
      </c>
      <c r="P2">
        <f>N3*SQRT(B3*B3+F3*F3)/SIN(N3)</f>
        <v>33.107669097784779</v>
      </c>
      <c r="Q2">
        <f>D2/SQRT(E2)</f>
        <v>0</v>
      </c>
      <c r="R2">
        <f>$P$2*SIN(N2)/SQRT(B2*B2+F2*F2)</f>
        <v>0</v>
      </c>
    </row>
    <row r="3" spans="1:18" x14ac:dyDescent="0.55000000000000004">
      <c r="A3">
        <v>2</v>
      </c>
      <c r="B3">
        <v>-10</v>
      </c>
      <c r="C3">
        <v>29</v>
      </c>
      <c r="D3">
        <v>6.4399999999999999E-2</v>
      </c>
      <c r="E3">
        <v>1618</v>
      </c>
      <c r="F3">
        <f t="shared" ref="F3:F11" si="0">C3+2</f>
        <v>31</v>
      </c>
      <c r="M3">
        <f t="shared" ref="M3:M11" si="1">-B3/F3</f>
        <v>0.32258064516129031</v>
      </c>
      <c r="N3">
        <f>ATAN(M3) + PI() * O3</f>
        <v>0.3120421215625333</v>
      </c>
      <c r="O3">
        <v>0</v>
      </c>
      <c r="P3">
        <f t="shared" ref="P3:P11" si="2">N3*SQRT(B3*B3+F3*F3)/SIN(N3)</f>
        <v>33.107669097784779</v>
      </c>
      <c r="Q3">
        <f t="shared" ref="Q3:Q11" si="3">D3/SQRT(E3)</f>
        <v>1.6010194527268833E-3</v>
      </c>
      <c r="R3">
        <f t="shared" ref="R3:R11" si="4">$P$2*SIN(N3)/SQRT(B3*B3+F3*F3)</f>
        <v>0.3120421215625333</v>
      </c>
    </row>
    <row r="4" spans="1:18" x14ac:dyDescent="0.55000000000000004">
      <c r="A4">
        <v>3</v>
      </c>
      <c r="B4">
        <v>-21</v>
      </c>
      <c r="C4">
        <v>20</v>
      </c>
      <c r="D4">
        <v>0.14960000000000001</v>
      </c>
      <c r="E4">
        <v>1618</v>
      </c>
      <c r="F4">
        <f t="shared" si="0"/>
        <v>22</v>
      </c>
      <c r="M4">
        <f t="shared" si="1"/>
        <v>0.95454545454545459</v>
      </c>
      <c r="N4">
        <f t="shared" ref="N4:N11" si="5">ATAN(M4) + PI() * O4</f>
        <v>0.76214654058698539</v>
      </c>
      <c r="O4">
        <v>0</v>
      </c>
      <c r="P4">
        <f t="shared" si="2"/>
        <v>33.570740478236267</v>
      </c>
      <c r="Q4">
        <f t="shared" si="3"/>
        <v>3.7191383560239402E-3</v>
      </c>
      <c r="R4">
        <f t="shared" si="4"/>
        <v>0.75163356870646514</v>
      </c>
    </row>
    <row r="5" spans="1:18" x14ac:dyDescent="0.55000000000000004">
      <c r="A5">
        <v>4</v>
      </c>
      <c r="B5">
        <v>-23</v>
      </c>
      <c r="C5">
        <v>10</v>
      </c>
      <c r="D5">
        <v>0.21629999999999999</v>
      </c>
      <c r="E5">
        <v>1618</v>
      </c>
      <c r="F5">
        <f t="shared" si="0"/>
        <v>12</v>
      </c>
      <c r="M5">
        <f t="shared" si="1"/>
        <v>1.9166666666666667</v>
      </c>
      <c r="N5">
        <f t="shared" si="5"/>
        <v>1.0899090465995609</v>
      </c>
      <c r="O5">
        <v>0</v>
      </c>
      <c r="P5">
        <f t="shared" si="2"/>
        <v>31.891686450500192</v>
      </c>
      <c r="Q5">
        <f t="shared" si="3"/>
        <v>5.3773370749196402E-3</v>
      </c>
      <c r="R5">
        <f t="shared" si="4"/>
        <v>1.1314656601026001</v>
      </c>
    </row>
    <row r="6" spans="1:18" x14ac:dyDescent="0.55000000000000004">
      <c r="A6">
        <v>5</v>
      </c>
      <c r="B6">
        <v>-20</v>
      </c>
      <c r="C6">
        <v>2.5</v>
      </c>
      <c r="D6">
        <v>0.27489999999999998</v>
      </c>
      <c r="E6">
        <v>1618</v>
      </c>
      <c r="F6">
        <f t="shared" si="0"/>
        <v>4.5</v>
      </c>
      <c r="M6">
        <f t="shared" si="1"/>
        <v>4.4444444444444446</v>
      </c>
      <c r="N6">
        <f t="shared" si="5"/>
        <v>1.3494818844471053</v>
      </c>
      <c r="O6">
        <v>0</v>
      </c>
      <c r="P6">
        <f t="shared" si="2"/>
        <v>28.355988096944799</v>
      </c>
      <c r="Q6">
        <f t="shared" si="3"/>
        <v>6.8341653346990711E-3</v>
      </c>
      <c r="R6">
        <f t="shared" si="4"/>
        <v>1.575617803582857</v>
      </c>
    </row>
    <row r="7" spans="1:18" x14ac:dyDescent="0.55000000000000004">
      <c r="A7">
        <v>6</v>
      </c>
      <c r="B7">
        <v>-18</v>
      </c>
      <c r="C7">
        <v>0</v>
      </c>
      <c r="D7">
        <v>0.29720000000000002</v>
      </c>
      <c r="E7">
        <v>1618</v>
      </c>
      <c r="F7">
        <f t="shared" si="0"/>
        <v>2</v>
      </c>
      <c r="M7">
        <f t="shared" si="1"/>
        <v>9</v>
      </c>
      <c r="N7">
        <f t="shared" si="5"/>
        <v>1.4601391056210009</v>
      </c>
      <c r="O7">
        <v>0</v>
      </c>
      <c r="P7">
        <f t="shared" si="2"/>
        <v>26.606979257982683</v>
      </c>
      <c r="Q7">
        <f t="shared" si="3"/>
        <v>7.3885556110315177E-3</v>
      </c>
      <c r="R7">
        <f t="shared" si="4"/>
        <v>1.8168842797564817</v>
      </c>
    </row>
    <row r="8" spans="1:18" x14ac:dyDescent="0.55000000000000004">
      <c r="A8">
        <v>7</v>
      </c>
      <c r="B8">
        <v>-12</v>
      </c>
      <c r="C8">
        <v>-3.5</v>
      </c>
      <c r="D8">
        <v>0.34549999999999997</v>
      </c>
      <c r="E8">
        <v>1618</v>
      </c>
      <c r="F8">
        <f t="shared" si="0"/>
        <v>-1.5</v>
      </c>
      <c r="M8">
        <f t="shared" si="1"/>
        <v>-8</v>
      </c>
      <c r="N8">
        <f t="shared" si="5"/>
        <v>1.695151321341658</v>
      </c>
      <c r="O8">
        <v>1</v>
      </c>
      <c r="P8">
        <f t="shared" si="2"/>
        <v>20.659656728851456</v>
      </c>
      <c r="Q8">
        <f t="shared" si="3"/>
        <v>8.5893202005766795E-3</v>
      </c>
      <c r="R8">
        <f t="shared" si="4"/>
        <v>2.7165266952028539</v>
      </c>
    </row>
    <row r="9" spans="1:18" x14ac:dyDescent="0.55000000000000004">
      <c r="A9">
        <v>8</v>
      </c>
      <c r="B9">
        <v>-10</v>
      </c>
      <c r="C9">
        <v>-4</v>
      </c>
      <c r="D9">
        <v>0.35949999999999999</v>
      </c>
      <c r="E9">
        <v>1618</v>
      </c>
      <c r="F9">
        <f t="shared" si="0"/>
        <v>-2</v>
      </c>
      <c r="M9">
        <f t="shared" si="1"/>
        <v>-5</v>
      </c>
      <c r="N9">
        <f t="shared" si="5"/>
        <v>1.7681918866447772</v>
      </c>
      <c r="O9">
        <v>1</v>
      </c>
      <c r="P9">
        <f t="shared" si="2"/>
        <v>18.389195621105682</v>
      </c>
      <c r="Q9">
        <f t="shared" si="3"/>
        <v>8.9373679076912189E-3</v>
      </c>
      <c r="R9">
        <f t="shared" si="4"/>
        <v>3.1834297209408446</v>
      </c>
    </row>
    <row r="10" spans="1:18" x14ac:dyDescent="0.55000000000000004">
      <c r="A10">
        <v>9</v>
      </c>
      <c r="B10">
        <v>-4</v>
      </c>
      <c r="C10">
        <v>-3.5</v>
      </c>
      <c r="D10">
        <v>0.40500000000000003</v>
      </c>
      <c r="E10">
        <v>1618</v>
      </c>
      <c r="F10">
        <f t="shared" si="0"/>
        <v>-1.5</v>
      </c>
      <c r="M10">
        <f t="shared" si="1"/>
        <v>-2.6666666666666665</v>
      </c>
      <c r="N10">
        <f t="shared" si="5"/>
        <v>1.9295669970654687</v>
      </c>
      <c r="O10">
        <v>1</v>
      </c>
      <c r="P10">
        <f t="shared" si="2"/>
        <v>8.8036494241112013</v>
      </c>
      <c r="Q10">
        <f t="shared" si="3"/>
        <v>1.0068522955813475E-2</v>
      </c>
      <c r="R10">
        <f t="shared" si="4"/>
        <v>7.2564754186925553</v>
      </c>
    </row>
    <row r="11" spans="1:18" x14ac:dyDescent="0.55000000000000004">
      <c r="A11">
        <v>10</v>
      </c>
      <c r="B11">
        <v>0</v>
      </c>
      <c r="C11">
        <v>-2</v>
      </c>
      <c r="D11">
        <v>0.4375</v>
      </c>
      <c r="E11">
        <v>1618</v>
      </c>
      <c r="F11">
        <f t="shared" si="0"/>
        <v>0</v>
      </c>
      <c r="M11" t="e">
        <f t="shared" si="1"/>
        <v>#DIV/0!</v>
      </c>
      <c r="N11" t="e">
        <f t="shared" si="5"/>
        <v>#DIV/0!</v>
      </c>
      <c r="O11">
        <v>1</v>
      </c>
      <c r="P11" t="e">
        <f t="shared" si="2"/>
        <v>#DIV/0!</v>
      </c>
      <c r="Q11">
        <f t="shared" si="3"/>
        <v>1.0876490847329371E-2</v>
      </c>
      <c r="R11" t="e">
        <f t="shared" si="4"/>
        <v>#DIV/0!</v>
      </c>
    </row>
    <row r="19" spans="1:15" x14ac:dyDescent="0.55000000000000004">
      <c r="A19" t="s">
        <v>42</v>
      </c>
      <c r="B19">
        <v>0.252</v>
      </c>
      <c r="C19">
        <v>5.0000000000000001E-4</v>
      </c>
      <c r="N19">
        <f t="array" ref="N19:O23">LINEST(N2:N10,Q2:Q10^1,,TRUE)</f>
        <v>194.39090675189675</v>
      </c>
      <c r="O19">
        <v>1.7567494620233326E-2</v>
      </c>
    </row>
    <row r="20" spans="1:15" x14ac:dyDescent="0.55000000000000004">
      <c r="A20" t="s">
        <v>43</v>
      </c>
      <c r="B20">
        <v>3.5999999999999997E-2</v>
      </c>
      <c r="C20">
        <v>1E-4</v>
      </c>
      <c r="N20">
        <v>2.4873179565212791</v>
      </c>
      <c r="O20">
        <v>1.6615989303397579E-2</v>
      </c>
    </row>
    <row r="21" spans="1:15" x14ac:dyDescent="0.55000000000000004">
      <c r="A21" t="s">
        <v>44</v>
      </c>
      <c r="B21">
        <v>2E-3</v>
      </c>
      <c r="C21">
        <v>1E-4</v>
      </c>
      <c r="N21">
        <v>0.99885524825287408</v>
      </c>
      <c r="O21">
        <v>2.4269607964980115E-2</v>
      </c>
    </row>
    <row r="22" spans="1:15" x14ac:dyDescent="0.55000000000000004">
      <c r="A22" t="s">
        <v>51</v>
      </c>
      <c r="B22">
        <f>B19-0.5*B20</f>
        <v>0.23400000000000001</v>
      </c>
      <c r="N22">
        <v>6107.8629102989553</v>
      </c>
      <c r="O22">
        <v>7</v>
      </c>
    </row>
    <row r="23" spans="1:15" x14ac:dyDescent="0.55000000000000004">
      <c r="A23" t="s">
        <v>49</v>
      </c>
      <c r="B23">
        <f>4*PI()*0.0000001</f>
        <v>1.2566370614359173E-6</v>
      </c>
      <c r="N23">
        <v>3.5976159749510752</v>
      </c>
      <c r="O23">
        <v>4.1230970954167839E-3</v>
      </c>
    </row>
    <row r="24" spans="1:15" x14ac:dyDescent="0.55000000000000004">
      <c r="A24" t="s">
        <v>50</v>
      </c>
      <c r="B24">
        <f>36450</f>
        <v>36450</v>
      </c>
    </row>
    <row r="25" spans="1:15" x14ac:dyDescent="0.55000000000000004">
      <c r="A25" t="s">
        <v>52</v>
      </c>
      <c r="B25">
        <f>15*2*0.05/14</f>
        <v>0.10714285714285714</v>
      </c>
      <c r="N25" t="s">
        <v>47</v>
      </c>
      <c r="O25">
        <f>N19</f>
        <v>194.39090675189675</v>
      </c>
    </row>
    <row r="26" spans="1:15" x14ac:dyDescent="0.55000000000000004">
      <c r="N26" t="s">
        <v>48</v>
      </c>
      <c r="O26">
        <f>O25*SQRT(8)/(B24*B23*B25*B22)</f>
        <v>478778.30358456552</v>
      </c>
    </row>
    <row r="27" spans="1:15" x14ac:dyDescent="0.55000000000000004">
      <c r="A27" t="s">
        <v>54</v>
      </c>
      <c r="B27" s="6">
        <v>1.6021E-19</v>
      </c>
      <c r="N27" t="s">
        <v>53</v>
      </c>
      <c r="O27">
        <f>POWER(O26,2)</f>
        <v>229228663983.31439</v>
      </c>
    </row>
    <row r="28" spans="1:15" x14ac:dyDescent="0.55000000000000004">
      <c r="A28" t="s">
        <v>55</v>
      </c>
      <c r="B28" s="6">
        <v>9.1091000000000006E-31</v>
      </c>
    </row>
    <row r="29" spans="1:15" x14ac:dyDescent="0.55000000000000004">
      <c r="A29" t="s">
        <v>53</v>
      </c>
      <c r="B29" s="6">
        <f>B27/B28</f>
        <v>175879065988.95609</v>
      </c>
    </row>
    <row r="30" spans="1:15" x14ac:dyDescent="0.55000000000000004">
      <c r="A30" t="s">
        <v>62</v>
      </c>
      <c r="B30">
        <v>1.6500000000000001E-2</v>
      </c>
      <c r="C30">
        <v>5.0000000000000001E-4</v>
      </c>
    </row>
    <row r="31" spans="1:15" x14ac:dyDescent="0.55000000000000004">
      <c r="A31" t="s">
        <v>63</v>
      </c>
      <c r="B31" s="6">
        <v>5.2499999999999998E-2</v>
      </c>
      <c r="C31">
        <v>5.0000000000000001E-4</v>
      </c>
      <c r="N31">
        <v>2.4873179565212791</v>
      </c>
    </row>
    <row r="32" spans="1:15" x14ac:dyDescent="0.55000000000000004">
      <c r="A32" t="s">
        <v>64</v>
      </c>
      <c r="B32" s="6">
        <v>5.7500000000000002E-2</v>
      </c>
      <c r="C32">
        <v>5.0000000000000001E-4</v>
      </c>
    </row>
    <row r="33" spans="1:4" x14ac:dyDescent="0.55000000000000004">
      <c r="A33" t="s">
        <v>56</v>
      </c>
      <c r="B33">
        <v>5.0000000000000001E-4</v>
      </c>
      <c r="D33" t="s">
        <v>58</v>
      </c>
    </row>
    <row r="34" spans="1:4" x14ac:dyDescent="0.55000000000000004">
      <c r="A34" t="s">
        <v>57</v>
      </c>
      <c r="D34">
        <f>SQRT(POWER($B$33*F2/(F2*F2+B2+B2),2)+POWER(-$B$33*B2/(F2*F2+B2+B2),2))</f>
        <v>1.5625E-5</v>
      </c>
    </row>
    <row r="35" spans="1:4" x14ac:dyDescent="0.55000000000000004">
      <c r="D35">
        <f t="shared" ref="D35:D42" si="6">SQRT(POWER($B$33*F3/(F3*F3+B3+B3),2)+POWER(-$B$33*B3/(F3*F3+B3+B3),2))</f>
        <v>1.7307648751224581E-5</v>
      </c>
    </row>
    <row r="36" spans="1:4" x14ac:dyDescent="0.55000000000000004">
      <c r="A36" t="s">
        <v>59</v>
      </c>
      <c r="B36">
        <v>2.4873179565212791</v>
      </c>
      <c r="D36">
        <f t="shared" si="6"/>
        <v>3.4404765442863232E-5</v>
      </c>
    </row>
    <row r="37" spans="1:4" x14ac:dyDescent="0.55000000000000004">
      <c r="A37" t="s">
        <v>60</v>
      </c>
      <c r="B37">
        <f>2*O25*8/POWER(B24*B23*B25*B22,2)</f>
        <v>2358429906.1466022</v>
      </c>
      <c r="D37">
        <f t="shared" si="6"/>
        <v>1.323583854191107E-4</v>
      </c>
    </row>
    <row r="38" spans="1:4" x14ac:dyDescent="0.55000000000000004">
      <c r="D38">
        <f t="shared" si="6"/>
        <v>5.1898734177215197E-4</v>
      </c>
    </row>
    <row r="39" spans="1:4" x14ac:dyDescent="0.55000000000000004">
      <c r="A39" t="s">
        <v>61</v>
      </c>
      <c r="B39">
        <v>6.4915000000000003</v>
      </c>
      <c r="D39">
        <f t="shared" si="6"/>
        <v>2.8298078556679429E-4</v>
      </c>
    </row>
    <row r="40" spans="1:4" x14ac:dyDescent="0.55000000000000004">
      <c r="A40" t="s">
        <v>65</v>
      </c>
      <c r="B40">
        <v>0.435</v>
      </c>
      <c r="D40">
        <f t="shared" si="6"/>
        <v>2.7800888787236379E-4</v>
      </c>
    </row>
    <row r="41" spans="1:4" x14ac:dyDescent="0.55000000000000004">
      <c r="A41" t="s">
        <v>66</v>
      </c>
      <c r="B41">
        <v>0.48070000000000002</v>
      </c>
      <c r="D41">
        <f t="shared" si="6"/>
        <v>3.1868871959954908E-4</v>
      </c>
    </row>
    <row r="42" spans="1:4" x14ac:dyDescent="0.55000000000000004">
      <c r="D42">
        <f t="shared" si="6"/>
        <v>3.7147842370945788E-4</v>
      </c>
    </row>
    <row r="43" spans="1:4" x14ac:dyDescent="0.55000000000000004">
      <c r="A43" t="s">
        <v>67</v>
      </c>
      <c r="B43">
        <f>SQRT(POWER(B39*C30,2)+POWER(B40*C32, 2)+POWER(B41*C31,2))</f>
        <v>3.2618962943355514E-3</v>
      </c>
      <c r="D43" s="1">
        <f>AVERAGE(D34:D42)</f>
        <v>2.1887110645927947E-4</v>
      </c>
    </row>
    <row r="44" spans="1:4" x14ac:dyDescent="0.55000000000000004">
      <c r="A44" t="s">
        <v>68</v>
      </c>
      <c r="B44">
        <f>8*POWER(O25,2)/POWER(B24*B23*B22,2)*(-2)/POWER(B25,3)</f>
        <v>-4278935061021.8682</v>
      </c>
    </row>
    <row r="46" spans="1:4" x14ac:dyDescent="0.55000000000000004">
      <c r="A46" t="s">
        <v>69</v>
      </c>
      <c r="B46">
        <f>C19</f>
        <v>5.0000000000000001E-4</v>
      </c>
    </row>
    <row r="47" spans="1:4" x14ac:dyDescent="0.55000000000000004">
      <c r="A47" t="s">
        <v>70</v>
      </c>
      <c r="B47">
        <f>8*POWER(O25,2)/POWER(B25*B23*B24,2)*(-2)/POWER(B22,3)</f>
        <v>-1959219350284.738</v>
      </c>
    </row>
    <row r="49" spans="1:2" x14ac:dyDescent="0.55000000000000004">
      <c r="A49" t="s">
        <v>71</v>
      </c>
      <c r="B49">
        <f>SQRT(POWER(B36*B37,2)+POWER(B43*B44, 2) + POWER(B46*B47, 2))</f>
        <v>15171741048.803034</v>
      </c>
    </row>
    <row r="50" spans="1:2" x14ac:dyDescent="0.55000000000000004">
      <c r="A50" t="s">
        <v>72</v>
      </c>
      <c r="B50" s="6">
        <v>175882000000</v>
      </c>
    </row>
    <row r="51" spans="1:2" x14ac:dyDescent="0.55000000000000004">
      <c r="A51" t="s">
        <v>73</v>
      </c>
      <c r="B51" s="6">
        <f>ABS(B50-O27)/B49</f>
        <v>3.5161860337395585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exp1.1</vt:lpstr>
      <vt:lpstr>exp1.2</vt:lpstr>
      <vt:lpstr>Sheet1</vt:lpstr>
      <vt:lpstr>exp2.1</vt:lpstr>
      <vt:lpstr>exp2.2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2016-03-27T14:55:11Z</dcterms:modified>
</cp:coreProperties>
</file>