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514" windowHeight="6906" activeTab="6"/>
  </bookViews>
  <sheets>
    <sheet name="exp2" sheetId="1" r:id="rId1"/>
    <sheet name="exp3" sheetId="3" r:id="rId2"/>
    <sheet name="exp4" sheetId="4" r:id="rId3"/>
    <sheet name="exp6" sheetId="5" r:id="rId4"/>
    <sheet name="exp7" sheetId="6" r:id="rId5"/>
    <sheet name="exp8" sheetId="7" r:id="rId6"/>
    <sheet name="exp9" sheetId="8" r:id="rId7"/>
    <sheet name="exp10" sheetId="9" r:id="rId8"/>
  </sheets>
  <calcPr calcId="162913"/>
</workbook>
</file>

<file path=xl/calcChain.xml><?xml version="1.0" encoding="utf-8"?>
<calcChain xmlns="http://schemas.openxmlformats.org/spreadsheetml/2006/main">
  <c r="Q2" i="8" l="1"/>
  <c r="P2" i="8"/>
  <c r="N2" i="8"/>
  <c r="M2" i="8"/>
  <c r="F2" i="8"/>
  <c r="K2" i="8"/>
  <c r="J2" i="8"/>
  <c r="J3" i="6"/>
  <c r="J4" i="6"/>
  <c r="J5" i="6"/>
  <c r="J6" i="6"/>
  <c r="J2" i="6"/>
  <c r="H3" i="6"/>
  <c r="H4" i="6"/>
  <c r="H5" i="6"/>
  <c r="H6" i="6"/>
  <c r="H2" i="6"/>
  <c r="G3" i="6"/>
  <c r="G4" i="6"/>
  <c r="G5" i="6"/>
  <c r="G6" i="6"/>
  <c r="G2" i="6"/>
  <c r="F2" i="4"/>
  <c r="L2" i="4" s="1"/>
  <c r="O5" i="4"/>
  <c r="H2" i="4"/>
  <c r="J2" i="4" s="1"/>
  <c r="G2" i="4"/>
  <c r="I2" i="4" s="1"/>
  <c r="D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M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B10" i="3" l="1"/>
  <c r="B11" i="3"/>
  <c r="B12" i="3"/>
  <c r="B13" i="3"/>
  <c r="B9" i="3"/>
  <c r="A10" i="3"/>
  <c r="A11" i="3"/>
  <c r="A12" i="3"/>
  <c r="A13" i="3"/>
  <c r="A9" i="3"/>
</calcChain>
</file>

<file path=xl/sharedStrings.xml><?xml version="1.0" encoding="utf-8"?>
<sst xmlns="http://schemas.openxmlformats.org/spreadsheetml/2006/main" count="79" uniqueCount="41">
  <si>
    <t>Vs</t>
  </si>
  <si>
    <t>Vp</t>
  </si>
  <si>
    <t>Ip</t>
  </si>
  <si>
    <t>Vs [V]</t>
  </si>
  <si>
    <t>Vp [V]</t>
  </si>
  <si>
    <t>VS [V]</t>
  </si>
  <si>
    <t>VP [V]</t>
  </si>
  <si>
    <t>Ip [A]</t>
  </si>
  <si>
    <t>Ns</t>
  </si>
  <si>
    <t>Np</t>
  </si>
  <si>
    <t>Delta Mofa [ms]</t>
  </si>
  <si>
    <t>Is</t>
  </si>
  <si>
    <t>Is [A]</t>
  </si>
  <si>
    <t>0.362.5</t>
  </si>
  <si>
    <t>Is [A] (delta 2mA)</t>
  </si>
  <si>
    <t xml:space="preserve">Ip </t>
  </si>
  <si>
    <t>phase (deg)</t>
  </si>
  <si>
    <t>delay (ms)</t>
  </si>
  <si>
    <t>x</t>
  </si>
  <si>
    <t>Vs/Vp</t>
  </si>
  <si>
    <t>Ns/Np</t>
  </si>
  <si>
    <t>Rl [Ohm]</t>
  </si>
  <si>
    <t>Is^2Rl</t>
  </si>
  <si>
    <t>Re</t>
  </si>
  <si>
    <t>a</t>
  </si>
  <si>
    <t>R_internal</t>
  </si>
  <si>
    <t>phi [rad]</t>
  </si>
  <si>
    <t>Ic</t>
  </si>
  <si>
    <t>Im</t>
  </si>
  <si>
    <t>Rc</t>
  </si>
  <si>
    <t>Xm</t>
  </si>
  <si>
    <t>Loses P</t>
  </si>
  <si>
    <t>proportions:</t>
  </si>
  <si>
    <t>phase4delay</t>
  </si>
  <si>
    <t>a*a</t>
  </si>
  <si>
    <t>Is*</t>
  </si>
  <si>
    <t>a^2</t>
  </si>
  <si>
    <t>P</t>
  </si>
  <si>
    <t>Z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</si>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</sst>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 vs. Vp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VS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'exp2'!$A$2:$A$8</c:f>
              <c:numCache>
                <c:formatCode>General</c:formatCode>
                <c:ptCount val="7"/>
                <c:pt idx="0">
                  <c:v>2.13</c:v>
                </c:pt>
                <c:pt idx="1">
                  <c:v>4.26</c:v>
                </c:pt>
                <c:pt idx="2">
                  <c:v>6.38</c:v>
                </c:pt>
                <c:pt idx="3">
                  <c:v>8.5</c:v>
                </c:pt>
                <c:pt idx="4">
                  <c:v>10.63</c:v>
                </c:pt>
                <c:pt idx="5">
                  <c:v>12.73</c:v>
                </c:pt>
                <c:pt idx="6">
                  <c:v>14.8</c:v>
                </c:pt>
              </c:numCache>
            </c:numRef>
          </c:xVal>
          <c:yVal>
            <c:numRef>
              <c:f>'exp2'!$B$2:$B$8</c:f>
              <c:numCache>
                <c:formatCode>General</c:formatCode>
                <c:ptCount val="7"/>
                <c:pt idx="0">
                  <c:v>2.02</c:v>
                </c:pt>
                <c:pt idx="1">
                  <c:v>4.08</c:v>
                </c:pt>
                <c:pt idx="2">
                  <c:v>6.15</c:v>
                </c:pt>
                <c:pt idx="3">
                  <c:v>8.23</c:v>
                </c:pt>
                <c:pt idx="4">
                  <c:v>10.31</c:v>
                </c:pt>
                <c:pt idx="5">
                  <c:v>12.39</c:v>
                </c:pt>
                <c:pt idx="6">
                  <c:v>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F-4ED6-90EF-1CBFEE0D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89408"/>
        <c:axId val="377787440"/>
      </c:scatterChart>
      <c:valAx>
        <c:axId val="377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 [V]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7440"/>
        <c:crosses val="autoZero"/>
        <c:crossBetween val="midCat"/>
      </c:valAx>
      <c:valAx>
        <c:axId val="377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Vs/Vp vs. Ns/Np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'exp3'!$A$8</c:f>
              <c:strCache>
                <c:ptCount val="1"/>
                <c:pt idx="0">
                  <c:v>Vs/Vp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'exp3'!$B$9:$B$13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'exp3'!$A$9:$A$13</c:f>
              <c:numCache>
                <c:formatCode>General</c:formatCode>
                <c:ptCount val="5"/>
                <c:pt idx="0">
                  <c:v>9.3632958801498134E-2</c:v>
                </c:pt>
                <c:pt idx="1">
                  <c:v>0.28464419475655434</c:v>
                </c:pt>
                <c:pt idx="2">
                  <c:v>0.57031835205992509</c:v>
                </c:pt>
                <c:pt idx="3">
                  <c:v>0.76123595505617991</c:v>
                </c:pt>
                <c:pt idx="4">
                  <c:v>0.95121722846441958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45C-948C-1948A84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2592"/>
        <c:axId val="379160296"/>
      </c:scatterChart>
      <c:valAx>
        <c:axId val="3791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Ns/Np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0296"/>
        <c:crosses val="autoZero"/>
        <c:crossBetween val="midCat"/>
      </c:valAx>
      <c:valAx>
        <c:axId val="3791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Vs/Vp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vs.</a:t>
            </a:r>
            <a:r>
              <a:rPr lang="en-US" baseline="0"/>
              <a:t> 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'exp6'!$C$1:$C$3</c:f>
              <c:strCache>
                <c:ptCount val="3"/>
                <c:pt idx="0">
                  <c:v>Is [A] (delta 2mA)</c:v>
                </c:pt>
                <c:pt idx="1">
                  <c:v>0.1807</c:v>
                </c:pt>
                <c:pt idx="2">
                  <c:v>0.362.5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'exp6'!$B$4:$B$8</c:f>
              <c:numCache>
                <c:formatCode>General</c:formatCode>
                <c:ptCount val="5"/>
                <c:pt idx="0">
                  <c:v>0.75</c:v>
                </c:pt>
                <c:pt idx="1">
                  <c:v>0.98099999999999998</c:v>
                </c:pt>
                <c:pt idx="2">
                  <c:v>1.2090000000000001</c:v>
                </c:pt>
                <c:pt idx="3">
                  <c:v>1.4330000000000001</c:v>
                </c:pt>
                <c:pt idx="4">
                  <c:v>1.6479999999999999</c:v>
                </c:pt>
              </c:numCache>
            </c:numRef>
          </c:xVal>
          <c:yVal>
            <c:numRef>
              <c:f>'exp6'!$C$4:$C$8</c:f>
              <c:numCache>
                <c:formatCode>General</c:formatCode>
                <c:ptCount val="5"/>
                <c:pt idx="0">
                  <c:v>0.54259999999999997</c:v>
                </c:pt>
                <c:pt idx="1">
                  <c:v>0.72009999999999996</c:v>
                </c:pt>
                <c:pt idx="2">
                  <c:v>0.89759999999999995</c:v>
                </c:pt>
                <c:pt idx="3">
                  <c:v>1.0720000000000001</c:v>
                </c:pt>
                <c:pt idx="4">
                  <c:v>1.244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F-4A06-BE97-48757652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760"/>
        <c:axId val="376411960"/>
      </c:scatterChart>
      <c:valAx>
        <c:axId val="3764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1960"/>
        <c:crosses val="autoZero"/>
        <c:crossBetween val="midCat"/>
      </c:valAx>
      <c:valAx>
        <c:axId val="3764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 vs. 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'exp7'!$E$1</c:f>
              <c:strCache>
                <c:ptCount val="1"/>
                <c:pt idx="0">
                  <c:v>Is [A] (delta 2mA)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'exp7'!$C$2:$C$6</c:f>
              <c:numCache>
                <c:formatCode>General</c:formatCode>
                <c:ptCount val="5"/>
                <c:pt idx="0">
                  <c:v>14</c:v>
                </c:pt>
                <c:pt idx="1">
                  <c:v>42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</c:numCache>
            </c:numRef>
          </c:xVal>
          <c:yVal>
            <c:numRef>
              <c:f>'exp7'!$E$2:$E$6</c:f>
              <c:numCache>
                <c:formatCode>General</c:formatCode>
                <c:ptCount val="5"/>
                <c:pt idx="0">
                  <c:v>0.1</c:v>
                </c:pt>
                <c:pt idx="1">
                  <c:v>0.29699999999999999</c:v>
                </c:pt>
                <c:pt idx="2">
                  <c:v>0.57699999999999996</c:v>
                </c:pt>
                <c:pt idx="3">
                  <c:v>0.747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0-4CA8-9AA2-5FCFF840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0832"/>
        <c:axId val="381245584"/>
      </c:scatterChart>
      <c:valAx>
        <c:axId val="3812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[1/m]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45584"/>
        <c:crosses val="autoZero"/>
        <c:crossBetween val="midCat"/>
      </c:valAx>
      <c:valAx>
        <c:axId val="381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vs. Rl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'exp10'!$G$1</c:f>
              <c:strCache>
                <c:ptCount val="1"/>
                <c:pt idx="0">
                  <c:v>Is^2Rl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'exp10'!$E$2:$E$16</c:f>
              <c:numCache>
                <c:formatCode>General</c:formatCode>
                <c:ptCount val="15"/>
                <c:pt idx="0">
                  <c:v>10.211267605633804</c:v>
                </c:pt>
                <c:pt idx="1">
                  <c:v>9.6321070234113719</c:v>
                </c:pt>
                <c:pt idx="2">
                  <c:v>8.9622641509433958</c:v>
                </c:pt>
                <c:pt idx="3">
                  <c:v>8.524096385542169</c:v>
                </c:pt>
                <c:pt idx="4">
                  <c:v>8.0172413793103452</c:v>
                </c:pt>
                <c:pt idx="5">
                  <c:v>7.172774869109948</c:v>
                </c:pt>
                <c:pt idx="6">
                  <c:v>6.2588235294117656</c:v>
                </c:pt>
                <c:pt idx="7">
                  <c:v>5.0602409638554215</c:v>
                </c:pt>
                <c:pt idx="8">
                  <c:v>3.9028475711892798</c:v>
                </c:pt>
                <c:pt idx="9">
                  <c:v>2.8730822873082289</c:v>
                </c:pt>
                <c:pt idx="10">
                  <c:v>2.3797468354430378</c:v>
                </c:pt>
                <c:pt idx="11">
                  <c:v>1.9953325554259043</c:v>
                </c:pt>
                <c:pt idx="12">
                  <c:v>1.6042780748663101</c:v>
                </c:pt>
                <c:pt idx="13">
                  <c:v>1.1879259980525805</c:v>
                </c:pt>
                <c:pt idx="14">
                  <c:v>0.94930875576036877</c:v>
                </c:pt>
              </c:numCache>
            </c:numRef>
          </c:xVal>
          <c:yVal>
            <c:numRef>
              <c:f>'exp10'!$G$2:$G$16</c:f>
              <c:numCache>
                <c:formatCode>General</c:formatCode>
                <c:ptCount val="15"/>
                <c:pt idx="0">
                  <c:v>0.8236</c:v>
                </c:pt>
                <c:pt idx="1">
                  <c:v>0.86112</c:v>
                </c:pt>
                <c:pt idx="2">
                  <c:v>0.90629999999999999</c:v>
                </c:pt>
                <c:pt idx="3">
                  <c:v>0.93956000000000017</c:v>
                </c:pt>
                <c:pt idx="4">
                  <c:v>0.97092000000000001</c:v>
                </c:pt>
                <c:pt idx="5">
                  <c:v>1.0466800000000001</c:v>
                </c:pt>
                <c:pt idx="6">
                  <c:v>1.1305000000000001</c:v>
                </c:pt>
                <c:pt idx="7">
                  <c:v>1.2549600000000001</c:v>
                </c:pt>
                <c:pt idx="8">
                  <c:v>1.3910099999999999</c:v>
                </c:pt>
                <c:pt idx="9">
                  <c:v>1.4770199999999998</c:v>
                </c:pt>
                <c:pt idx="10">
                  <c:v>1.4852000000000001</c:v>
                </c:pt>
                <c:pt idx="11">
                  <c:v>1.4654700000000001</c:v>
                </c:pt>
                <c:pt idx="12">
                  <c:v>1.4025000000000003</c:v>
                </c:pt>
                <c:pt idx="13">
                  <c:v>1.2529399999999999</c:v>
                </c:pt>
                <c:pt idx="14">
                  <c:v>1.11755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6-473B-BFB5-2BCEF508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93104"/>
        <c:axId val="516997368"/>
      </c:scatterChart>
      <c:valAx>
        <c:axId val="5169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97368"/>
        <c:crosses val="autoZero"/>
        <c:crossBetween val="midCat"/>
      </c:valAx>
      <c:valAx>
        <c:axId val="5169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Is^2Rl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7</xdr:col>
      <xdr:colOff>82550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412756</xdr:colOff>
      <xdr:row>7</xdr:row>
      <xdr:rowOff>174625</xdr:rowOff>
    </xdr:from>
    <xdr:to>
      <xdr:col>10</xdr:col>
      <xdr:colOff>107956</xdr:colOff>
      <xdr:row>22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6</xdr:col>
      <xdr:colOff>349250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152406</xdr:colOff>
      <xdr:row>10</xdr:row>
      <xdr:rowOff>100965</xdr:rowOff>
    </xdr:from>
    <xdr:to>
      <xdr:col>7</xdr:col>
      <xdr:colOff>501656</xdr:colOff>
      <xdr:row>25</xdr:row>
      <xdr:rowOff>81915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369570</xdr:colOff>
      <xdr:row>10</xdr:row>
      <xdr:rowOff>1905</xdr:rowOff>
    </xdr:from>
    <xdr:to>
      <xdr:col>18</xdr:col>
      <xdr:colOff>461010</xdr:colOff>
      <xdr:row>25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" sqref="D1"/>
    </sheetView>
  </sheetViews>
  <sheetFormatPr defaultColWidth="9.15625" defaultRowHeight="14.4" x14ac:dyDescent="0.55000000000000004"/>
  <cols>
    <col min="1" max="16384" width="9.15625" style="1"/>
  </cols>
  <sheetData>
    <row r="1" spans="1:3" x14ac:dyDescent="0.55000000000000004">
      <c r="A1" s="1" t="s">
        <v>6</v>
      </c>
      <c r="B1" s="1" t="s">
        <v>5</v>
      </c>
      <c r="C1" s="1" t="s">
        <v>7</v>
      </c>
    </row>
    <row r="2" spans="1:3" x14ac:dyDescent="0.55000000000000004">
      <c r="A2" s="1">
        <v>2.13</v>
      </c>
      <c r="B2" s="1">
        <v>2.02</v>
      </c>
      <c r="C2" s="1">
        <v>0.1187</v>
      </c>
    </row>
    <row r="3" spans="1:3" x14ac:dyDescent="0.55000000000000004">
      <c r="A3" s="1">
        <v>4.26</v>
      </c>
      <c r="B3" s="1">
        <v>4.08</v>
      </c>
      <c r="C3" s="1">
        <v>0.19059999999999999</v>
      </c>
    </row>
    <row r="4" spans="1:3" x14ac:dyDescent="0.55000000000000004">
      <c r="A4" s="1">
        <v>6.38</v>
      </c>
      <c r="B4" s="1">
        <v>6.15</v>
      </c>
      <c r="C4" s="1">
        <v>0.25209999999999999</v>
      </c>
    </row>
    <row r="5" spans="1:3" x14ac:dyDescent="0.55000000000000004">
      <c r="A5" s="1">
        <v>8.5</v>
      </c>
      <c r="B5" s="1">
        <v>8.23</v>
      </c>
      <c r="C5" s="1">
        <v>0.30969999999999998</v>
      </c>
    </row>
    <row r="6" spans="1:3" x14ac:dyDescent="0.55000000000000004">
      <c r="A6" s="1">
        <v>10.63</v>
      </c>
      <c r="B6" s="1">
        <v>10.31</v>
      </c>
      <c r="C6" s="1">
        <v>0.3553</v>
      </c>
    </row>
    <row r="7" spans="1:3" x14ac:dyDescent="0.55000000000000004">
      <c r="A7" s="1">
        <v>12.73</v>
      </c>
      <c r="B7" s="1">
        <v>12.39</v>
      </c>
      <c r="C7" s="1">
        <v>0.40239999999999998</v>
      </c>
    </row>
    <row r="8" spans="1:3" x14ac:dyDescent="0.55000000000000004">
      <c r="A8" s="1">
        <v>14.8</v>
      </c>
      <c r="B8" s="1">
        <v>14.44</v>
      </c>
      <c r="C8" s="1">
        <v>0.4536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B1" workbookViewId="0">
      <selection activeCell="K21" sqref="K21"/>
    </sheetView>
  </sheetViews>
  <sheetFormatPr defaultRowHeight="14.4" x14ac:dyDescent="0.55000000000000004"/>
  <sheetData>
    <row r="1" spans="1:5" x14ac:dyDescent="0.55000000000000004">
      <c r="A1" s="1" t="s">
        <v>6</v>
      </c>
      <c r="B1" s="1" t="s">
        <v>9</v>
      </c>
      <c r="C1" t="s">
        <v>8</v>
      </c>
      <c r="D1" s="1" t="s">
        <v>5</v>
      </c>
      <c r="E1" s="1" t="s">
        <v>7</v>
      </c>
    </row>
    <row r="2" spans="1:5" x14ac:dyDescent="0.55000000000000004">
      <c r="A2">
        <v>10.68</v>
      </c>
      <c r="B2">
        <v>140</v>
      </c>
      <c r="C2">
        <v>14</v>
      </c>
      <c r="D2">
        <v>1</v>
      </c>
      <c r="E2">
        <v>0.45700000000000002</v>
      </c>
    </row>
    <row r="3" spans="1:5" x14ac:dyDescent="0.55000000000000004">
      <c r="A3">
        <v>10.68</v>
      </c>
      <c r="B3">
        <v>140</v>
      </c>
      <c r="C3">
        <v>42</v>
      </c>
      <c r="D3">
        <v>3.04</v>
      </c>
      <c r="E3">
        <v>0.45700000000000002</v>
      </c>
    </row>
    <row r="4" spans="1:5" x14ac:dyDescent="0.55000000000000004">
      <c r="A4">
        <v>10.68</v>
      </c>
      <c r="B4">
        <v>140</v>
      </c>
      <c r="C4">
        <v>84</v>
      </c>
      <c r="D4">
        <v>6.0910000000000002</v>
      </c>
      <c r="E4">
        <v>0.45700000000000002</v>
      </c>
    </row>
    <row r="5" spans="1:5" x14ac:dyDescent="0.55000000000000004">
      <c r="A5">
        <v>10.68</v>
      </c>
      <c r="B5">
        <v>140</v>
      </c>
      <c r="C5">
        <v>112</v>
      </c>
      <c r="D5">
        <v>8.1300000000000008</v>
      </c>
      <c r="E5">
        <v>0.45700000000000002</v>
      </c>
    </row>
    <row r="6" spans="1:5" x14ac:dyDescent="0.55000000000000004">
      <c r="A6">
        <v>10.68</v>
      </c>
      <c r="B6">
        <v>140</v>
      </c>
      <c r="C6">
        <v>140</v>
      </c>
      <c r="D6">
        <v>10.159000000000001</v>
      </c>
      <c r="E6">
        <v>0.45700000000000002</v>
      </c>
    </row>
    <row r="8" spans="1:5" x14ac:dyDescent="0.55000000000000004">
      <c r="A8" t="s">
        <v>19</v>
      </c>
      <c r="B8" t="s">
        <v>20</v>
      </c>
    </row>
    <row r="9" spans="1:5" x14ac:dyDescent="0.55000000000000004">
      <c r="A9">
        <f>D2/A2</f>
        <v>9.3632958801498134E-2</v>
      </c>
      <c r="B9">
        <f>C2/B2</f>
        <v>0.1</v>
      </c>
    </row>
    <row r="10" spans="1:5" x14ac:dyDescent="0.55000000000000004">
      <c r="A10">
        <f t="shared" ref="A10:A13" si="0">D3/A3</f>
        <v>0.28464419475655434</v>
      </c>
      <c r="B10">
        <f t="shared" ref="B10:B13" si="1">C3/B3</f>
        <v>0.3</v>
      </c>
    </row>
    <row r="11" spans="1:5" x14ac:dyDescent="0.55000000000000004">
      <c r="A11">
        <f t="shared" si="0"/>
        <v>0.57031835205992509</v>
      </c>
      <c r="B11">
        <f t="shared" si="1"/>
        <v>0.6</v>
      </c>
    </row>
    <row r="12" spans="1:5" x14ac:dyDescent="0.55000000000000004">
      <c r="A12">
        <f t="shared" si="0"/>
        <v>0.76123595505617991</v>
      </c>
      <c r="B12">
        <f t="shared" si="1"/>
        <v>0.8</v>
      </c>
    </row>
    <row r="13" spans="1:5" x14ac:dyDescent="0.55000000000000004">
      <c r="A13">
        <f t="shared" si="0"/>
        <v>0.95121722846441958</v>
      </c>
      <c r="B13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2" sqref="L2"/>
    </sheetView>
  </sheetViews>
  <sheetFormatPr defaultRowHeight="14.4" x14ac:dyDescent="0.55000000000000004"/>
  <cols>
    <col min="4" max="4" width="10.734375" bestFit="1" customWidth="1"/>
    <col min="14" max="14" width="14.68359375" customWidth="1"/>
  </cols>
  <sheetData>
    <row r="1" spans="1:15" x14ac:dyDescent="0.55000000000000004">
      <c r="A1" t="s">
        <v>1</v>
      </c>
      <c r="B1" t="s">
        <v>0</v>
      </c>
      <c r="C1" t="s">
        <v>2</v>
      </c>
      <c r="D1" t="s">
        <v>10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L1" t="s">
        <v>31</v>
      </c>
      <c r="N1" t="s">
        <v>32</v>
      </c>
    </row>
    <row r="2" spans="1:15" x14ac:dyDescent="0.55000000000000004">
      <c r="A2">
        <v>1.169</v>
      </c>
      <c r="B2">
        <v>2.13</v>
      </c>
      <c r="C2">
        <v>0.13500000000000001</v>
      </c>
      <c r="D2">
        <v>3.8</v>
      </c>
      <c r="F2">
        <f>D2*O5</f>
        <v>1.1925449231085246</v>
      </c>
      <c r="G2">
        <f>C2*COS(F2)</f>
        <v>4.9854965888847282E-2</v>
      </c>
      <c r="H2">
        <f>C2*SIN(F2)</f>
        <v>0.12545709376604366</v>
      </c>
      <c r="I2">
        <f>A2/G2</f>
        <v>23.448015240975405</v>
      </c>
      <c r="J2">
        <f>A2/H2</f>
        <v>9.3179266704518753</v>
      </c>
      <c r="L2" s="3">
        <f>A2*C2*COS(F2)</f>
        <v>5.8280455124062477E-2</v>
      </c>
      <c r="N2" t="s">
        <v>16</v>
      </c>
      <c r="O2" t="s">
        <v>17</v>
      </c>
    </row>
    <row r="3" spans="1:15" x14ac:dyDescent="0.55000000000000004">
      <c r="N3">
        <v>75.7</v>
      </c>
      <c r="O3">
        <v>4.21</v>
      </c>
    </row>
    <row r="5" spans="1:15" x14ac:dyDescent="0.55000000000000004">
      <c r="N5" t="s">
        <v>33</v>
      </c>
      <c r="O5">
        <f>RADIANS(N3)/O3</f>
        <v>0.31382761134434856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26" sqref="K26"/>
    </sheetView>
  </sheetViews>
  <sheetFormatPr defaultRowHeight="14.4" x14ac:dyDescent="0.55000000000000004"/>
  <cols>
    <col min="3" max="3" width="16.7890625" bestFit="1" customWidth="1"/>
  </cols>
  <sheetData>
    <row r="1" spans="1:3" x14ac:dyDescent="0.55000000000000004">
      <c r="A1" t="s">
        <v>4</v>
      </c>
      <c r="B1" t="s">
        <v>7</v>
      </c>
      <c r="C1" t="s">
        <v>14</v>
      </c>
    </row>
    <row r="2" spans="1:3" x14ac:dyDescent="0.55000000000000004">
      <c r="A2">
        <v>2</v>
      </c>
      <c r="B2">
        <v>0.26800000000000002</v>
      </c>
      <c r="C2">
        <v>0.1807</v>
      </c>
    </row>
    <row r="3" spans="1:3" x14ac:dyDescent="0.55000000000000004">
      <c r="A3">
        <v>4</v>
      </c>
      <c r="B3">
        <v>0.51300000000000001</v>
      </c>
      <c r="C3" t="s">
        <v>13</v>
      </c>
    </row>
    <row r="4" spans="1:3" x14ac:dyDescent="0.55000000000000004">
      <c r="A4">
        <v>6</v>
      </c>
      <c r="B4">
        <v>0.75</v>
      </c>
      <c r="C4">
        <v>0.54259999999999997</v>
      </c>
    </row>
    <row r="5" spans="1:3" x14ac:dyDescent="0.55000000000000004">
      <c r="A5">
        <v>8</v>
      </c>
      <c r="B5">
        <v>0.98099999999999998</v>
      </c>
      <c r="C5">
        <v>0.72009999999999996</v>
      </c>
    </row>
    <row r="6" spans="1:3" x14ac:dyDescent="0.55000000000000004">
      <c r="A6">
        <v>10</v>
      </c>
      <c r="B6">
        <v>1.2090000000000001</v>
      </c>
      <c r="C6">
        <v>0.89759999999999995</v>
      </c>
    </row>
    <row r="7" spans="1:3" x14ac:dyDescent="0.55000000000000004">
      <c r="A7">
        <v>12</v>
      </c>
      <c r="B7">
        <v>1.4330000000000001</v>
      </c>
      <c r="C7">
        <v>1.0720000000000001</v>
      </c>
    </row>
    <row r="8" spans="1:3" x14ac:dyDescent="0.55000000000000004">
      <c r="A8">
        <v>14</v>
      </c>
      <c r="B8">
        <v>1.6479999999999999</v>
      </c>
      <c r="C8">
        <v>1.244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" sqref="G2"/>
    </sheetView>
  </sheetViews>
  <sheetFormatPr defaultRowHeight="14.4" x14ac:dyDescent="0.55000000000000004"/>
  <cols>
    <col min="3" max="3" width="16.7890625" bestFit="1" customWidth="1"/>
  </cols>
  <sheetData>
    <row r="1" spans="1:10" x14ac:dyDescent="0.55000000000000004">
      <c r="A1" t="s">
        <v>4</v>
      </c>
      <c r="B1" s="1" t="s">
        <v>9</v>
      </c>
      <c r="C1" t="s">
        <v>8</v>
      </c>
      <c r="D1" t="s">
        <v>7</v>
      </c>
      <c r="E1" t="s">
        <v>14</v>
      </c>
      <c r="G1" t="s">
        <v>24</v>
      </c>
      <c r="H1" t="s">
        <v>34</v>
      </c>
      <c r="J1" t="s">
        <v>35</v>
      </c>
    </row>
    <row r="2" spans="1:10" x14ac:dyDescent="0.55000000000000004">
      <c r="A2">
        <v>10</v>
      </c>
      <c r="B2">
        <v>140</v>
      </c>
      <c r="C2">
        <v>14</v>
      </c>
      <c r="D2">
        <v>0.45700000000000002</v>
      </c>
      <c r="E2">
        <v>0.1</v>
      </c>
      <c r="G2">
        <f>B2/C2</f>
        <v>10</v>
      </c>
      <c r="H2">
        <f>G2*G2</f>
        <v>100</v>
      </c>
      <c r="J2">
        <f>E2*H2</f>
        <v>10</v>
      </c>
    </row>
    <row r="3" spans="1:10" x14ac:dyDescent="0.55000000000000004">
      <c r="A3">
        <v>10</v>
      </c>
      <c r="B3">
        <v>140</v>
      </c>
      <c r="C3">
        <v>42</v>
      </c>
      <c r="D3">
        <v>0.50700000000000001</v>
      </c>
      <c r="E3">
        <v>0.29699999999999999</v>
      </c>
      <c r="G3">
        <f t="shared" ref="G3:G6" si="0">B3/C3</f>
        <v>3.3333333333333335</v>
      </c>
      <c r="H3">
        <f t="shared" ref="H3:H6" si="1">G3*G3</f>
        <v>11.111111111111112</v>
      </c>
      <c r="J3">
        <f t="shared" ref="J3:J6" si="2">E3*H3</f>
        <v>3.3000000000000003</v>
      </c>
    </row>
    <row r="4" spans="1:10" x14ac:dyDescent="0.55000000000000004">
      <c r="A4">
        <v>10</v>
      </c>
      <c r="B4">
        <v>140</v>
      </c>
      <c r="C4">
        <v>84</v>
      </c>
      <c r="D4">
        <v>0.70399999999999996</v>
      </c>
      <c r="E4">
        <v>0.57699999999999996</v>
      </c>
      <c r="G4">
        <f t="shared" si="0"/>
        <v>1.6666666666666667</v>
      </c>
      <c r="H4">
        <f t="shared" si="1"/>
        <v>2.7777777777777781</v>
      </c>
      <c r="J4">
        <f t="shared" si="2"/>
        <v>1.6027777777777779</v>
      </c>
    </row>
    <row r="5" spans="1:10" x14ac:dyDescent="0.55000000000000004">
      <c r="A5">
        <v>10</v>
      </c>
      <c r="B5">
        <v>140</v>
      </c>
      <c r="C5">
        <v>112</v>
      </c>
      <c r="D5">
        <v>0.92600000000000005</v>
      </c>
      <c r="E5">
        <v>0.747</v>
      </c>
      <c r="G5">
        <f t="shared" si="0"/>
        <v>1.25</v>
      </c>
      <c r="H5">
        <f t="shared" si="1"/>
        <v>1.5625</v>
      </c>
      <c r="J5">
        <f t="shared" si="2"/>
        <v>1.1671875</v>
      </c>
    </row>
    <row r="6" spans="1:10" x14ac:dyDescent="0.55000000000000004">
      <c r="A6">
        <v>10</v>
      </c>
      <c r="B6">
        <v>140</v>
      </c>
      <c r="C6">
        <v>140</v>
      </c>
      <c r="D6">
        <v>1.21</v>
      </c>
      <c r="E6">
        <v>0.9</v>
      </c>
      <c r="G6">
        <f t="shared" si="0"/>
        <v>1</v>
      </c>
      <c r="H6">
        <f t="shared" si="1"/>
        <v>1</v>
      </c>
      <c r="J6">
        <f t="shared" si="2"/>
        <v>0.9</v>
      </c>
    </row>
    <row r="7" spans="1:10" x14ac:dyDescent="0.55000000000000004">
      <c r="B7" s="2"/>
      <c r="C7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2"/>
    </sheetView>
  </sheetViews>
  <sheetFormatPr defaultRowHeight="14.4" x14ac:dyDescent="0.55000000000000004"/>
  <sheetData>
    <row r="1" spans="1:4" x14ac:dyDescent="0.55000000000000004">
      <c r="A1" t="s">
        <v>11</v>
      </c>
      <c r="B1" t="s">
        <v>15</v>
      </c>
      <c r="C1" t="s">
        <v>16</v>
      </c>
      <c r="D1" t="s">
        <v>17</v>
      </c>
    </row>
    <row r="2" spans="1:4" x14ac:dyDescent="0.55000000000000004">
      <c r="A2">
        <v>0.1802</v>
      </c>
      <c r="B2">
        <v>0.26600000000000001</v>
      </c>
      <c r="C2">
        <v>43.7</v>
      </c>
      <c r="D2">
        <v>2.42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P5" sqref="P5"/>
    </sheetView>
  </sheetViews>
  <sheetFormatPr defaultRowHeight="14.4" x14ac:dyDescent="0.55000000000000004"/>
  <cols>
    <col min="3" max="3" width="11.47265625" bestFit="1" customWidth="1"/>
  </cols>
  <sheetData>
    <row r="1" spans="1:17" x14ac:dyDescent="0.55000000000000004">
      <c r="A1" t="s">
        <v>2</v>
      </c>
      <c r="B1" t="s">
        <v>1</v>
      </c>
      <c r="C1" t="s">
        <v>16</v>
      </c>
      <c r="D1" t="s">
        <v>17</v>
      </c>
      <c r="F1" t="s">
        <v>35</v>
      </c>
      <c r="H1" t="s">
        <v>9</v>
      </c>
      <c r="I1" t="s">
        <v>8</v>
      </c>
      <c r="J1" t="s">
        <v>24</v>
      </c>
      <c r="K1" t="s">
        <v>36</v>
      </c>
      <c r="M1" t="s">
        <v>37</v>
      </c>
      <c r="N1" t="s">
        <v>38</v>
      </c>
      <c r="P1" t="s">
        <v>39</v>
      </c>
      <c r="Q1" t="s">
        <v>40</v>
      </c>
    </row>
    <row r="2" spans="1:17" x14ac:dyDescent="0.55000000000000004">
      <c r="A2">
        <v>1.0049999999999999</v>
      </c>
      <c r="B2">
        <v>2.12</v>
      </c>
      <c r="C2">
        <v>75.7</v>
      </c>
      <c r="D2">
        <v>4.21</v>
      </c>
      <c r="F2">
        <f>A2*K2</f>
        <v>1.0049999999999999</v>
      </c>
      <c r="H2">
        <v>140</v>
      </c>
      <c r="I2">
        <v>140</v>
      </c>
      <c r="J2">
        <f>H2/I2</f>
        <v>1</v>
      </c>
      <c r="K2">
        <f>J2*J2</f>
        <v>1</v>
      </c>
      <c r="M2">
        <f>A2*B2*COS(RADIANS(C2))</f>
        <v>0.52625609650707617</v>
      </c>
      <c r="N2">
        <f>B2/A2</f>
        <v>2.1094527363184081</v>
      </c>
      <c r="P2">
        <f>M2/(A2*A2)</f>
        <v>0.52103274325593552</v>
      </c>
      <c r="Q2">
        <f>SQRT(N2*N2-P2*P2)</f>
        <v>2.0440928861518044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9" sqref="D19"/>
    </sheetView>
  </sheetViews>
  <sheetFormatPr defaultRowHeight="14.4" x14ac:dyDescent="0.55000000000000004"/>
  <sheetData>
    <row r="1" spans="1:13" x14ac:dyDescent="0.55000000000000004">
      <c r="A1" t="s">
        <v>7</v>
      </c>
      <c r="B1" t="s">
        <v>4</v>
      </c>
      <c r="C1" t="s">
        <v>12</v>
      </c>
      <c r="D1" t="s">
        <v>3</v>
      </c>
      <c r="E1" t="s">
        <v>21</v>
      </c>
      <c r="G1" t="s">
        <v>22</v>
      </c>
      <c r="I1" t="s">
        <v>23</v>
      </c>
      <c r="K1" t="s">
        <v>9</v>
      </c>
      <c r="L1" t="s">
        <v>8</v>
      </c>
      <c r="M1" t="s">
        <v>24</v>
      </c>
    </row>
    <row r="2" spans="1:13" x14ac:dyDescent="0.55000000000000004">
      <c r="A2">
        <v>0.67800000000000005</v>
      </c>
      <c r="B2" t="s">
        <v>18</v>
      </c>
      <c r="C2">
        <v>0.28399999999999997</v>
      </c>
      <c r="D2">
        <v>2.9</v>
      </c>
      <c r="E2">
        <f>D2/C2</f>
        <v>10.211267605633804</v>
      </c>
      <c r="G2">
        <f>C2*C2*E2</f>
        <v>0.8236</v>
      </c>
      <c r="I2">
        <f>$M$2*$M$2*E2</f>
        <v>3.6760563380281694</v>
      </c>
      <c r="K2">
        <v>84</v>
      </c>
      <c r="L2">
        <v>140</v>
      </c>
      <c r="M2">
        <f>K2/L2</f>
        <v>0.6</v>
      </c>
    </row>
    <row r="3" spans="1:13" x14ac:dyDescent="0.55000000000000004">
      <c r="A3">
        <v>0.70099999999999996</v>
      </c>
      <c r="B3" t="s">
        <v>18</v>
      </c>
      <c r="C3">
        <v>0.29899999999999999</v>
      </c>
      <c r="D3">
        <v>2.88</v>
      </c>
      <c r="E3">
        <f t="shared" ref="E3:E16" si="0">D3/C3</f>
        <v>9.6321070234113719</v>
      </c>
      <c r="G3">
        <f t="shared" ref="G3:G16" si="1">C3*C3*E3</f>
        <v>0.86112</v>
      </c>
      <c r="I3">
        <f t="shared" ref="I3:I16" si="2">$M$2*$M$2*E3</f>
        <v>3.4675585284280936</v>
      </c>
    </row>
    <row r="4" spans="1:13" x14ac:dyDescent="0.55000000000000004">
      <c r="A4">
        <v>0.73</v>
      </c>
      <c r="B4" t="s">
        <v>18</v>
      </c>
      <c r="C4">
        <v>0.318</v>
      </c>
      <c r="D4">
        <v>2.85</v>
      </c>
      <c r="E4">
        <f t="shared" si="0"/>
        <v>8.9622641509433958</v>
      </c>
      <c r="G4">
        <f t="shared" si="1"/>
        <v>0.90629999999999999</v>
      </c>
      <c r="I4">
        <f t="shared" si="2"/>
        <v>3.2264150943396221</v>
      </c>
    </row>
    <row r="5" spans="1:13" x14ac:dyDescent="0.55000000000000004">
      <c r="A5">
        <v>0.75</v>
      </c>
      <c r="B5" t="s">
        <v>18</v>
      </c>
      <c r="C5">
        <v>0.33200000000000002</v>
      </c>
      <c r="D5">
        <v>2.83</v>
      </c>
      <c r="E5">
        <f t="shared" si="0"/>
        <v>8.524096385542169</v>
      </c>
      <c r="G5">
        <f t="shared" si="1"/>
        <v>0.93956000000000017</v>
      </c>
      <c r="I5">
        <f t="shared" si="2"/>
        <v>3.0686746987951805</v>
      </c>
    </row>
    <row r="6" spans="1:13" x14ac:dyDescent="0.55000000000000004">
      <c r="A6">
        <v>0.77600000000000002</v>
      </c>
      <c r="B6" t="s">
        <v>18</v>
      </c>
      <c r="C6">
        <v>0.34799999999999998</v>
      </c>
      <c r="D6">
        <v>2.79</v>
      </c>
      <c r="E6">
        <f t="shared" si="0"/>
        <v>8.0172413793103452</v>
      </c>
      <c r="G6">
        <f t="shared" si="1"/>
        <v>0.97092000000000001</v>
      </c>
      <c r="I6">
        <f t="shared" si="2"/>
        <v>2.886206896551724</v>
      </c>
    </row>
    <row r="7" spans="1:13" x14ac:dyDescent="0.55000000000000004">
      <c r="A7">
        <v>0.83</v>
      </c>
      <c r="B7" t="s">
        <v>18</v>
      </c>
      <c r="C7">
        <v>0.38200000000000001</v>
      </c>
      <c r="D7">
        <v>2.74</v>
      </c>
      <c r="E7">
        <f t="shared" si="0"/>
        <v>7.172774869109948</v>
      </c>
      <c r="G7">
        <f t="shared" si="1"/>
        <v>1.0466800000000001</v>
      </c>
      <c r="I7">
        <f t="shared" si="2"/>
        <v>2.582198952879581</v>
      </c>
    </row>
    <row r="8" spans="1:13" x14ac:dyDescent="0.55000000000000004">
      <c r="A8">
        <v>0.98</v>
      </c>
      <c r="B8" t="s">
        <v>18</v>
      </c>
      <c r="C8">
        <v>0.42499999999999999</v>
      </c>
      <c r="D8">
        <v>2.66</v>
      </c>
      <c r="E8">
        <f t="shared" si="0"/>
        <v>6.2588235294117656</v>
      </c>
      <c r="G8">
        <f t="shared" si="1"/>
        <v>1.1305000000000001</v>
      </c>
      <c r="I8">
        <f t="shared" si="2"/>
        <v>2.2531764705882353</v>
      </c>
    </row>
    <row r="9" spans="1:13" x14ac:dyDescent="0.55000000000000004">
      <c r="A9">
        <v>1.0149999999999999</v>
      </c>
      <c r="B9" t="s">
        <v>18</v>
      </c>
      <c r="C9">
        <v>0.498</v>
      </c>
      <c r="D9">
        <v>2.52</v>
      </c>
      <c r="E9">
        <f t="shared" si="0"/>
        <v>5.0602409638554215</v>
      </c>
      <c r="G9">
        <f t="shared" si="1"/>
        <v>1.2549600000000001</v>
      </c>
      <c r="I9">
        <f t="shared" si="2"/>
        <v>1.8216867469879516</v>
      </c>
    </row>
    <row r="10" spans="1:13" x14ac:dyDescent="0.55000000000000004">
      <c r="A10">
        <v>1.177</v>
      </c>
      <c r="B10" t="s">
        <v>18</v>
      </c>
      <c r="C10">
        <v>0.59699999999999998</v>
      </c>
      <c r="D10">
        <v>2.33</v>
      </c>
      <c r="E10">
        <f t="shared" si="0"/>
        <v>3.9028475711892798</v>
      </c>
      <c r="G10">
        <f t="shared" si="1"/>
        <v>1.3910099999999999</v>
      </c>
      <c r="I10">
        <f t="shared" si="2"/>
        <v>1.4050251256281407</v>
      </c>
    </row>
    <row r="11" spans="1:13" x14ac:dyDescent="0.55000000000000004">
      <c r="A11">
        <v>1.3740000000000001</v>
      </c>
      <c r="B11" t="s">
        <v>18</v>
      </c>
      <c r="C11">
        <v>0.71699999999999997</v>
      </c>
      <c r="D11">
        <v>2.06</v>
      </c>
      <c r="E11">
        <f t="shared" si="0"/>
        <v>2.8730822873082289</v>
      </c>
      <c r="G11">
        <f t="shared" si="1"/>
        <v>1.4770199999999998</v>
      </c>
      <c r="I11">
        <f t="shared" si="2"/>
        <v>1.0343096234309623</v>
      </c>
    </row>
    <row r="12" spans="1:13" x14ac:dyDescent="0.55000000000000004">
      <c r="A12">
        <v>1.496</v>
      </c>
      <c r="B12" t="s">
        <v>18</v>
      </c>
      <c r="C12">
        <v>0.79</v>
      </c>
      <c r="D12">
        <v>1.88</v>
      </c>
      <c r="E12" s="2">
        <f t="shared" si="0"/>
        <v>2.3797468354430378</v>
      </c>
      <c r="F12" s="2"/>
      <c r="G12" s="2">
        <f t="shared" si="1"/>
        <v>1.4852000000000001</v>
      </c>
      <c r="I12" s="2">
        <f t="shared" si="2"/>
        <v>0.8567088607594936</v>
      </c>
    </row>
    <row r="13" spans="1:13" x14ac:dyDescent="0.55000000000000004">
      <c r="A13">
        <v>1.607</v>
      </c>
      <c r="B13" t="s">
        <v>18</v>
      </c>
      <c r="C13">
        <v>0.85699999999999998</v>
      </c>
      <c r="D13">
        <v>1.71</v>
      </c>
      <c r="E13">
        <f t="shared" si="0"/>
        <v>1.9953325554259043</v>
      </c>
      <c r="G13">
        <f t="shared" si="1"/>
        <v>1.4654700000000001</v>
      </c>
      <c r="I13">
        <f t="shared" si="2"/>
        <v>0.71831971995332555</v>
      </c>
    </row>
    <row r="14" spans="1:13" x14ac:dyDescent="0.55000000000000004">
      <c r="A14">
        <v>1.736</v>
      </c>
      <c r="B14" t="s">
        <v>18</v>
      </c>
      <c r="C14">
        <v>0.93500000000000005</v>
      </c>
      <c r="D14">
        <v>1.5</v>
      </c>
      <c r="E14">
        <f t="shared" si="0"/>
        <v>1.6042780748663101</v>
      </c>
      <c r="G14">
        <f t="shared" si="1"/>
        <v>1.4025000000000003</v>
      </c>
      <c r="I14">
        <f t="shared" si="2"/>
        <v>0.57754010695187163</v>
      </c>
    </row>
    <row r="15" spans="1:13" x14ac:dyDescent="0.55000000000000004">
      <c r="A15">
        <v>1.8879999999999999</v>
      </c>
      <c r="B15" t="s">
        <v>18</v>
      </c>
      <c r="C15">
        <v>1.0269999999999999</v>
      </c>
      <c r="D15">
        <v>1.22</v>
      </c>
      <c r="E15">
        <f t="shared" si="0"/>
        <v>1.1879259980525805</v>
      </c>
      <c r="G15">
        <f t="shared" si="1"/>
        <v>1.2529399999999999</v>
      </c>
      <c r="I15">
        <f t="shared" si="2"/>
        <v>0.42765335929892895</v>
      </c>
    </row>
    <row r="16" spans="1:13" x14ac:dyDescent="0.55000000000000004">
      <c r="A16">
        <v>1.984</v>
      </c>
      <c r="B16" t="s">
        <v>18</v>
      </c>
      <c r="C16">
        <v>1.085</v>
      </c>
      <c r="D16">
        <v>1.03</v>
      </c>
      <c r="E16">
        <f t="shared" si="0"/>
        <v>0.94930875576036877</v>
      </c>
      <c r="G16">
        <f t="shared" si="1"/>
        <v>1.11755</v>
      </c>
      <c r="I16">
        <f t="shared" si="2"/>
        <v>0.34175115207373274</v>
      </c>
    </row>
    <row r="19" spans="4:4" x14ac:dyDescent="0.55000000000000004">
      <c r="D19" s="2" t="s">
        <v>25</v>
      </c>
    </row>
    <row r="20" spans="4:4" x14ac:dyDescent="0.55000000000000004">
      <c r="D20" s="2">
        <f>I12</f>
        <v>0.8567088607594936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exp2</vt:lpstr>
      <vt:lpstr>exp3</vt:lpstr>
      <vt:lpstr>exp4</vt:lpstr>
      <vt:lpstr>exp6</vt:lpstr>
      <vt:lpstr>exp7</vt:lpstr>
      <vt:lpstr>exp8</vt:lpstr>
      <vt:lpstr>exp9</vt:lpstr>
      <vt:lpstr>exp10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2016-04-17T00:49:21Z</dcterms:modified>
</cp:coreProperties>
</file>