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2"/>
  </bookViews>
  <sheets>
    <sheet name="Values" sheetId="2" r:id="rId1"/>
    <sheet name="RC" sheetId="1" r:id="rId2"/>
    <sheet name="RL" sheetId="3" r:id="rId3"/>
  </sheets>
  <calcPr calcId="162913"/>
</workbook>
</file>

<file path=xl/calcChain.xml><?xml version="1.0" encoding="utf-8"?>
<calcChain xmlns="http://schemas.openxmlformats.org/spreadsheetml/2006/main">
  <c r="W8" i="1" l="1"/>
  <c r="L21" i="2"/>
  <c r="L27" i="2" s="1"/>
  <c r="L20" i="2"/>
  <c r="L28" i="2"/>
  <c r="H28" i="2"/>
  <c r="H27" i="2"/>
  <c r="AG9" i="3"/>
  <c r="H26" i="2" l="1"/>
  <c r="L26" i="2"/>
  <c r="AE32" i="3" a="1"/>
  <c r="AE32" i="3" s="1"/>
  <c r="AH6" i="3" a="1"/>
  <c r="AH7" i="3" s="1"/>
  <c r="Y29" i="1" a="1"/>
  <c r="Y29" i="1" s="1"/>
  <c r="X4" i="1" a="1"/>
  <c r="Y4" i="1" s="1"/>
  <c r="AF33" i="3" l="1"/>
  <c r="AE33" i="3"/>
  <c r="AF32" i="3"/>
  <c r="AI6" i="3"/>
  <c r="AH6" i="3"/>
  <c r="AI7" i="3"/>
  <c r="Y30" i="1"/>
  <c r="Z29" i="1"/>
  <c r="Z30" i="1"/>
  <c r="X5" i="1"/>
  <c r="Y5" i="1"/>
  <c r="X4" i="1"/>
  <c r="W7" i="1"/>
  <c r="S8" i="1"/>
  <c r="S7" i="1"/>
  <c r="S6" i="1"/>
  <c r="S5" i="1"/>
  <c r="S4" i="1"/>
  <c r="S3" i="1"/>
  <c r="V5" i="1" l="1"/>
  <c r="AD35" i="3"/>
  <c r="AC33" i="3"/>
  <c r="AC32" i="3"/>
  <c r="L12" i="2" l="1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H48" i="1"/>
  <c r="I49" i="1" s="1"/>
  <c r="S31" i="1" s="1"/>
  <c r="U31" i="1" s="1"/>
  <c r="L42" i="1"/>
  <c r="O42" i="1" s="1"/>
  <c r="H41" i="1"/>
  <c r="L40" i="1"/>
  <c r="O40" i="1" s="1"/>
  <c r="P41" i="1" s="1"/>
  <c r="H39" i="1"/>
  <c r="I40" i="1" s="1"/>
  <c r="S30" i="1" s="1"/>
  <c r="U30" i="1" s="1"/>
  <c r="L33" i="1"/>
  <c r="O33" i="1" s="1"/>
  <c r="H32" i="1"/>
  <c r="L31" i="1"/>
  <c r="O31" i="1" s="1"/>
  <c r="P32" i="1" s="1"/>
  <c r="H30" i="1"/>
  <c r="I31" i="1" s="1"/>
  <c r="S29" i="1" s="1"/>
  <c r="U29" i="1" s="1"/>
  <c r="L24" i="1"/>
  <c r="O24" i="1" s="1"/>
  <c r="H23" i="1"/>
  <c r="L22" i="1"/>
  <c r="O22" i="1" s="1"/>
  <c r="P23" i="1" s="1"/>
  <c r="H21" i="1"/>
  <c r="I22" i="1" s="1"/>
  <c r="S28" i="1" s="1"/>
  <c r="U28" i="1" s="1"/>
  <c r="L15" i="1"/>
  <c r="O15" i="1" s="1"/>
  <c r="H14" i="1"/>
  <c r="L13" i="1"/>
  <c r="O13" i="1" s="1"/>
  <c r="P14" i="1" s="1"/>
  <c r="H12" i="1"/>
  <c r="I13" i="1" s="1"/>
  <c r="S27" i="1" s="1"/>
  <c r="U27" i="1" s="1"/>
  <c r="L6" i="1"/>
  <c r="O6" i="1" s="1"/>
  <c r="L4" i="1"/>
  <c r="O4" i="1" s="1"/>
  <c r="P5" i="1" s="1"/>
  <c r="H5" i="1"/>
  <c r="H3" i="1"/>
  <c r="I4" i="1" s="1"/>
  <c r="S26" i="1" s="1"/>
  <c r="U26" i="1" s="1"/>
  <c r="X32" i="1" l="1"/>
  <c r="H8" i="2" s="1"/>
  <c r="X33" i="1"/>
  <c r="H9" i="2" s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H15" i="2" l="1"/>
  <c r="H11" i="2"/>
  <c r="H12" i="2"/>
  <c r="H16" i="2" l="1"/>
  <c r="H14" i="2"/>
  <c r="AD34" i="3"/>
  <c r="L11" i="2" s="1"/>
  <c r="L8" i="2"/>
  <c r="L15" i="2" s="1"/>
  <c r="AG10" i="3"/>
  <c r="L9" i="2" s="1"/>
  <c r="L16" i="2" l="1"/>
  <c r="L14" i="2"/>
</calcChain>
</file>

<file path=xl/sharedStrings.xml><?xml version="1.0" encoding="utf-8"?>
<sst xmlns="http://schemas.openxmlformats.org/spreadsheetml/2006/main" count="368" uniqueCount="68">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</sst>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1/|Z|^2 [1/</a:t>
                </a:r>
                <a:r>
                  <a:rPr lang="el-GR" sz="1800" b="0" i="0" baseline="0">
                    <a:effectLst/>
                  </a:rPr>
                  <a:t>Ω</a:t>
                </a:r>
                <a:r>
                  <a:rPr lang="en-US" sz="1800" b="0" i="0" baseline="0">
                    <a:effectLst/>
                  </a:rPr>
                  <a:t>^2]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tan(</a:t>
            </a:r>
            <a:r>
              <a:rPr lang="el-GR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800" b="0" i="0" baseline="0">
                <a:effectLst/>
              </a:rPr>
              <a:t>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-1.5629455358955597</c:v>
                </c:pt>
                <c:pt idx="1">
                  <c:v>-1.9140494383701192</c:v>
                </c:pt>
                <c:pt idx="2">
                  <c:v>-2.2655969134909779</c:v>
                </c:pt>
                <c:pt idx="3">
                  <c:v>-2.5181301766758906</c:v>
                </c:pt>
                <c:pt idx="4">
                  <c:v>-1.2466413544959245</c:v>
                </c:pt>
                <c:pt idx="5">
                  <c:v>-0.93896292376760759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tan(</a:t>
                </a:r>
                <a:r>
                  <a:rPr lang="el-GR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|Z|^2 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^2]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tan(</a:t>
            </a:r>
            <a:r>
              <a:rPr lang="el-GR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F1" workbookViewId="0">
      <selection activeCell="G19" sqref="G19"/>
    </sheetView>
  </sheetViews>
  <sheetFormatPr defaultRowHeight="14.4" outlineLevelRow="1" x14ac:dyDescent="0.55000000000000004"/>
  <cols>
    <col min="7" max="7" width="12" bestFit="1" customWidth="1"/>
    <col min="8" max="8" width="11.3671875" customWidth="1"/>
    <col min="9" max="9" width="13.89453125" bestFit="1" customWidth="1"/>
    <col min="11" max="11" width="12" bestFit="1" customWidth="1"/>
    <col min="12" max="12" width="13.26171875" customWidth="1"/>
    <col min="13" max="13" width="13.62890625" bestFit="1" customWidth="1"/>
  </cols>
  <sheetData>
    <row r="1" spans="1:13" x14ac:dyDescent="0.55000000000000004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55000000000000004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2E-8</v>
      </c>
      <c r="K2" s="1">
        <v>8.9999999999999993E-3</v>
      </c>
      <c r="L2" s="1">
        <v>4.0000000000000002E-4</v>
      </c>
    </row>
    <row r="4" spans="1:13" x14ac:dyDescent="0.55000000000000004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55000000000000004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hidden="1" outlineLevel="1" x14ac:dyDescent="0.55000000000000004">
      <c r="G8" t="s">
        <v>57</v>
      </c>
      <c r="H8">
        <f>'RC'!X32</f>
        <v>2.2902282688310729E-6</v>
      </c>
      <c r="I8" t="s">
        <v>54</v>
      </c>
      <c r="K8" t="s">
        <v>60</v>
      </c>
      <c r="L8">
        <f>RL!AG9</f>
        <v>1.75021537170548E-2</v>
      </c>
      <c r="M8" t="s">
        <v>52</v>
      </c>
    </row>
    <row r="9" spans="1:13" hidden="1" outlineLevel="1" x14ac:dyDescent="0.55000000000000004">
      <c r="G9" t="s">
        <v>50</v>
      </c>
      <c r="H9">
        <f>'RC'!X33</f>
        <v>2.3783026063257521E-7</v>
      </c>
      <c r="K9" t="s">
        <v>51</v>
      </c>
      <c r="L9">
        <f>RL!AG10</f>
        <v>1.1639432906807199E-3</v>
      </c>
    </row>
    <row r="10" spans="1:13" hidden="1" outlineLevel="1" x14ac:dyDescent="0.55000000000000004"/>
    <row r="11" spans="1:13" hidden="1" outlineLevel="1" x14ac:dyDescent="0.55000000000000004">
      <c r="G11" t="s">
        <v>58</v>
      </c>
      <c r="H11">
        <f>'RC'!W7</f>
        <v>2.3364373181542564E-6</v>
      </c>
      <c r="I11" t="s">
        <v>55</v>
      </c>
      <c r="K11" t="s">
        <v>61</v>
      </c>
      <c r="L11">
        <f>RL!AD34</f>
        <v>7.2762688408420069E-3</v>
      </c>
      <c r="M11" t="s">
        <v>53</v>
      </c>
    </row>
    <row r="12" spans="1:13" hidden="1" outlineLevel="1" x14ac:dyDescent="0.55000000000000004">
      <c r="G12" t="s">
        <v>50</v>
      </c>
      <c r="H12">
        <f>'RC'!W8</f>
        <v>4.8159969551735215E-8</v>
      </c>
      <c r="K12" t="s">
        <v>51</v>
      </c>
      <c r="L12">
        <f>RL!AD35</f>
        <v>9.9460710738507585E-5</v>
      </c>
    </row>
    <row r="13" spans="1:13" hidden="1" outlineLevel="1" x14ac:dyDescent="0.55000000000000004"/>
    <row r="14" spans="1:13" hidden="1" outlineLevel="1" x14ac:dyDescent="0.55000000000000004">
      <c r="G14" s="3" t="s">
        <v>62</v>
      </c>
      <c r="H14" s="3">
        <f>(ABS(H11-H8)/(SQRT(H9^2+H12^2)))</f>
        <v>0.19042917558095881</v>
      </c>
      <c r="K14" s="2" t="s">
        <v>62</v>
      </c>
      <c r="L14" s="2">
        <f>ABS(L8-L11)/(SQRT(L9^2+L12^2))</f>
        <v>8.7536512127053019</v>
      </c>
    </row>
    <row r="15" spans="1:13" hidden="1" outlineLevel="1" x14ac:dyDescent="0.55000000000000004">
      <c r="G15" s="3" t="s">
        <v>63</v>
      </c>
      <c r="H15" s="3">
        <f>(ABS(G2-H8)/SQRT(H9^2+H2^2))</f>
        <v>1.2160247008902927</v>
      </c>
      <c r="K15" s="2" t="s">
        <v>65</v>
      </c>
      <c r="L15" s="4">
        <f>ABS(K2-L8)/SQRT(L9^2+L2^2)</f>
        <v>6.9080658285574943</v>
      </c>
    </row>
    <row r="16" spans="1:13" hidden="1" outlineLevel="1" x14ac:dyDescent="0.55000000000000004">
      <c r="G16" s="3" t="s">
        <v>64</v>
      </c>
      <c r="H16" s="3">
        <f>(ABS(G2-H11)/SQRT(H12^2+H2^2))</f>
        <v>6.4516232727744516</v>
      </c>
      <c r="K16" s="2" t="s">
        <v>66</v>
      </c>
      <c r="L16" s="4">
        <f>ABS(K2-L11)/SQRT(L12^2+L2^2)</f>
        <v>4.1819854198940103</v>
      </c>
    </row>
    <row r="17" spans="7:13" collapsed="1" x14ac:dyDescent="0.55000000000000004"/>
    <row r="20" spans="7:13" x14ac:dyDescent="0.55000000000000004">
      <c r="G20" t="s">
        <v>57</v>
      </c>
      <c r="H20" s="1">
        <v>2.3E-6</v>
      </c>
      <c r="I20" t="s">
        <v>54</v>
      </c>
      <c r="K20" t="s">
        <v>60</v>
      </c>
      <c r="L20" s="1">
        <f>0.017</f>
        <v>1.7000000000000001E-2</v>
      </c>
      <c r="M20" t="s">
        <v>52</v>
      </c>
    </row>
    <row r="21" spans="7:13" x14ac:dyDescent="0.55000000000000004">
      <c r="G21" t="s">
        <v>50</v>
      </c>
      <c r="H21" s="1">
        <v>2.4999999999999999E-7</v>
      </c>
      <c r="K21" t="s">
        <v>51</v>
      </c>
      <c r="L21" s="1">
        <f>0.001</f>
        <v>1E-3</v>
      </c>
    </row>
    <row r="23" spans="7:13" x14ac:dyDescent="0.55000000000000004">
      <c r="G23" t="s">
        <v>58</v>
      </c>
      <c r="H23" s="1">
        <v>2.34E-6</v>
      </c>
      <c r="I23" t="s">
        <v>55</v>
      </c>
      <c r="K23" t="s">
        <v>61</v>
      </c>
      <c r="L23" s="1">
        <v>7.9000000000000008E-3</v>
      </c>
      <c r="M23" t="s">
        <v>53</v>
      </c>
    </row>
    <row r="24" spans="7:13" x14ac:dyDescent="0.55000000000000004">
      <c r="G24" t="s">
        <v>50</v>
      </c>
      <c r="H24" s="1">
        <v>4.9999999999999998E-7</v>
      </c>
      <c r="K24" t="s">
        <v>51</v>
      </c>
      <c r="L24" s="1">
        <v>1E-4</v>
      </c>
    </row>
    <row r="26" spans="7:13" x14ac:dyDescent="0.55000000000000004">
      <c r="G26" s="3" t="s">
        <v>62</v>
      </c>
      <c r="H26" s="3">
        <f>(ABS(H23-H20)/(SQRT(H21^2+H24^2)))</f>
        <v>7.1554175279993346E-2</v>
      </c>
      <c r="K26" s="2" t="s">
        <v>62</v>
      </c>
      <c r="L26" s="2">
        <f>ABS(L20-L23)/(SQRT(L21^2+L24^2))</f>
        <v>9.0548384309109018</v>
      </c>
    </row>
    <row r="27" spans="7:13" x14ac:dyDescent="0.55000000000000004">
      <c r="G27" s="3" t="s">
        <v>63</v>
      </c>
      <c r="H27" s="3">
        <f>(ABS(G2-H20)/SQRT(H21^2+H2^2))</f>
        <v>1.1961783342433503</v>
      </c>
      <c r="K27" s="2" t="s">
        <v>65</v>
      </c>
      <c r="L27" s="4">
        <f>ABS(K2-L20)/SQRT(L21^2+L2^2)</f>
        <v>7.4278135270820771</v>
      </c>
    </row>
    <row r="28" spans="7:13" x14ac:dyDescent="0.55000000000000004">
      <c r="G28" s="3" t="s">
        <v>64</v>
      </c>
      <c r="H28" s="3">
        <f>(ABS(G2-H23)/SQRT(H24^2+H2^2))</f>
        <v>0.67945665193081717</v>
      </c>
      <c r="K28" s="2" t="s">
        <v>66</v>
      </c>
      <c r="L28" s="4">
        <f>ABS(K2-L23)/SQRT(L24^2+L2^2)</f>
        <v>2.667891875399659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B1" workbookViewId="0">
      <selection activeCell="W9" sqref="W9"/>
    </sheetView>
  </sheetViews>
  <sheetFormatPr defaultRowHeight="14.4" x14ac:dyDescent="0.55000000000000004"/>
  <cols>
    <col min="23" max="24" width="11.7890625" bestFit="1" customWidth="1"/>
    <col min="25" max="25" width="11.578125" bestFit="1" customWidth="1"/>
    <col min="26" max="26" width="11.83984375" bestFit="1" customWidth="1"/>
    <col min="27" max="27" width="11.89453125" bestFit="1" customWidth="1"/>
  </cols>
  <sheetData>
    <row r="1" spans="1:25" x14ac:dyDescent="0.55000000000000004">
      <c r="A1" t="s">
        <v>28</v>
      </c>
    </row>
    <row r="2" spans="1:25" x14ac:dyDescent="0.55000000000000004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5" x14ac:dyDescent="0.55000000000000004">
      <c r="G3" t="s">
        <v>18</v>
      </c>
      <c r="H3" s="1">
        <f>D4/C5</f>
        <v>0.58333333333333337</v>
      </c>
      <c r="R3">
        <v>500</v>
      </c>
      <c r="S3">
        <f>-P5</f>
        <v>-1.5629455358955597</v>
      </c>
      <c r="U3" t="s">
        <v>48</v>
      </c>
      <c r="V3">
        <v>202</v>
      </c>
    </row>
    <row r="4" spans="1:25" x14ac:dyDescent="0.55000000000000004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P14*-1</f>
        <v>-1.9140494383701192</v>
      </c>
      <c r="U4" t="s">
        <v>47</v>
      </c>
      <c r="V4">
        <v>220</v>
      </c>
      <c r="X4">
        <f t="array" ref="X4:Y5">LINEST(S3:S8,R3:R8,,TRUE)</f>
        <v>-3.2296590982860383E-3</v>
      </c>
      <c r="Y4">
        <v>3.5258113607974373E-2</v>
      </c>
    </row>
    <row r="5" spans="1:25" x14ac:dyDescent="0.55000000000000004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P23*-1</f>
        <v>-2.2655969134909779</v>
      </c>
      <c r="U5" t="s">
        <v>67</v>
      </c>
      <c r="V5">
        <f>Values!B2</f>
        <v>0.5</v>
      </c>
      <c r="X5">
        <v>6.6165666415926499E-5</v>
      </c>
      <c r="Y5">
        <v>3.8105143726284277E-2</v>
      </c>
    </row>
    <row r="6" spans="1:25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P32*-1</f>
        <v>-2.5181301766758906</v>
      </c>
      <c r="X6" s="1"/>
    </row>
    <row r="7" spans="1:25" x14ac:dyDescent="0.55000000000000004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P41*-1</f>
        <v>-1.2466413544959245</v>
      </c>
      <c r="V7" t="s">
        <v>49</v>
      </c>
      <c r="W7">
        <f>-X4/(2*PI()*V4)</f>
        <v>2.3364373181542564E-6</v>
      </c>
    </row>
    <row r="8" spans="1:25" x14ac:dyDescent="0.55000000000000004">
      <c r="R8">
        <v>300</v>
      </c>
      <c r="S8">
        <f>P50*-1</f>
        <v>-0.93896292376760759</v>
      </c>
      <c r="V8" t="s">
        <v>50</v>
      </c>
      <c r="W8">
        <f>SQRT(POWER(X5/(2*PI()*V4),2)+POWER(V5*X4/(2*PI()*V4*V4),2))</f>
        <v>4.8159969551735215E-8</v>
      </c>
    </row>
    <row r="10" spans="1:25" x14ac:dyDescent="0.55000000000000004">
      <c r="A10" t="s">
        <v>23</v>
      </c>
      <c r="H10" s="1"/>
    </row>
    <row r="11" spans="1:25" x14ac:dyDescent="0.55000000000000004">
      <c r="A11" t="s">
        <v>6</v>
      </c>
      <c r="B11" t="s">
        <v>10</v>
      </c>
      <c r="C11" t="s">
        <v>15</v>
      </c>
      <c r="D11" t="s">
        <v>16</v>
      </c>
    </row>
    <row r="12" spans="1:25" x14ac:dyDescent="0.55000000000000004">
      <c r="G12" t="s">
        <v>18</v>
      </c>
      <c r="H12" s="1">
        <f>D13/C14</f>
        <v>0.50460526315789478</v>
      </c>
    </row>
    <row r="13" spans="1:25" x14ac:dyDescent="0.55000000000000004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5" x14ac:dyDescent="0.55000000000000004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5" x14ac:dyDescent="0.55000000000000004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5" x14ac:dyDescent="0.55000000000000004">
      <c r="A16" t="s">
        <v>9</v>
      </c>
      <c r="B16" t="s">
        <v>14</v>
      </c>
      <c r="C16" s="1">
        <v>1.3625</v>
      </c>
      <c r="D16">
        <v>0</v>
      </c>
    </row>
    <row r="19" spans="1:26" x14ac:dyDescent="0.55000000000000004">
      <c r="A19" t="s">
        <v>24</v>
      </c>
      <c r="H19" s="1"/>
    </row>
    <row r="20" spans="1:26" x14ac:dyDescent="0.55000000000000004">
      <c r="A20" t="s">
        <v>6</v>
      </c>
      <c r="B20" t="s">
        <v>10</v>
      </c>
      <c r="C20" t="s">
        <v>15</v>
      </c>
      <c r="D20" t="s">
        <v>16</v>
      </c>
    </row>
    <row r="21" spans="1:26" x14ac:dyDescent="0.55000000000000004">
      <c r="G21" t="s">
        <v>18</v>
      </c>
      <c r="H21" s="1">
        <f>D22/C23</f>
        <v>0.44683544303797462</v>
      </c>
    </row>
    <row r="22" spans="1:26" x14ac:dyDescent="0.55000000000000004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6" x14ac:dyDescent="0.55000000000000004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6" x14ac:dyDescent="0.55000000000000004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6" x14ac:dyDescent="0.55000000000000004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6" x14ac:dyDescent="0.55000000000000004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6" x14ac:dyDescent="0.55000000000000004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6" x14ac:dyDescent="0.55000000000000004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6" x14ac:dyDescent="0.55000000000000004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Z30">LINEST(U26:U31,T26:T31,,TRUE)</f>
        <v>2.0707004536655458E-10</v>
      </c>
      <c r="Z29">
        <v>2.2199377317538266E-5</v>
      </c>
    </row>
    <row r="30" spans="1:26" x14ac:dyDescent="0.55000000000000004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  <c r="Z30">
        <v>8.5299485243689535E-7</v>
      </c>
    </row>
    <row r="31" spans="1:26" x14ac:dyDescent="0.55000000000000004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6" x14ac:dyDescent="0.55000000000000004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55000000000000004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55000000000000004">
      <c r="A34" t="s">
        <v>9</v>
      </c>
      <c r="B34" t="s">
        <v>14</v>
      </c>
      <c r="C34" s="1">
        <v>1.53125</v>
      </c>
      <c r="D34">
        <v>0</v>
      </c>
    </row>
    <row r="37" spans="1:24" x14ac:dyDescent="0.55000000000000004">
      <c r="A37" t="s">
        <v>26</v>
      </c>
      <c r="H37" s="1"/>
    </row>
    <row r="38" spans="1:24" x14ac:dyDescent="0.55000000000000004">
      <c r="A38" t="s">
        <v>6</v>
      </c>
      <c r="B38" t="s">
        <v>10</v>
      </c>
      <c r="C38" t="s">
        <v>15</v>
      </c>
      <c r="D38" t="s">
        <v>16</v>
      </c>
    </row>
    <row r="39" spans="1:24" x14ac:dyDescent="0.55000000000000004">
      <c r="G39" t="s">
        <v>18</v>
      </c>
      <c r="H39" s="1">
        <f>D40/C41</f>
        <v>0.66962962962962957</v>
      </c>
    </row>
    <row r="40" spans="1:24" x14ac:dyDescent="0.55000000000000004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55000000000000004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55000000000000004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55000000000000004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55000000000000004">
      <c r="A46" t="s">
        <v>27</v>
      </c>
      <c r="H46" s="1"/>
    </row>
    <row r="47" spans="1:24" x14ac:dyDescent="0.55000000000000004">
      <c r="A47" t="s">
        <v>6</v>
      </c>
      <c r="B47" t="s">
        <v>10</v>
      </c>
      <c r="C47" t="s">
        <v>15</v>
      </c>
      <c r="D47" t="s">
        <v>16</v>
      </c>
    </row>
    <row r="48" spans="1:24" x14ac:dyDescent="0.55000000000000004">
      <c r="G48" t="s">
        <v>18</v>
      </c>
      <c r="H48" s="1">
        <f>D49/C50</f>
        <v>0.79032258064516125</v>
      </c>
    </row>
    <row r="49" spans="1:16" x14ac:dyDescent="0.55000000000000004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55000000000000004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55000000000000004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55000000000000004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opLeftCell="AA10" zoomScale="115" zoomScaleNormal="115" workbookViewId="0">
      <selection activeCell="AD35" sqref="AD35"/>
    </sheetView>
  </sheetViews>
  <sheetFormatPr defaultRowHeight="14.4" x14ac:dyDescent="0.55000000000000004"/>
  <cols>
    <col min="1" max="11" width="0" hidden="1" customWidth="1"/>
    <col min="30" max="31" width="12" bestFit="1" customWidth="1"/>
    <col min="34" max="34" width="12" bestFit="1" customWidth="1"/>
  </cols>
  <sheetData>
    <row r="1" spans="1:35" x14ac:dyDescent="0.55000000000000004">
      <c r="A1" t="s">
        <v>28</v>
      </c>
      <c r="L1" t="s">
        <v>33</v>
      </c>
    </row>
    <row r="2" spans="1:35" x14ac:dyDescent="0.55000000000000004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5" x14ac:dyDescent="0.55000000000000004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5" x14ac:dyDescent="0.55000000000000004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5" x14ac:dyDescent="0.55000000000000004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5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I7">LINEST(AD3:AD8,AC3:AC8,,TRUE)</f>
        <v>1.2093241461400176E-2</v>
      </c>
      <c r="AI6">
        <v>264002.68704358058</v>
      </c>
    </row>
    <row r="7" spans="1:35" x14ac:dyDescent="0.55000000000000004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  <c r="AI7">
        <v>2508.7127724604848</v>
      </c>
    </row>
    <row r="8" spans="1:35" x14ac:dyDescent="0.55000000000000004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5" x14ac:dyDescent="0.55000000000000004">
      <c r="AF9" t="s">
        <v>46</v>
      </c>
      <c r="AG9">
        <f>SQRT(AH6/(4*PI()*PI()))</f>
        <v>1.75021537170548E-2</v>
      </c>
    </row>
    <row r="10" spans="1:35" x14ac:dyDescent="0.55000000000000004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5" x14ac:dyDescent="0.55000000000000004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5" x14ac:dyDescent="0.55000000000000004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5" x14ac:dyDescent="0.55000000000000004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5" x14ac:dyDescent="0.55000000000000004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5" x14ac:dyDescent="0.55000000000000004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2" x14ac:dyDescent="0.55000000000000004">
      <c r="L19" t="s">
        <v>17</v>
      </c>
    </row>
    <row r="20" spans="12:32" x14ac:dyDescent="0.55000000000000004">
      <c r="L20" t="s">
        <v>6</v>
      </c>
      <c r="M20" t="s">
        <v>10</v>
      </c>
      <c r="N20" t="s">
        <v>15</v>
      </c>
      <c r="O20" t="s">
        <v>16</v>
      </c>
      <c r="R20" s="1"/>
    </row>
    <row r="22" spans="12:32" x14ac:dyDescent="0.55000000000000004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2" x14ac:dyDescent="0.55000000000000004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2" x14ac:dyDescent="0.55000000000000004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2" x14ac:dyDescent="0.55000000000000004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2" x14ac:dyDescent="0.55000000000000004">
      <c r="L28" t="s">
        <v>35</v>
      </c>
      <c r="Y28" t="s">
        <v>40</v>
      </c>
      <c r="Z28" t="s">
        <v>38</v>
      </c>
    </row>
    <row r="29" spans="12:32" x14ac:dyDescent="0.55000000000000004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2" x14ac:dyDescent="0.55000000000000004">
      <c r="Y30">
        <v>3700</v>
      </c>
      <c r="Z30">
        <f>TAN(ASIN((W14+W16)/2))</f>
        <v>0.75871452560888286</v>
      </c>
    </row>
    <row r="31" spans="12:32" x14ac:dyDescent="0.55000000000000004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2" x14ac:dyDescent="0.55000000000000004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f>Values!A2</f>
        <v>220</v>
      </c>
      <c r="AE32">
        <f t="array" ref="AE32:AF33">LINEST(Z29:Z34,Y29:Y34,,TRUE)</f>
        <v>2.0780975214485062E-4</v>
      </c>
      <c r="AF32">
        <v>-1.7486833451328954E-2</v>
      </c>
    </row>
    <row r="33" spans="12:32" x14ac:dyDescent="0.55000000000000004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B33" t="s">
        <v>67</v>
      </c>
      <c r="AC33">
        <f>Values!B2</f>
        <v>0.5</v>
      </c>
      <c r="AE33">
        <v>2.8010526985844929E-6</v>
      </c>
      <c r="AF33">
        <v>1.7621048292207068E-2</v>
      </c>
    </row>
    <row r="34" spans="12:32" x14ac:dyDescent="0.55000000000000004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2" x14ac:dyDescent="0.55000000000000004">
      <c r="AC35" t="s">
        <v>51</v>
      </c>
      <c r="AD35">
        <f>SQRT(POWER((AE33*AC32/(2*PI())),2)+POWER((AE32*AC33/(2*PI())),2))</f>
        <v>9.9460710738507585E-5</v>
      </c>
    </row>
    <row r="37" spans="12:32" x14ac:dyDescent="0.55000000000000004">
      <c r="L37" t="s">
        <v>36</v>
      </c>
    </row>
    <row r="38" spans="12:32" x14ac:dyDescent="0.55000000000000004">
      <c r="L38" t="s">
        <v>6</v>
      </c>
      <c r="M38" t="s">
        <v>10</v>
      </c>
      <c r="N38" t="s">
        <v>15</v>
      </c>
      <c r="O38" t="s">
        <v>16</v>
      </c>
      <c r="R38" s="1"/>
    </row>
    <row r="40" spans="12:32" x14ac:dyDescent="0.55000000000000004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2" x14ac:dyDescent="0.55000000000000004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2" x14ac:dyDescent="0.55000000000000004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2" x14ac:dyDescent="0.55000000000000004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2" x14ac:dyDescent="0.55000000000000004">
      <c r="L46" t="s">
        <v>37</v>
      </c>
    </row>
    <row r="47" spans="12:32" x14ac:dyDescent="0.55000000000000004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55000000000000004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55000000000000004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55000000000000004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55000000000000004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2016-04-23T13:19:59Z</dcterms:modified>
</cp:coreProperties>
</file>