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040" windowHeight="10284" activeTab="3"/>
  </bookViews>
  <sheets>
    <sheet name="exp2" sheetId="1" r:id="rId1"/>
    <sheet name="exp3" sheetId="3" r:id="rId2"/>
    <sheet name="exp4" sheetId="4" r:id="rId3"/>
    <sheet name="exp6" sheetId="5" r:id="rId4"/>
    <sheet name="exp7" sheetId="6" r:id="rId5"/>
    <sheet name="exp8" sheetId="7" r:id="rId6"/>
    <sheet name="exp9" sheetId="8" r:id="rId7"/>
    <sheet name="exp10" sheetId="9" r:id="rId8"/>
  </sheets>
  <calcPr calcId="162913"/>
</workbook>
</file>

<file path=xl/calcChain.xml><?xml version="1.0" encoding="utf-8"?>
<calcChain xmlns="http://schemas.openxmlformats.org/spreadsheetml/2006/main">
  <c r="H2" i="5" l="1" a="1"/>
  <c r="H2" i="5" s="1"/>
  <c r="Q2" i="6"/>
  <c r="M2" i="6" a="1"/>
  <c r="N2" i="6" s="1"/>
  <c r="O2" i="3"/>
  <c r="I2" i="3" a="1"/>
  <c r="J2" i="3" s="1"/>
  <c r="J2" i="1"/>
  <c r="E2" i="1" a="1"/>
  <c r="F2" i="1" s="1"/>
  <c r="G2" i="9"/>
  <c r="H2" i="7"/>
  <c r="I2" i="7" s="1"/>
  <c r="K2" i="7" s="1"/>
  <c r="F4" i="4"/>
  <c r="K2" i="5" l="1"/>
  <c r="I5" i="5"/>
  <c r="H6" i="5"/>
  <c r="H3" i="5"/>
  <c r="H5" i="5"/>
  <c r="I4" i="5"/>
  <c r="H4" i="5"/>
  <c r="I3" i="5"/>
  <c r="I6" i="5"/>
  <c r="I2" i="5"/>
  <c r="M2" i="6"/>
  <c r="M6" i="6"/>
  <c r="N5" i="6"/>
  <c r="N7" i="6"/>
  <c r="M7" i="6"/>
  <c r="M3" i="6"/>
  <c r="M5" i="6"/>
  <c r="N4" i="6"/>
  <c r="M4" i="6"/>
  <c r="N3" i="6"/>
  <c r="N6" i="6"/>
  <c r="J3" i="3"/>
  <c r="I6" i="3"/>
  <c r="I4" i="3"/>
  <c r="I2" i="3"/>
  <c r="L5" i="3"/>
  <c r="L3" i="3"/>
  <c r="K5" i="3"/>
  <c r="I3" i="3"/>
  <c r="L4" i="3"/>
  <c r="K6" i="3"/>
  <c r="K4" i="3"/>
  <c r="K2" i="3"/>
  <c r="K3" i="3"/>
  <c r="J5" i="3"/>
  <c r="I5" i="3"/>
  <c r="L6" i="3"/>
  <c r="L2" i="3"/>
  <c r="J6" i="3"/>
  <c r="J4" i="3"/>
  <c r="E3" i="1"/>
  <c r="F4" i="1"/>
  <c r="G2" i="1"/>
  <c r="G4" i="1"/>
  <c r="E2" i="1"/>
  <c r="E4" i="1"/>
  <c r="G3" i="1"/>
  <c r="F3" i="1"/>
  <c r="G5" i="1"/>
  <c r="F5" i="1"/>
  <c r="E5" i="1"/>
  <c r="Q2" i="8"/>
  <c r="P2" i="8"/>
  <c r="N2" i="8"/>
  <c r="M2" i="8"/>
  <c r="J2" i="8"/>
  <c r="K2" i="8" s="1"/>
  <c r="F2" i="8" s="1"/>
  <c r="J3" i="6"/>
  <c r="J4" i="6"/>
  <c r="J5" i="6"/>
  <c r="J6" i="6"/>
  <c r="J2" i="6"/>
  <c r="H3" i="6"/>
  <c r="H4" i="6"/>
  <c r="H5" i="6"/>
  <c r="H6" i="6"/>
  <c r="H2" i="6"/>
  <c r="G3" i="6"/>
  <c r="G4" i="6"/>
  <c r="G5" i="6"/>
  <c r="G6" i="6"/>
  <c r="G2" i="6"/>
  <c r="F2" i="4"/>
  <c r="L2" i="4" s="1"/>
  <c r="O5" i="4"/>
  <c r="H2" i="4"/>
  <c r="J2" i="4" s="1"/>
  <c r="G2" i="4"/>
  <c r="I2" i="4" s="1"/>
  <c r="D20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2" i="9"/>
  <c r="M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2" i="9"/>
  <c r="B10" i="3" l="1"/>
  <c r="B11" i="3"/>
  <c r="B12" i="3"/>
  <c r="B13" i="3"/>
  <c r="B9" i="3"/>
  <c r="A10" i="3"/>
  <c r="A11" i="3"/>
  <c r="A12" i="3"/>
  <c r="A13" i="3"/>
  <c r="A9" i="3"/>
</calcChain>
</file>

<file path=xl/sharedStrings.xml><?xml version="1.0" encoding="utf-8"?>
<sst xmlns="http://schemas.openxmlformats.org/spreadsheetml/2006/main" count="109" uniqueCount="50">
  <si>
    <t>Vs</t>
  </si>
  <si>
    <t>Vp</t>
  </si>
  <si>
    <t>Ip</t>
  </si>
  <si>
    <t>Vs [V]</t>
  </si>
  <si>
    <t>Vp [V]</t>
  </si>
  <si>
    <t>VS [V]</t>
  </si>
  <si>
    <t>VP [V]</t>
  </si>
  <si>
    <t>Ip [A]</t>
  </si>
  <si>
    <t>Ns</t>
  </si>
  <si>
    <t>Np</t>
  </si>
  <si>
    <t>Delta Mofa [ms]</t>
  </si>
  <si>
    <t>Is</t>
  </si>
  <si>
    <t>Is [A]</t>
  </si>
  <si>
    <t>Is [A] (delta 2mA)</t>
  </si>
  <si>
    <t xml:space="preserve">Ip </t>
  </si>
  <si>
    <t>phase (deg)</t>
  </si>
  <si>
    <t>delay (ms)</t>
  </si>
  <si>
    <t>x</t>
  </si>
  <si>
    <t>Vs/Vp</t>
  </si>
  <si>
    <t>Ns/Np</t>
  </si>
  <si>
    <t>Rl [Ohm]</t>
  </si>
  <si>
    <t>Is^2Rl</t>
  </si>
  <si>
    <t>Re</t>
  </si>
  <si>
    <t>a</t>
  </si>
  <si>
    <t>R_internal</t>
  </si>
  <si>
    <t>phi [rad]</t>
  </si>
  <si>
    <t>Ic</t>
  </si>
  <si>
    <t>Im</t>
  </si>
  <si>
    <t>Rc</t>
  </si>
  <si>
    <t>Xm</t>
  </si>
  <si>
    <t>Loses P</t>
  </si>
  <si>
    <t>proportions:</t>
  </si>
  <si>
    <t>phase4delay</t>
  </si>
  <si>
    <t>a*a</t>
  </si>
  <si>
    <t>Is*</t>
  </si>
  <si>
    <t>a^2</t>
  </si>
  <si>
    <t>P</t>
  </si>
  <si>
    <t>Z</t>
  </si>
  <si>
    <t>R</t>
  </si>
  <si>
    <t>X</t>
  </si>
  <si>
    <t>phi [deg]</t>
  </si>
  <si>
    <t>Is* theo</t>
  </si>
  <si>
    <t>coeff</t>
  </si>
  <si>
    <t>incept</t>
  </si>
  <si>
    <t>val</t>
  </si>
  <si>
    <t>err</t>
  </si>
  <si>
    <t>theo coeff</t>
  </si>
  <si>
    <t>etta</t>
  </si>
  <si>
    <t>intersect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</si>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</sst>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10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Vs vs. Vp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'exp2'!$B$1</c:f>
              <c:strCache>
                <c:ptCount val="1"/>
                <c:pt idx="0">
                  <c:v>VS [V]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'exp2'!$A$2:$A$8</c:f>
              <c:numCache>
                <c:formatCode>General</c:formatCode>
                <c:ptCount val="7"/>
                <c:pt idx="0">
                  <c:v>2.13</c:v>
                </c:pt>
                <c:pt idx="1">
                  <c:v>4.26</c:v>
                </c:pt>
                <c:pt idx="2">
                  <c:v>6.38</c:v>
                </c:pt>
                <c:pt idx="3">
                  <c:v>8.5</c:v>
                </c:pt>
                <c:pt idx="4">
                  <c:v>10.63</c:v>
                </c:pt>
                <c:pt idx="5">
                  <c:v>12.73</c:v>
                </c:pt>
                <c:pt idx="6">
                  <c:v>14.8</c:v>
                </c:pt>
              </c:numCache>
            </c:numRef>
          </c:xVal>
          <c:yVal>
            <c:numRef>
              <c:f>'exp2'!$B$2:$B$8</c:f>
              <c:numCache>
                <c:formatCode>General</c:formatCode>
                <c:ptCount val="7"/>
                <c:pt idx="0">
                  <c:v>2.02</c:v>
                </c:pt>
                <c:pt idx="1">
                  <c:v>4.08</c:v>
                </c:pt>
                <c:pt idx="2">
                  <c:v>6.15</c:v>
                </c:pt>
                <c:pt idx="3">
                  <c:v>8.23</c:v>
                </c:pt>
                <c:pt idx="4">
                  <c:v>10.31</c:v>
                </c:pt>
                <c:pt idx="5">
                  <c:v>12.39</c:v>
                </c:pt>
                <c:pt idx="6">
                  <c:v>14.44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DF-4ED6-90EF-1CBFEE0DC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789408"/>
        <c:axId val="377787440"/>
      </c:scatterChart>
      <c:valAx>
        <c:axId val="37778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Vp [V]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787440"/>
        <c:crosses val="autoZero"/>
        <c:crossBetween val="midCat"/>
      </c:valAx>
      <c:valAx>
        <c:axId val="3777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Vs [V]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789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Vs/Vp vs. Ns/Np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'exp3'!$A$8</c:f>
              <c:strCache>
                <c:ptCount val="1"/>
                <c:pt idx="0">
                  <c:v>Vs/Vp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'exp3'!$B$9:$B$13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xVal>
          <c:yVal>
            <c:numRef>
              <c:f>'exp3'!$A$9:$A$13</c:f>
              <c:numCache>
                <c:formatCode>General</c:formatCode>
                <c:ptCount val="5"/>
                <c:pt idx="0">
                  <c:v>9.3632958801498134E-2</c:v>
                </c:pt>
                <c:pt idx="1">
                  <c:v>0.28464419475655434</c:v>
                </c:pt>
                <c:pt idx="2">
                  <c:v>0.57031835205992509</c:v>
                </c:pt>
                <c:pt idx="3">
                  <c:v>0.76123595505617991</c:v>
                </c:pt>
                <c:pt idx="4">
                  <c:v>0.95121722846441958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44-445C-948C-1948A8425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162592"/>
        <c:axId val="379160296"/>
      </c:scatterChart>
      <c:valAx>
        <c:axId val="37916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Ns/Np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160296"/>
        <c:crosses val="autoZero"/>
        <c:crossBetween val="midCat"/>
      </c:valAx>
      <c:valAx>
        <c:axId val="379160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Vs/Vp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162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 vs.</a:t>
            </a:r>
            <a:r>
              <a:rPr lang="en-US" baseline="0"/>
              <a:t> Ip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'exp6'!$C$1:$C$3</c:f>
              <c:strCache>
                <c:ptCount val="3"/>
                <c:pt idx="0">
                  <c:v>Is [A] (delta 2mA)</c:v>
                </c:pt>
                <c:pt idx="1">
                  <c:v>0.1807</c:v>
                </c:pt>
                <c:pt idx="2">
                  <c:v>0.3625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'exp6'!$B$4:$B$8</c:f>
              <c:numCache>
                <c:formatCode>General</c:formatCode>
                <c:ptCount val="5"/>
                <c:pt idx="0">
                  <c:v>0.75</c:v>
                </c:pt>
                <c:pt idx="1">
                  <c:v>0.98099999999999998</c:v>
                </c:pt>
                <c:pt idx="2">
                  <c:v>1.2090000000000001</c:v>
                </c:pt>
                <c:pt idx="3">
                  <c:v>1.4330000000000001</c:v>
                </c:pt>
                <c:pt idx="4">
                  <c:v>1.6479999999999999</c:v>
                </c:pt>
              </c:numCache>
            </c:numRef>
          </c:xVal>
          <c:yVal>
            <c:numRef>
              <c:f>'exp6'!$C$4:$C$8</c:f>
              <c:numCache>
                <c:formatCode>General</c:formatCode>
                <c:ptCount val="5"/>
                <c:pt idx="0">
                  <c:v>0.54259999999999997</c:v>
                </c:pt>
                <c:pt idx="1">
                  <c:v>0.72009999999999996</c:v>
                </c:pt>
                <c:pt idx="2">
                  <c:v>0.89759999999999995</c:v>
                </c:pt>
                <c:pt idx="3">
                  <c:v>1.0720000000000001</c:v>
                </c:pt>
                <c:pt idx="4">
                  <c:v>1.244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AF-4A06-BE97-487576523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403760"/>
        <c:axId val="376411960"/>
      </c:scatterChart>
      <c:valAx>
        <c:axId val="37640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Ip [A]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411960"/>
        <c:crosses val="autoZero"/>
        <c:crossBetween val="midCat"/>
      </c:valAx>
      <c:valAx>
        <c:axId val="376411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 [A]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403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</a:t>
            </a:r>
            <a:r>
              <a:rPr lang="en-US" baseline="0"/>
              <a:t> vs. 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'exp7'!$E$1</c:f>
              <c:strCache>
                <c:ptCount val="1"/>
                <c:pt idx="0">
                  <c:v>Is [A] (delta 2mA)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'exp7'!$C$2:$C$6</c:f>
              <c:numCache>
                <c:formatCode>General</c:formatCode>
                <c:ptCount val="5"/>
                <c:pt idx="0">
                  <c:v>14</c:v>
                </c:pt>
                <c:pt idx="1">
                  <c:v>42</c:v>
                </c:pt>
                <c:pt idx="2">
                  <c:v>84</c:v>
                </c:pt>
                <c:pt idx="3">
                  <c:v>112</c:v>
                </c:pt>
                <c:pt idx="4">
                  <c:v>140</c:v>
                </c:pt>
              </c:numCache>
            </c:numRef>
          </c:xVal>
          <c:yVal>
            <c:numRef>
              <c:f>'exp7'!$E$2:$E$6</c:f>
              <c:numCache>
                <c:formatCode>General</c:formatCode>
                <c:ptCount val="5"/>
                <c:pt idx="0">
                  <c:v>0.1</c:v>
                </c:pt>
                <c:pt idx="1">
                  <c:v>0.29699999999999999</c:v>
                </c:pt>
                <c:pt idx="2">
                  <c:v>0.57699999999999996</c:v>
                </c:pt>
                <c:pt idx="3">
                  <c:v>0.747</c:v>
                </c:pt>
                <c:pt idx="4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F0-4CA8-9AA2-5FCFF840F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250832"/>
        <c:axId val="381245584"/>
      </c:scatterChart>
      <c:valAx>
        <c:axId val="38125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Ns [1/m]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245584"/>
        <c:crosses val="autoZero"/>
        <c:crossBetween val="midCat"/>
      </c:valAx>
      <c:valAx>
        <c:axId val="38124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 [A]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25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 vs. Rl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'exp10'!$G$1</c:f>
              <c:strCache>
                <c:ptCount val="1"/>
                <c:pt idx="0">
                  <c:v>Is^2Rl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'exp10'!$E$2:$E$16</c:f>
              <c:numCache>
                <c:formatCode>General</c:formatCode>
                <c:ptCount val="15"/>
                <c:pt idx="0">
                  <c:v>10.211267605633804</c:v>
                </c:pt>
                <c:pt idx="1">
                  <c:v>9.6321070234113719</c:v>
                </c:pt>
                <c:pt idx="2">
                  <c:v>8.9622641509433958</c:v>
                </c:pt>
                <c:pt idx="3">
                  <c:v>8.524096385542169</c:v>
                </c:pt>
                <c:pt idx="4">
                  <c:v>8.0172413793103452</c:v>
                </c:pt>
                <c:pt idx="5">
                  <c:v>7.172774869109948</c:v>
                </c:pt>
                <c:pt idx="6">
                  <c:v>6.2588235294117656</c:v>
                </c:pt>
                <c:pt idx="7">
                  <c:v>5.0602409638554215</c:v>
                </c:pt>
                <c:pt idx="8">
                  <c:v>3.9028475711892798</c:v>
                </c:pt>
                <c:pt idx="9">
                  <c:v>2.8730822873082289</c:v>
                </c:pt>
                <c:pt idx="10">
                  <c:v>2.3797468354430378</c:v>
                </c:pt>
                <c:pt idx="11">
                  <c:v>1.9953325554259043</c:v>
                </c:pt>
                <c:pt idx="12">
                  <c:v>1.6042780748663101</c:v>
                </c:pt>
                <c:pt idx="13">
                  <c:v>1.1879259980525805</c:v>
                </c:pt>
                <c:pt idx="14">
                  <c:v>0.94930875576036877</c:v>
                </c:pt>
              </c:numCache>
            </c:numRef>
          </c:xVal>
          <c:yVal>
            <c:numRef>
              <c:f>'exp10'!$G$2:$G$16</c:f>
              <c:numCache>
                <c:formatCode>General</c:formatCode>
                <c:ptCount val="15"/>
                <c:pt idx="0">
                  <c:v>0.8236</c:v>
                </c:pt>
                <c:pt idx="1">
                  <c:v>0.86112</c:v>
                </c:pt>
                <c:pt idx="2">
                  <c:v>0.90629999999999999</c:v>
                </c:pt>
                <c:pt idx="3">
                  <c:v>0.93956000000000017</c:v>
                </c:pt>
                <c:pt idx="4">
                  <c:v>0.97092000000000001</c:v>
                </c:pt>
                <c:pt idx="5">
                  <c:v>1.0466800000000001</c:v>
                </c:pt>
                <c:pt idx="6">
                  <c:v>1.1305000000000001</c:v>
                </c:pt>
                <c:pt idx="7">
                  <c:v>1.2549600000000001</c:v>
                </c:pt>
                <c:pt idx="8">
                  <c:v>1.3910099999999999</c:v>
                </c:pt>
                <c:pt idx="9">
                  <c:v>1.4770199999999998</c:v>
                </c:pt>
                <c:pt idx="10">
                  <c:v>1.4852000000000001</c:v>
                </c:pt>
                <c:pt idx="11">
                  <c:v>1.4654700000000001</c:v>
                </c:pt>
                <c:pt idx="12">
                  <c:v>1.4025000000000003</c:v>
                </c:pt>
                <c:pt idx="13">
                  <c:v>1.2529399999999999</c:v>
                </c:pt>
                <c:pt idx="14">
                  <c:v>1.11755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C6-473B-BFB5-2BCEF5083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993104"/>
        <c:axId val="516997368"/>
      </c:scatterChart>
      <c:valAx>
        <c:axId val="51699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997368"/>
        <c:crosses val="autoZero"/>
        <c:crossBetween val="midCat"/>
      </c:valAx>
      <c:valAx>
        <c:axId val="516997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Is^2Rl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993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123825</xdr:rowOff>
    </xdr:from>
    <xdr:to>
      <xdr:col>7</xdr:col>
      <xdr:colOff>82550</xdr:colOff>
      <xdr:row>23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485146</xdr:colOff>
      <xdr:row>14</xdr:row>
      <xdr:rowOff>128905</xdr:rowOff>
    </xdr:from>
    <xdr:to>
      <xdr:col>12</xdr:col>
      <xdr:colOff>180346</xdr:colOff>
      <xdr:row>29</xdr:row>
      <xdr:rowOff>109855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47625</xdr:rowOff>
    </xdr:from>
    <xdr:to>
      <xdr:col>6</xdr:col>
      <xdr:colOff>349250</xdr:colOff>
      <xdr:row>26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152406</xdr:colOff>
      <xdr:row>10</xdr:row>
      <xdr:rowOff>100965</xdr:rowOff>
    </xdr:from>
    <xdr:to>
      <xdr:col>7</xdr:col>
      <xdr:colOff>501656</xdr:colOff>
      <xdr:row>25</xdr:row>
      <xdr:rowOff>81915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369570</xdr:colOff>
      <xdr:row>10</xdr:row>
      <xdr:rowOff>1905</xdr:rowOff>
    </xdr:from>
    <xdr:to>
      <xdr:col>18</xdr:col>
      <xdr:colOff>461010</xdr:colOff>
      <xdr:row>25</xdr:row>
      <xdr:rowOff>1905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K2" sqref="K2"/>
    </sheetView>
  </sheetViews>
  <sheetFormatPr defaultColWidth="9.15625" defaultRowHeight="14.4" x14ac:dyDescent="0.55000000000000004"/>
  <cols>
    <col min="1" max="16384" width="9.15625" style="1"/>
  </cols>
  <sheetData>
    <row r="1" spans="1:10" x14ac:dyDescent="0.55000000000000004">
      <c r="A1" s="1" t="s">
        <v>6</v>
      </c>
      <c r="B1" s="1" t="s">
        <v>5</v>
      </c>
      <c r="C1" s="1" t="s">
        <v>7</v>
      </c>
      <c r="E1" s="1" t="s">
        <v>42</v>
      </c>
      <c r="F1" s="1" t="s">
        <v>43</v>
      </c>
      <c r="I1" s="1" t="s">
        <v>46</v>
      </c>
      <c r="J1" s="1" t="s">
        <v>47</v>
      </c>
    </row>
    <row r="2" spans="1:10" x14ac:dyDescent="0.55000000000000004">
      <c r="A2" s="1">
        <v>2.13</v>
      </c>
      <c r="B2" s="1">
        <v>2.02</v>
      </c>
      <c r="C2" s="1">
        <v>0.1187</v>
      </c>
      <c r="D2" s="1" t="s">
        <v>44</v>
      </c>
      <c r="E2" s="1">
        <f t="array" ref="E2:G5">LINEST(B2:B8,A2:A8,,TRUE)</f>
        <v>0.9803911542886361</v>
      </c>
      <c r="F2" s="1">
        <v>-9.2092328481948371E-2</v>
      </c>
      <c r="G2" s="1" t="e">
        <v>#N/A</v>
      </c>
      <c r="I2" s="1">
        <v>1</v>
      </c>
      <c r="J2" s="1">
        <f>ABS(I2-E2)/ABS(E3)</f>
        <v>11.700474724689281</v>
      </c>
    </row>
    <row r="3" spans="1:10" x14ac:dyDescent="0.55000000000000004">
      <c r="A3" s="1">
        <v>4.26</v>
      </c>
      <c r="B3" s="1">
        <v>4.08</v>
      </c>
      <c r="C3" s="1">
        <v>0.19059999999999999</v>
      </c>
      <c r="D3" s="1" t="s">
        <v>45</v>
      </c>
      <c r="E3" s="1">
        <v>1.6759017196103241E-3</v>
      </c>
      <c r="F3" s="1">
        <v>1.5895576004815302E-2</v>
      </c>
      <c r="G3" s="1" t="e">
        <v>#N/A</v>
      </c>
    </row>
    <row r="4" spans="1:10" x14ac:dyDescent="0.55000000000000004">
      <c r="A4" s="1">
        <v>6.38</v>
      </c>
      <c r="B4" s="1">
        <v>6.15</v>
      </c>
      <c r="C4" s="1">
        <v>0.25209999999999999</v>
      </c>
      <c r="E4" s="1">
        <v>0.99998538960410754</v>
      </c>
      <c r="F4" s="1">
        <v>1.8749737980795954E-2</v>
      </c>
      <c r="G4" s="1" t="e">
        <v>#N/A</v>
      </c>
    </row>
    <row r="5" spans="1:10" x14ac:dyDescent="0.55000000000000004">
      <c r="A5" s="1">
        <v>8.5</v>
      </c>
      <c r="B5" s="1">
        <v>8.23</v>
      </c>
      <c r="C5" s="1">
        <v>0.30969999999999998</v>
      </c>
      <c r="E5" s="1">
        <v>342217.07507663709</v>
      </c>
      <c r="F5" s="1">
        <v>5</v>
      </c>
      <c r="G5" s="1" t="e">
        <v>#N/A</v>
      </c>
    </row>
    <row r="6" spans="1:10" x14ac:dyDescent="0.55000000000000004">
      <c r="A6" s="1">
        <v>10.63</v>
      </c>
      <c r="B6" s="1">
        <v>10.31</v>
      </c>
      <c r="C6" s="1">
        <v>0.3553</v>
      </c>
    </row>
    <row r="7" spans="1:10" x14ac:dyDescent="0.55000000000000004">
      <c r="A7" s="1">
        <v>12.73</v>
      </c>
      <c r="B7" s="1">
        <v>12.39</v>
      </c>
      <c r="C7" s="1">
        <v>0.40239999999999998</v>
      </c>
    </row>
    <row r="8" spans="1:10" x14ac:dyDescent="0.55000000000000004">
      <c r="A8" s="1">
        <v>14.8</v>
      </c>
      <c r="B8" s="1">
        <v>14.44</v>
      </c>
      <c r="C8" s="1">
        <v>0.4536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I2" sqref="I2"/>
    </sheetView>
  </sheetViews>
  <sheetFormatPr defaultRowHeight="14.4" x14ac:dyDescent="0.55000000000000004"/>
  <cols>
    <col min="9" max="9" width="9.68359375" bestFit="1" customWidth="1"/>
    <col min="10" max="12" width="8.89453125" bestFit="1" customWidth="1"/>
  </cols>
  <sheetData>
    <row r="1" spans="1:15" x14ac:dyDescent="0.55000000000000004">
      <c r="A1" s="1" t="s">
        <v>6</v>
      </c>
      <c r="B1" s="1" t="s">
        <v>9</v>
      </c>
      <c r="C1" t="s">
        <v>8</v>
      </c>
      <c r="D1" s="1" t="s">
        <v>5</v>
      </c>
      <c r="E1" s="1" t="s">
        <v>7</v>
      </c>
      <c r="I1" t="s">
        <v>42</v>
      </c>
      <c r="J1" t="s">
        <v>48</v>
      </c>
      <c r="N1" t="s">
        <v>46</v>
      </c>
      <c r="O1" t="s">
        <v>47</v>
      </c>
    </row>
    <row r="2" spans="1:15" x14ac:dyDescent="0.55000000000000004">
      <c r="A2">
        <v>10.68</v>
      </c>
      <c r="B2">
        <v>140</v>
      </c>
      <c r="C2">
        <v>14</v>
      </c>
      <c r="D2">
        <v>1</v>
      </c>
      <c r="E2">
        <v>0.45700000000000002</v>
      </c>
      <c r="H2" t="s">
        <v>44</v>
      </c>
      <c r="I2">
        <f t="array" ref="I2:L6">LINEST(A9:A13,B9:B13,,TRUE)</f>
        <v>0.95294415814817957</v>
      </c>
      <c r="J2">
        <v>-1.4389907352650999E-3</v>
      </c>
      <c r="K2" t="e">
        <v>#N/A</v>
      </c>
      <c r="L2" t="e">
        <v>#N/A</v>
      </c>
      <c r="N2">
        <v>1</v>
      </c>
      <c r="O2">
        <f>ABS(I2-N2)/ABS(I3)</f>
        <v>113.44031699924642</v>
      </c>
    </row>
    <row r="3" spans="1:15" x14ac:dyDescent="0.55000000000000004">
      <c r="A3">
        <v>10.68</v>
      </c>
      <c r="B3">
        <v>140</v>
      </c>
      <c r="C3">
        <v>42</v>
      </c>
      <c r="D3">
        <v>3.04</v>
      </c>
      <c r="E3">
        <v>0.45700000000000002</v>
      </c>
      <c r="H3" t="s">
        <v>45</v>
      </c>
      <c r="I3">
        <v>4.1480703771422839E-4</v>
      </c>
      <c r="J3">
        <v>2.6882568513006042E-4</v>
      </c>
      <c r="K3" t="e">
        <v>#N/A</v>
      </c>
      <c r="L3" t="e">
        <v>#N/A</v>
      </c>
    </row>
    <row r="4" spans="1:15" x14ac:dyDescent="0.55000000000000004">
      <c r="A4">
        <v>10.68</v>
      </c>
      <c r="B4">
        <v>140</v>
      </c>
      <c r="C4">
        <v>84</v>
      </c>
      <c r="D4">
        <v>6.0910000000000002</v>
      </c>
      <c r="E4">
        <v>0.45700000000000002</v>
      </c>
      <c r="I4">
        <v>0.99999943156823901</v>
      </c>
      <c r="J4">
        <v>3.0255332650925984E-4</v>
      </c>
      <c r="K4" t="e">
        <v>#N/A</v>
      </c>
      <c r="L4" t="e">
        <v>#N/A</v>
      </c>
    </row>
    <row r="5" spans="1:15" x14ac:dyDescent="0.55000000000000004">
      <c r="A5">
        <v>10.68</v>
      </c>
      <c r="B5">
        <v>140</v>
      </c>
      <c r="C5">
        <v>112</v>
      </c>
      <c r="D5">
        <v>8.1300000000000008</v>
      </c>
      <c r="E5">
        <v>0.45700000000000002</v>
      </c>
      <c r="I5">
        <v>5277675.3528590174</v>
      </c>
      <c r="J5">
        <v>3</v>
      </c>
      <c r="K5" t="e">
        <v>#N/A</v>
      </c>
      <c r="L5" t="e">
        <v>#N/A</v>
      </c>
    </row>
    <row r="6" spans="1:15" x14ac:dyDescent="0.55000000000000004">
      <c r="A6">
        <v>10.68</v>
      </c>
      <c r="B6">
        <v>140</v>
      </c>
      <c r="C6">
        <v>140</v>
      </c>
      <c r="D6">
        <v>10.159000000000001</v>
      </c>
      <c r="E6">
        <v>0.45700000000000002</v>
      </c>
      <c r="I6">
        <v>0.4831105664679311</v>
      </c>
      <c r="J6">
        <v>2.7461554614545641E-7</v>
      </c>
      <c r="K6" t="e">
        <v>#N/A</v>
      </c>
      <c r="L6" t="e">
        <v>#N/A</v>
      </c>
    </row>
    <row r="8" spans="1:15" x14ac:dyDescent="0.55000000000000004">
      <c r="A8" t="s">
        <v>18</v>
      </c>
      <c r="B8" t="s">
        <v>19</v>
      </c>
    </row>
    <row r="9" spans="1:15" x14ac:dyDescent="0.55000000000000004">
      <c r="A9">
        <f>D2/A2</f>
        <v>9.3632958801498134E-2</v>
      </c>
      <c r="B9">
        <f>C2/B2</f>
        <v>0.1</v>
      </c>
    </row>
    <row r="10" spans="1:15" x14ac:dyDescent="0.55000000000000004">
      <c r="A10">
        <f t="shared" ref="A10:A13" si="0">D3/A3</f>
        <v>0.28464419475655434</v>
      </c>
      <c r="B10">
        <f t="shared" ref="B10:B13" si="1">C3/B3</f>
        <v>0.3</v>
      </c>
    </row>
    <row r="11" spans="1:15" x14ac:dyDescent="0.55000000000000004">
      <c r="A11">
        <f t="shared" si="0"/>
        <v>0.57031835205992509</v>
      </c>
      <c r="B11">
        <f t="shared" si="1"/>
        <v>0.6</v>
      </c>
    </row>
    <row r="12" spans="1:15" x14ac:dyDescent="0.55000000000000004">
      <c r="A12">
        <f t="shared" si="0"/>
        <v>0.76123595505617991</v>
      </c>
      <c r="B12">
        <f t="shared" si="1"/>
        <v>0.8</v>
      </c>
    </row>
    <row r="13" spans="1:15" x14ac:dyDescent="0.55000000000000004">
      <c r="A13">
        <f t="shared" si="0"/>
        <v>0.95121722846441958</v>
      </c>
      <c r="B13">
        <f t="shared" si="1"/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I2" sqref="I2"/>
    </sheetView>
  </sheetViews>
  <sheetFormatPr defaultRowHeight="14.4" x14ac:dyDescent="0.55000000000000004"/>
  <cols>
    <col min="4" max="4" width="10.734375" bestFit="1" customWidth="1"/>
    <col min="14" max="14" width="14.68359375" customWidth="1"/>
  </cols>
  <sheetData>
    <row r="1" spans="1:15" x14ac:dyDescent="0.55000000000000004">
      <c r="A1" t="s">
        <v>1</v>
      </c>
      <c r="B1" t="s">
        <v>0</v>
      </c>
      <c r="C1" t="s">
        <v>2</v>
      </c>
      <c r="D1" t="s">
        <v>10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L1" t="s">
        <v>30</v>
      </c>
      <c r="N1" t="s">
        <v>31</v>
      </c>
    </row>
    <row r="2" spans="1:15" x14ac:dyDescent="0.55000000000000004">
      <c r="A2">
        <v>1.169</v>
      </c>
      <c r="B2">
        <v>2.13</v>
      </c>
      <c r="C2">
        <v>0.13500000000000001</v>
      </c>
      <c r="D2">
        <v>3.8</v>
      </c>
      <c r="F2">
        <f>D2*O5</f>
        <v>1.1925449231085246</v>
      </c>
      <c r="G2">
        <f>C2*COS(F2)</f>
        <v>4.9854965888847282E-2</v>
      </c>
      <c r="H2">
        <f>C2*SIN(F2)</f>
        <v>0.12545709376604366</v>
      </c>
      <c r="I2">
        <f>A2/G2</f>
        <v>23.448015240975405</v>
      </c>
      <c r="J2">
        <f>A2/H2</f>
        <v>9.3179266704518753</v>
      </c>
      <c r="L2" s="3">
        <f>A2*C2*COS(F2)</f>
        <v>5.8280455124062477E-2</v>
      </c>
      <c r="N2" t="s">
        <v>15</v>
      </c>
      <c r="O2" t="s">
        <v>16</v>
      </c>
    </row>
    <row r="3" spans="1:15" x14ac:dyDescent="0.55000000000000004">
      <c r="F3" t="s">
        <v>40</v>
      </c>
      <c r="N3">
        <v>75.7</v>
      </c>
      <c r="O3">
        <v>4.21</v>
      </c>
    </row>
    <row r="4" spans="1:15" x14ac:dyDescent="0.55000000000000004">
      <c r="F4">
        <f>DEGREES(F2)</f>
        <v>68.327790973871728</v>
      </c>
    </row>
    <row r="5" spans="1:15" x14ac:dyDescent="0.55000000000000004">
      <c r="N5" t="s">
        <v>32</v>
      </c>
      <c r="O5">
        <f>RADIANS(N3)/O3</f>
        <v>0.31382761134434856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H2" sqref="H2"/>
    </sheetView>
  </sheetViews>
  <sheetFormatPr defaultRowHeight="14.4" x14ac:dyDescent="0.55000000000000004"/>
  <cols>
    <col min="3" max="3" width="16.7890625" bestFit="1" customWidth="1"/>
  </cols>
  <sheetData>
    <row r="1" spans="1:11" x14ac:dyDescent="0.55000000000000004">
      <c r="A1" t="s">
        <v>4</v>
      </c>
      <c r="B1" t="s">
        <v>7</v>
      </c>
      <c r="C1" t="s">
        <v>13</v>
      </c>
      <c r="E1" t="s">
        <v>46</v>
      </c>
      <c r="H1" t="s">
        <v>42</v>
      </c>
      <c r="I1" t="s">
        <v>48</v>
      </c>
      <c r="K1" t="s">
        <v>47</v>
      </c>
    </row>
    <row r="2" spans="1:11" x14ac:dyDescent="0.55000000000000004">
      <c r="A2">
        <v>2</v>
      </c>
      <c r="B2">
        <v>0.26800000000000002</v>
      </c>
      <c r="C2">
        <v>0.1807</v>
      </c>
      <c r="E2">
        <v>1</v>
      </c>
      <c r="G2" t="s">
        <v>44</v>
      </c>
      <c r="H2">
        <f t="array" ref="H2:I6">LINEST(C2:C8,B2:B8,,TRUE)</f>
        <v>0.77074434783011236</v>
      </c>
      <c r="I2">
        <v>-3.1871864848632026E-2</v>
      </c>
      <c r="K2">
        <f>ABS(H2-E2)/ABS(H3)</f>
        <v>60.789687079992866</v>
      </c>
    </row>
    <row r="3" spans="1:11" x14ac:dyDescent="0.55000000000000004">
      <c r="A3">
        <v>4</v>
      </c>
      <c r="B3">
        <v>0.51300000000000001</v>
      </c>
      <c r="C3" s="4">
        <v>0.36249999999999999</v>
      </c>
      <c r="G3" t="s">
        <v>45</v>
      </c>
      <c r="H3">
        <v>3.7712918618615556E-3</v>
      </c>
      <c r="I3">
        <v>4.0545278900520178E-3</v>
      </c>
    </row>
    <row r="4" spans="1:11" x14ac:dyDescent="0.55000000000000004">
      <c r="A4">
        <v>6</v>
      </c>
      <c r="B4">
        <v>0.75</v>
      </c>
      <c r="C4">
        <v>0.54259999999999997</v>
      </c>
      <c r="H4">
        <v>0.99988030455906973</v>
      </c>
      <c r="I4">
        <v>4.590031607366981E-3</v>
      </c>
    </row>
    <row r="5" spans="1:11" x14ac:dyDescent="0.55000000000000004">
      <c r="A5">
        <v>8</v>
      </c>
      <c r="B5">
        <v>0.98099999999999998</v>
      </c>
      <c r="C5">
        <v>0.72009999999999996</v>
      </c>
      <c r="H5">
        <v>41767.685418437097</v>
      </c>
      <c r="I5">
        <v>5</v>
      </c>
    </row>
    <row r="6" spans="1:11" x14ac:dyDescent="0.55000000000000004">
      <c r="A6">
        <v>10</v>
      </c>
      <c r="B6">
        <v>1.2090000000000001</v>
      </c>
      <c r="C6">
        <v>0.89759999999999995</v>
      </c>
      <c r="H6">
        <v>0.87997789233493118</v>
      </c>
      <c r="I6">
        <v>1.0534195078313954E-4</v>
      </c>
    </row>
    <row r="7" spans="1:11" x14ac:dyDescent="0.55000000000000004">
      <c r="A7">
        <v>12</v>
      </c>
      <c r="B7">
        <v>1.4330000000000001</v>
      </c>
      <c r="C7">
        <v>1.0720000000000001</v>
      </c>
    </row>
    <row r="8" spans="1:11" x14ac:dyDescent="0.55000000000000004">
      <c r="A8">
        <v>14</v>
      </c>
      <c r="B8">
        <v>1.6479999999999999</v>
      </c>
      <c r="C8">
        <v>1.244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Q3" sqref="Q3"/>
    </sheetView>
  </sheetViews>
  <sheetFormatPr defaultRowHeight="14.4" x14ac:dyDescent="0.55000000000000004"/>
  <cols>
    <col min="3" max="3" width="16.7890625" bestFit="1" customWidth="1"/>
  </cols>
  <sheetData>
    <row r="1" spans="1:17" x14ac:dyDescent="0.55000000000000004">
      <c r="A1" t="s">
        <v>4</v>
      </c>
      <c r="B1" s="1" t="s">
        <v>9</v>
      </c>
      <c r="C1" t="s">
        <v>8</v>
      </c>
      <c r="D1" t="s">
        <v>7</v>
      </c>
      <c r="E1" t="s">
        <v>13</v>
      </c>
      <c r="G1" t="s">
        <v>23</v>
      </c>
      <c r="H1" t="s">
        <v>33</v>
      </c>
      <c r="J1" t="s">
        <v>34</v>
      </c>
      <c r="M1" t="s">
        <v>42</v>
      </c>
      <c r="N1" t="s">
        <v>48</v>
      </c>
      <c r="P1" t="s">
        <v>46</v>
      </c>
      <c r="Q1" t="s">
        <v>47</v>
      </c>
    </row>
    <row r="2" spans="1:17" x14ac:dyDescent="0.55000000000000004">
      <c r="A2">
        <v>10</v>
      </c>
      <c r="B2">
        <v>140</v>
      </c>
      <c r="C2">
        <v>14</v>
      </c>
      <c r="D2">
        <v>0.45700000000000002</v>
      </c>
      <c r="E2">
        <v>0.1</v>
      </c>
      <c r="G2">
        <f>B2/C2</f>
        <v>10</v>
      </c>
      <c r="H2">
        <f>G2*G2</f>
        <v>100</v>
      </c>
      <c r="J2">
        <f>E2*H2</f>
        <v>10</v>
      </c>
      <c r="L2" t="s">
        <v>44</v>
      </c>
      <c r="M2">
        <f t="array" ref="M2:N7">LINEST(E2:E6,C2:C6,,TRUE)</f>
        <v>6.3794307196562853E-3</v>
      </c>
      <c r="N2">
        <v>2.4052631578947214E-2</v>
      </c>
      <c r="P2" t="s">
        <v>49</v>
      </c>
      <c r="Q2" t="e">
        <f>ABS(P2-M2)/ABS(M3)</f>
        <v>#VALUE!</v>
      </c>
    </row>
    <row r="3" spans="1:17" x14ac:dyDescent="0.55000000000000004">
      <c r="A3">
        <v>10</v>
      </c>
      <c r="B3">
        <v>140</v>
      </c>
      <c r="C3">
        <v>42</v>
      </c>
      <c r="D3">
        <v>0.50700000000000001</v>
      </c>
      <c r="E3">
        <v>0.29699999999999999</v>
      </c>
      <c r="G3">
        <f t="shared" ref="G3:G6" si="0">B3/C3</f>
        <v>3.3333333333333335</v>
      </c>
      <c r="H3">
        <f t="shared" ref="H3:H6" si="1">G3*G3</f>
        <v>11.111111111111112</v>
      </c>
      <c r="J3">
        <f t="shared" ref="J3:J6" si="2">E3*H3</f>
        <v>3.3000000000000003</v>
      </c>
      <c r="L3" t="s">
        <v>45</v>
      </c>
      <c r="M3">
        <v>1.659638428518631E-4</v>
      </c>
      <c r="N3">
        <v>1.5057960831679299E-2</v>
      </c>
    </row>
    <row r="4" spans="1:17" x14ac:dyDescent="0.55000000000000004">
      <c r="A4">
        <v>10</v>
      </c>
      <c r="B4">
        <v>140</v>
      </c>
      <c r="C4">
        <v>84</v>
      </c>
      <c r="D4">
        <v>0.70399999999999996</v>
      </c>
      <c r="E4">
        <v>0.57699999999999996</v>
      </c>
      <c r="G4">
        <f t="shared" si="0"/>
        <v>1.6666666666666667</v>
      </c>
      <c r="H4">
        <f t="shared" si="1"/>
        <v>2.7777777777777781</v>
      </c>
      <c r="J4">
        <f t="shared" si="2"/>
        <v>1.6027777777777779</v>
      </c>
      <c r="M4">
        <v>0.99797370130212526</v>
      </c>
      <c r="N4">
        <v>1.6947175779972644E-2</v>
      </c>
    </row>
    <row r="5" spans="1:17" x14ac:dyDescent="0.55000000000000004">
      <c r="A5">
        <v>10</v>
      </c>
      <c r="B5">
        <v>140</v>
      </c>
      <c r="C5">
        <v>112</v>
      </c>
      <c r="D5">
        <v>0.92600000000000005</v>
      </c>
      <c r="E5">
        <v>0.747</v>
      </c>
      <c r="G5">
        <f t="shared" si="0"/>
        <v>1.25</v>
      </c>
      <c r="H5">
        <f t="shared" si="1"/>
        <v>1.5625</v>
      </c>
      <c r="J5">
        <f t="shared" si="2"/>
        <v>1.1671875</v>
      </c>
      <c r="M5">
        <v>1477.5319685328054</v>
      </c>
      <c r="N5">
        <v>3</v>
      </c>
    </row>
    <row r="6" spans="1:17" x14ac:dyDescent="0.55000000000000004">
      <c r="A6">
        <v>10</v>
      </c>
      <c r="B6">
        <v>140</v>
      </c>
      <c r="C6">
        <v>140</v>
      </c>
      <c r="D6">
        <v>1.21</v>
      </c>
      <c r="E6">
        <v>0.9</v>
      </c>
      <c r="G6">
        <f t="shared" si="0"/>
        <v>1</v>
      </c>
      <c r="H6">
        <f t="shared" si="1"/>
        <v>1</v>
      </c>
      <c r="J6">
        <f t="shared" si="2"/>
        <v>0.9</v>
      </c>
      <c r="M6">
        <v>0.42435717969924813</v>
      </c>
      <c r="N6">
        <v>8.6162030075187404E-4</v>
      </c>
    </row>
    <row r="7" spans="1:17" x14ac:dyDescent="0.55000000000000004">
      <c r="B7" s="2"/>
      <c r="C7" s="2"/>
      <c r="M7" t="e">
        <v>#N/A</v>
      </c>
      <c r="N7" t="e">
        <v>#N/A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2" sqref="K2"/>
    </sheetView>
  </sheetViews>
  <sheetFormatPr defaultRowHeight="14.4" x14ac:dyDescent="0.55000000000000004"/>
  <sheetData>
    <row r="1" spans="1:11" x14ac:dyDescent="0.55000000000000004">
      <c r="A1" t="s">
        <v>11</v>
      </c>
      <c r="B1" t="s">
        <v>14</v>
      </c>
      <c r="C1" t="s">
        <v>15</v>
      </c>
      <c r="D1" t="s">
        <v>16</v>
      </c>
      <c r="F1" t="s">
        <v>9</v>
      </c>
      <c r="G1" t="s">
        <v>8</v>
      </c>
      <c r="H1" t="s">
        <v>23</v>
      </c>
      <c r="I1" t="s">
        <v>35</v>
      </c>
      <c r="K1" t="s">
        <v>41</v>
      </c>
    </row>
    <row r="2" spans="1:11" x14ac:dyDescent="0.55000000000000004">
      <c r="A2">
        <v>0.1802</v>
      </c>
      <c r="B2">
        <v>0.26600000000000001</v>
      </c>
      <c r="C2">
        <v>43.7</v>
      </c>
      <c r="D2">
        <v>2.42</v>
      </c>
      <c r="F2">
        <v>140</v>
      </c>
      <c r="G2">
        <v>140</v>
      </c>
      <c r="H2">
        <f>F2/G2</f>
        <v>1</v>
      </c>
      <c r="I2">
        <f>H2*H2</f>
        <v>1</v>
      </c>
      <c r="K2">
        <f>I2*B2</f>
        <v>0.26600000000000001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M2" sqref="M2"/>
    </sheetView>
  </sheetViews>
  <sheetFormatPr defaultRowHeight="14.4" x14ac:dyDescent="0.55000000000000004"/>
  <cols>
    <col min="3" max="3" width="11.47265625" bestFit="1" customWidth="1"/>
  </cols>
  <sheetData>
    <row r="1" spans="1:17" x14ac:dyDescent="0.55000000000000004">
      <c r="A1" t="s">
        <v>2</v>
      </c>
      <c r="B1" t="s">
        <v>1</v>
      </c>
      <c r="C1" t="s">
        <v>15</v>
      </c>
      <c r="D1" t="s">
        <v>16</v>
      </c>
      <c r="F1" t="s">
        <v>34</v>
      </c>
      <c r="H1" t="s">
        <v>9</v>
      </c>
      <c r="I1" t="s">
        <v>8</v>
      </c>
      <c r="J1" t="s">
        <v>23</v>
      </c>
      <c r="K1" t="s">
        <v>35</v>
      </c>
      <c r="M1" t="s">
        <v>36</v>
      </c>
      <c r="N1" t="s">
        <v>37</v>
      </c>
      <c r="P1" t="s">
        <v>38</v>
      </c>
      <c r="Q1" t="s">
        <v>39</v>
      </c>
    </row>
    <row r="2" spans="1:17" x14ac:dyDescent="0.55000000000000004">
      <c r="A2">
        <v>1.0049999999999999</v>
      </c>
      <c r="B2">
        <v>2.12</v>
      </c>
      <c r="C2">
        <v>75.7</v>
      </c>
      <c r="D2">
        <v>4.21</v>
      </c>
      <c r="F2">
        <f>A2*K2</f>
        <v>0.6432000000000001</v>
      </c>
      <c r="H2">
        <v>112</v>
      </c>
      <c r="I2">
        <v>140</v>
      </c>
      <c r="J2">
        <f>H2/I2</f>
        <v>0.8</v>
      </c>
      <c r="K2">
        <f>J2*J2</f>
        <v>0.64000000000000012</v>
      </c>
      <c r="M2">
        <f>A2*B2*COS(RADIANS(C2))</f>
        <v>0.52625609650707617</v>
      </c>
      <c r="N2">
        <f>B2/A2</f>
        <v>2.1094527363184081</v>
      </c>
      <c r="P2">
        <f>M2/(A2*A2)</f>
        <v>0.52103274325593552</v>
      </c>
      <c r="Q2">
        <f>SQRT(N2*N2-P2*P2)</f>
        <v>2.0440928861518044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I2" sqref="I2"/>
    </sheetView>
  </sheetViews>
  <sheetFormatPr defaultRowHeight="14.4" x14ac:dyDescent="0.55000000000000004"/>
  <sheetData>
    <row r="1" spans="1:13" x14ac:dyDescent="0.55000000000000004">
      <c r="A1" t="s">
        <v>7</v>
      </c>
      <c r="B1" t="s">
        <v>4</v>
      </c>
      <c r="C1" t="s">
        <v>12</v>
      </c>
      <c r="D1" t="s">
        <v>3</v>
      </c>
      <c r="E1" t="s">
        <v>20</v>
      </c>
      <c r="G1" t="s">
        <v>21</v>
      </c>
      <c r="I1" t="s">
        <v>22</v>
      </c>
      <c r="K1" t="s">
        <v>9</v>
      </c>
      <c r="L1" t="s">
        <v>8</v>
      </c>
      <c r="M1" t="s">
        <v>23</v>
      </c>
    </row>
    <row r="2" spans="1:13" x14ac:dyDescent="0.55000000000000004">
      <c r="A2">
        <v>0.67800000000000005</v>
      </c>
      <c r="B2" t="s">
        <v>17</v>
      </c>
      <c r="C2">
        <v>0.28399999999999997</v>
      </c>
      <c r="D2">
        <v>2.9</v>
      </c>
      <c r="E2">
        <f>D2/C2</f>
        <v>10.211267605633804</v>
      </c>
      <c r="G2">
        <f>C2*C2*E2</f>
        <v>0.8236</v>
      </c>
      <c r="I2">
        <f>$M$2*$M$2*E2</f>
        <v>3.6760563380281694</v>
      </c>
      <c r="K2">
        <v>84</v>
      </c>
      <c r="L2">
        <v>140</v>
      </c>
      <c r="M2">
        <f>K2/L2</f>
        <v>0.6</v>
      </c>
    </row>
    <row r="3" spans="1:13" x14ac:dyDescent="0.55000000000000004">
      <c r="A3">
        <v>0.70099999999999996</v>
      </c>
      <c r="B3" t="s">
        <v>17</v>
      </c>
      <c r="C3">
        <v>0.29899999999999999</v>
      </c>
      <c r="D3">
        <v>2.88</v>
      </c>
      <c r="E3">
        <f t="shared" ref="E3:E16" si="0">D3/C3</f>
        <v>9.6321070234113719</v>
      </c>
      <c r="G3">
        <f t="shared" ref="G3:G16" si="1">C3*C3*E3</f>
        <v>0.86112</v>
      </c>
      <c r="I3">
        <f t="shared" ref="I3:I16" si="2">$M$2*$M$2*E3</f>
        <v>3.4675585284280936</v>
      </c>
    </row>
    <row r="4" spans="1:13" x14ac:dyDescent="0.55000000000000004">
      <c r="A4">
        <v>0.73</v>
      </c>
      <c r="B4" t="s">
        <v>17</v>
      </c>
      <c r="C4">
        <v>0.318</v>
      </c>
      <c r="D4">
        <v>2.85</v>
      </c>
      <c r="E4">
        <f t="shared" si="0"/>
        <v>8.9622641509433958</v>
      </c>
      <c r="G4">
        <f t="shared" si="1"/>
        <v>0.90629999999999999</v>
      </c>
      <c r="I4">
        <f t="shared" si="2"/>
        <v>3.2264150943396221</v>
      </c>
    </row>
    <row r="5" spans="1:13" x14ac:dyDescent="0.55000000000000004">
      <c r="A5">
        <v>0.75</v>
      </c>
      <c r="B5" t="s">
        <v>17</v>
      </c>
      <c r="C5">
        <v>0.33200000000000002</v>
      </c>
      <c r="D5">
        <v>2.83</v>
      </c>
      <c r="E5">
        <f t="shared" si="0"/>
        <v>8.524096385542169</v>
      </c>
      <c r="G5">
        <f t="shared" si="1"/>
        <v>0.93956000000000017</v>
      </c>
      <c r="I5">
        <f t="shared" si="2"/>
        <v>3.0686746987951805</v>
      </c>
    </row>
    <row r="6" spans="1:13" x14ac:dyDescent="0.55000000000000004">
      <c r="A6">
        <v>0.77600000000000002</v>
      </c>
      <c r="B6" t="s">
        <v>17</v>
      </c>
      <c r="C6">
        <v>0.34799999999999998</v>
      </c>
      <c r="D6">
        <v>2.79</v>
      </c>
      <c r="E6">
        <f t="shared" si="0"/>
        <v>8.0172413793103452</v>
      </c>
      <c r="G6">
        <f t="shared" si="1"/>
        <v>0.97092000000000001</v>
      </c>
      <c r="I6">
        <f t="shared" si="2"/>
        <v>2.886206896551724</v>
      </c>
    </row>
    <row r="7" spans="1:13" x14ac:dyDescent="0.55000000000000004">
      <c r="A7">
        <v>0.83</v>
      </c>
      <c r="B7" t="s">
        <v>17</v>
      </c>
      <c r="C7">
        <v>0.38200000000000001</v>
      </c>
      <c r="D7">
        <v>2.74</v>
      </c>
      <c r="E7">
        <f t="shared" si="0"/>
        <v>7.172774869109948</v>
      </c>
      <c r="G7">
        <f t="shared" si="1"/>
        <v>1.0466800000000001</v>
      </c>
      <c r="I7">
        <f t="shared" si="2"/>
        <v>2.582198952879581</v>
      </c>
    </row>
    <row r="8" spans="1:13" x14ac:dyDescent="0.55000000000000004">
      <c r="A8">
        <v>0.98</v>
      </c>
      <c r="B8" t="s">
        <v>17</v>
      </c>
      <c r="C8">
        <v>0.42499999999999999</v>
      </c>
      <c r="D8">
        <v>2.66</v>
      </c>
      <c r="E8">
        <f t="shared" si="0"/>
        <v>6.2588235294117656</v>
      </c>
      <c r="G8">
        <f t="shared" si="1"/>
        <v>1.1305000000000001</v>
      </c>
      <c r="I8">
        <f t="shared" si="2"/>
        <v>2.2531764705882353</v>
      </c>
    </row>
    <row r="9" spans="1:13" x14ac:dyDescent="0.55000000000000004">
      <c r="A9">
        <v>1.0149999999999999</v>
      </c>
      <c r="B9" t="s">
        <v>17</v>
      </c>
      <c r="C9">
        <v>0.498</v>
      </c>
      <c r="D9">
        <v>2.52</v>
      </c>
      <c r="E9">
        <f t="shared" si="0"/>
        <v>5.0602409638554215</v>
      </c>
      <c r="G9">
        <f t="shared" si="1"/>
        <v>1.2549600000000001</v>
      </c>
      <c r="I9">
        <f t="shared" si="2"/>
        <v>1.8216867469879516</v>
      </c>
    </row>
    <row r="10" spans="1:13" x14ac:dyDescent="0.55000000000000004">
      <c r="A10">
        <v>1.177</v>
      </c>
      <c r="B10" t="s">
        <v>17</v>
      </c>
      <c r="C10">
        <v>0.59699999999999998</v>
      </c>
      <c r="D10">
        <v>2.33</v>
      </c>
      <c r="E10">
        <f t="shared" si="0"/>
        <v>3.9028475711892798</v>
      </c>
      <c r="G10">
        <f t="shared" si="1"/>
        <v>1.3910099999999999</v>
      </c>
      <c r="I10">
        <f t="shared" si="2"/>
        <v>1.4050251256281407</v>
      </c>
    </row>
    <row r="11" spans="1:13" x14ac:dyDescent="0.55000000000000004">
      <c r="A11">
        <v>1.3740000000000001</v>
      </c>
      <c r="B11" t="s">
        <v>17</v>
      </c>
      <c r="C11">
        <v>0.71699999999999997</v>
      </c>
      <c r="D11">
        <v>2.06</v>
      </c>
      <c r="E11">
        <f t="shared" si="0"/>
        <v>2.8730822873082289</v>
      </c>
      <c r="G11">
        <f t="shared" si="1"/>
        <v>1.4770199999999998</v>
      </c>
      <c r="I11">
        <f t="shared" si="2"/>
        <v>1.0343096234309623</v>
      </c>
    </row>
    <row r="12" spans="1:13" x14ac:dyDescent="0.55000000000000004">
      <c r="A12">
        <v>1.496</v>
      </c>
      <c r="B12" t="s">
        <v>17</v>
      </c>
      <c r="C12">
        <v>0.79</v>
      </c>
      <c r="D12">
        <v>1.88</v>
      </c>
      <c r="E12" s="2">
        <f t="shared" si="0"/>
        <v>2.3797468354430378</v>
      </c>
      <c r="F12" s="2"/>
      <c r="G12" s="2">
        <f t="shared" si="1"/>
        <v>1.4852000000000001</v>
      </c>
      <c r="I12" s="2">
        <f t="shared" si="2"/>
        <v>0.8567088607594936</v>
      </c>
    </row>
    <row r="13" spans="1:13" x14ac:dyDescent="0.55000000000000004">
      <c r="A13">
        <v>1.607</v>
      </c>
      <c r="B13" t="s">
        <v>17</v>
      </c>
      <c r="C13">
        <v>0.85699999999999998</v>
      </c>
      <c r="D13">
        <v>1.71</v>
      </c>
      <c r="E13">
        <f t="shared" si="0"/>
        <v>1.9953325554259043</v>
      </c>
      <c r="G13">
        <f t="shared" si="1"/>
        <v>1.4654700000000001</v>
      </c>
      <c r="I13">
        <f t="shared" si="2"/>
        <v>0.71831971995332555</v>
      </c>
    </row>
    <row r="14" spans="1:13" x14ac:dyDescent="0.55000000000000004">
      <c r="A14">
        <v>1.736</v>
      </c>
      <c r="B14" t="s">
        <v>17</v>
      </c>
      <c r="C14">
        <v>0.93500000000000005</v>
      </c>
      <c r="D14">
        <v>1.5</v>
      </c>
      <c r="E14">
        <f t="shared" si="0"/>
        <v>1.6042780748663101</v>
      </c>
      <c r="G14">
        <f t="shared" si="1"/>
        <v>1.4025000000000003</v>
      </c>
      <c r="I14">
        <f t="shared" si="2"/>
        <v>0.57754010695187163</v>
      </c>
    </row>
    <row r="15" spans="1:13" x14ac:dyDescent="0.55000000000000004">
      <c r="A15">
        <v>1.8879999999999999</v>
      </c>
      <c r="B15" t="s">
        <v>17</v>
      </c>
      <c r="C15">
        <v>1.0269999999999999</v>
      </c>
      <c r="D15">
        <v>1.22</v>
      </c>
      <c r="E15">
        <f t="shared" si="0"/>
        <v>1.1879259980525805</v>
      </c>
      <c r="G15">
        <f t="shared" si="1"/>
        <v>1.2529399999999999</v>
      </c>
      <c r="I15">
        <f t="shared" si="2"/>
        <v>0.42765335929892895</v>
      </c>
    </row>
    <row r="16" spans="1:13" x14ac:dyDescent="0.55000000000000004">
      <c r="A16">
        <v>1.984</v>
      </c>
      <c r="B16" t="s">
        <v>17</v>
      </c>
      <c r="C16">
        <v>1.085</v>
      </c>
      <c r="D16">
        <v>1.03</v>
      </c>
      <c r="E16">
        <f t="shared" si="0"/>
        <v>0.94930875576036877</v>
      </c>
      <c r="G16">
        <f t="shared" si="1"/>
        <v>1.11755</v>
      </c>
      <c r="I16">
        <f t="shared" si="2"/>
        <v>0.34175115207373274</v>
      </c>
    </row>
    <row r="19" spans="4:4" x14ac:dyDescent="0.55000000000000004">
      <c r="D19" s="2" t="s">
        <v>24</v>
      </c>
    </row>
    <row r="20" spans="4:4" x14ac:dyDescent="0.55000000000000004">
      <c r="D20" s="2">
        <f>I12</f>
        <v>0.8567088607594936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exp2</vt:lpstr>
      <vt:lpstr>exp3</vt:lpstr>
      <vt:lpstr>exp4</vt:lpstr>
      <vt:lpstr>exp6</vt:lpstr>
      <vt:lpstr>exp7</vt:lpstr>
      <vt:lpstr>exp8</vt:lpstr>
      <vt:lpstr>exp9</vt:lpstr>
      <vt:lpstr>exp10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2016-04-19T18:55:56Z</dcterms:modified>
</cp:coreProperties>
</file>