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drawings/drawing11.xml" ContentType="application/vnd.openxmlformats-officedocument.drawing+xml"/>
  <Override PartName="/xl/drawings/drawing12.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9.xml" ContentType="application/vnd.ms-office.chartstyle+xml"/>
  <Override PartName="/xl/charts/colors9.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style11.xml" ContentType="application/vnd.ms-office.chartstyle+xml"/>
  <Override PartName="/xl/charts/colors11.xml" ContentType="application/vnd.ms-office.chartcolorstyle+xml"/>
  <Override PartName="/xl/charts/chart23.xml" ContentType="application/vnd.openxmlformats-officedocument.drawingml.chart+xml"/>
  <Override PartName="/xl/charts/style12.xml" ContentType="application/vnd.ms-office.chartstyle+xml"/>
  <Override PartName="/xl/charts/colors12.xml" ContentType="application/vnd.ms-office.chartcolorstyle+xml"/>
  <Override PartName="/xl/charts/chart24.xml" ContentType="application/vnd.openxmlformats-officedocument.drawingml.chart+xml"/>
  <Override PartName="/xl/charts/chart25.xml" ContentType="application/vnd.openxmlformats-officedocument.drawingml.chart+xml"/>
  <Override PartName="/xl/charts/style13.xml" ContentType="application/vnd.ms-office.chartstyle+xml"/>
  <Override PartName="/xl/charts/colors13.xml" ContentType="application/vnd.ms-office.chartcolorstyle+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style14.xml" ContentType="application/vnd.ms-office.chartstyle+xml"/>
  <Override PartName="/xl/charts/colors14.xml" ContentType="application/vnd.ms-office.chartcolorstyle+xml"/>
  <Override PartName="/xl/charts/chart33.xml" ContentType="application/vnd.openxmlformats-officedocument.drawingml.chart+xml"/>
  <Override PartName="/xl/charts/style15.xml" ContentType="application/vnd.ms-office.chartstyle+xml"/>
  <Override PartName="/xl/charts/colors15.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style16.xml" ContentType="application/vnd.ms-office.chartstyle+xml"/>
  <Override PartName="/xl/charts/colors16.xml" ContentType="application/vnd.ms-office.chartcolorsty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17.xml" ContentType="application/vnd.openxmlformats-officedocument.drawing+xml"/>
  <Override PartName="/xl/drawings/drawing18.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style17.xml" ContentType="application/vnd.ms-office.chartstyle+xml"/>
  <Override PartName="/xl/charts/colors17.xml" ContentType="application/vnd.ms-office.chartcolorstyle+xml"/>
  <Override PartName="/xl/charts/chart43.xml" ContentType="application/vnd.openxmlformats-officedocument.drawingml.chart+xml"/>
  <Override PartName="/xl/charts/style18.xml" ContentType="application/vnd.ms-office.chartstyle+xml"/>
  <Override PartName="/xl/charts/colors18.xml" ContentType="application/vnd.ms-office.chartcolorstyle+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style19.xml" ContentType="application/vnd.ms-office.chartstyle+xml"/>
  <Override PartName="/xl/charts/colors19.xml" ContentType="application/vnd.ms-office.chartcolorstyle+xml"/>
  <Override PartName="/xl/charts/chart48.xml" ContentType="application/vnd.openxmlformats-officedocument.drawingml.chart+xml"/>
  <Override PartName="/xl/charts/style20.xml" ContentType="application/vnd.ms-office.chartstyle+xml"/>
  <Override PartName="/xl/charts/colors20.xml" ContentType="application/vnd.ms-office.chartcolorstyle+xml"/>
  <Override PartName="/xl/charts/chart49.xml" ContentType="application/vnd.openxmlformats-officedocument.drawingml.chart+xml"/>
  <Override PartName="/xl/charts/chart50.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updateLinks="never" codeName="ThisWorkbook" defaultThemeVersion="164011"/>
  <workbookProtection workbookPassword="AD2E" lockStructure="1"/>
  <bookViews>
    <workbookView xWindow="0" yWindow="0" windowWidth="19200" windowHeight="8250" tabRatio="934"/>
  </bookViews>
  <sheets>
    <sheet name="الرئيسية" sheetId="1" r:id="rId1"/>
    <sheet name="قائمة المحتويات" sheetId="41" r:id="rId2"/>
    <sheet name="سجل الأداة" sheetId="42" r:id="rId3"/>
    <sheet name="إجراءات التقييم وقياس الالتزام" sheetId="66" r:id="rId4"/>
    <sheet name="تعليمات" sheetId="37" r:id="rId5"/>
    <sheet name="شعار الجهة" sheetId="43" r:id="rId6"/>
    <sheet name="معلومات أساسية عن الجهة" sheetId="34" r:id="rId7"/>
    <sheet name="معلومات أساسية عن الخدمة" sheetId="48" r:id="rId8"/>
    <sheet name="DataClassification" sheetId="62" state="hidden" r:id="rId9"/>
    <sheet name="حالة الالتزام بالضوابط -مستوى ١" sheetId="49" r:id="rId10"/>
    <sheet name="نتائج التقييم والالتزام-مستوى ١" sheetId="63" r:id="rId11"/>
    <sheet name="Implementation Mandatoriness" sheetId="85" state="hidden" r:id="rId12"/>
    <sheet name="حالة الالتزام بالضوابط -مستوى ٢" sheetId="77" r:id="rId13"/>
    <sheet name="نتائج التقييم والالتزام-مستوى ٢" sheetId="78" r:id="rId14"/>
    <sheet name="حالة الالتزام بالضوابط -مستوى ٣" sheetId="79" r:id="rId15"/>
    <sheet name="نتائج التقييم والالتزام-مستوى ٣" sheetId="80" r:id="rId16"/>
    <sheet name="حالة الالتزام بالضوابط -مستوى ٤" sheetId="81" r:id="rId17"/>
    <sheet name="نتائج التقييم والالتزام-مستوى ٤" sheetId="82" r:id="rId18"/>
    <sheet name="نتائج التقييم والالتزام العامة" sheetId="84" r:id="rId19"/>
    <sheet name="ملخص نتائج التقييم والالتزام" sheetId="56" r:id="rId20"/>
    <sheet name="Footer" sheetId="44" state="hidden" r:id="rId21"/>
    <sheet name="tbl_choices" sheetId="24" state="hidden" r:id="rId22"/>
  </sheets>
  <externalReferences>
    <externalReference r:id="rId23"/>
  </externalReferences>
  <definedNames>
    <definedName name="_xlnm._FilterDatabase" localSheetId="9" hidden="1">'حالة الالتزام بالضوابط -مستوى ١'!$F$1:$J$138</definedName>
    <definedName name="_xlnm._FilterDatabase" localSheetId="12" hidden="1">'حالة الالتزام بالضوابط -مستوى ٢'!$F$1:$J$138</definedName>
    <definedName name="_xlnm._FilterDatabase" localSheetId="14" hidden="1">'حالة الالتزام بالضوابط -مستوى ٣'!$F$1:$J$138</definedName>
    <definedName name="_xlnm._FilterDatabase" localSheetId="16" hidden="1">'حالة الالتزام بالضوابط -مستوى ٤'!$F$1:$J$138</definedName>
    <definedName name="App_lst" localSheetId="11">'Implementation Mandatoriness'!$B$7:$B$8</definedName>
    <definedName name="App_lst">tbl_choices!$B$7:$B$8</definedName>
    <definedName name="Comp_st_1" localSheetId="11">'Implementation Mandatoriness'!$C$7:$C$10</definedName>
    <definedName name="Comp_st_1">tbl_choices!$C$7:$C$10</definedName>
    <definedName name="Comp_st_2" localSheetId="11">'Implementation Mandatoriness'!$D$7</definedName>
    <definedName name="Comp_st_2">tbl_choices!$D$7</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7" i="56" l="1"/>
  <c r="P92" i="56"/>
  <c r="B92" i="56"/>
  <c r="P91" i="56"/>
  <c r="N91" i="56"/>
  <c r="B91" i="56"/>
  <c r="P68" i="56"/>
  <c r="B68" i="56"/>
  <c r="P67" i="56"/>
  <c r="N67" i="56"/>
  <c r="B67" i="56"/>
  <c r="P44" i="56"/>
  <c r="B44" i="56"/>
  <c r="P43" i="56"/>
  <c r="N43" i="56"/>
  <c r="B43" i="56"/>
  <c r="P20" i="56"/>
  <c r="B20" i="56"/>
  <c r="P19" i="56"/>
  <c r="N19" i="56"/>
  <c r="B19" i="56"/>
  <c r="A76" i="84"/>
  <c r="AC69" i="84"/>
  <c r="I69" i="84" s="1"/>
  <c r="AB69" i="84"/>
  <c r="AA69" i="84"/>
  <c r="Z69" i="84"/>
  <c r="Y69" i="84"/>
  <c r="T69" i="84"/>
  <c r="C69" i="84" s="1"/>
  <c r="S69" i="84"/>
  <c r="R69" i="84"/>
  <c r="Q69" i="84"/>
  <c r="P69" i="84"/>
  <c r="AC65" i="84"/>
  <c r="AB65" i="84"/>
  <c r="AA65" i="84"/>
  <c r="Z65" i="84"/>
  <c r="Y65" i="84"/>
  <c r="T65" i="84"/>
  <c r="C63" i="84" s="1"/>
  <c r="S65" i="84"/>
  <c r="R65" i="84"/>
  <c r="Q65" i="84"/>
  <c r="P65" i="84"/>
  <c r="I63" i="84"/>
  <c r="AC58" i="84"/>
  <c r="AB58" i="84"/>
  <c r="AA58" i="84"/>
  <c r="Z58" i="84"/>
  <c r="Y58" i="84"/>
  <c r="T58" i="84"/>
  <c r="S58" i="84"/>
  <c r="R58" i="84"/>
  <c r="Q58" i="84"/>
  <c r="P58" i="84"/>
  <c r="AC57" i="84"/>
  <c r="AB57" i="84"/>
  <c r="AA57" i="84"/>
  <c r="Z57" i="84"/>
  <c r="Y57" i="84"/>
  <c r="T57" i="84"/>
  <c r="C56" i="84" s="1"/>
  <c r="S57" i="84"/>
  <c r="R57" i="84"/>
  <c r="Q57" i="84"/>
  <c r="P57" i="84"/>
  <c r="I57" i="84"/>
  <c r="C57" i="84"/>
  <c r="AC56" i="84"/>
  <c r="AB56" i="84"/>
  <c r="AA56" i="84"/>
  <c r="Z56" i="84"/>
  <c r="Y56" i="84"/>
  <c r="T56" i="84"/>
  <c r="C55" i="84" s="1"/>
  <c r="S56" i="84"/>
  <c r="R56" i="84"/>
  <c r="Q56" i="84"/>
  <c r="P56" i="84"/>
  <c r="I56" i="84"/>
  <c r="AC55" i="84"/>
  <c r="AB55" i="84"/>
  <c r="AA55" i="84"/>
  <c r="Z55" i="84"/>
  <c r="Y55" i="84"/>
  <c r="T55" i="84"/>
  <c r="C54" i="84" s="1"/>
  <c r="S55" i="84"/>
  <c r="R55" i="84"/>
  <c r="Q55" i="84"/>
  <c r="P55" i="84"/>
  <c r="I55" i="84"/>
  <c r="AC54" i="84"/>
  <c r="AB54" i="84"/>
  <c r="AA54" i="84"/>
  <c r="Z54" i="84"/>
  <c r="Y54" i="84"/>
  <c r="T54" i="84"/>
  <c r="C53" i="84" s="1"/>
  <c r="S54" i="84"/>
  <c r="R54" i="84"/>
  <c r="Q54" i="84"/>
  <c r="P54" i="84"/>
  <c r="I54" i="84"/>
  <c r="AC53" i="84"/>
  <c r="AB53" i="84"/>
  <c r="AA53" i="84"/>
  <c r="Z53" i="84"/>
  <c r="Y53" i="84"/>
  <c r="T53" i="84"/>
  <c r="C52" i="84" s="1"/>
  <c r="S53" i="84"/>
  <c r="R53" i="84"/>
  <c r="Q53" i="84"/>
  <c r="P53" i="84"/>
  <c r="I53" i="84"/>
  <c r="AC52" i="84"/>
  <c r="AB52" i="84"/>
  <c r="AA52" i="84"/>
  <c r="Z52" i="84"/>
  <c r="Y52" i="84"/>
  <c r="T52" i="84"/>
  <c r="C51" i="84" s="1"/>
  <c r="S52" i="84"/>
  <c r="R52" i="84"/>
  <c r="Q52" i="84"/>
  <c r="P52" i="84"/>
  <c r="I52" i="84"/>
  <c r="AC51" i="84"/>
  <c r="AB51" i="84"/>
  <c r="AA51" i="84"/>
  <c r="Z51" i="84"/>
  <c r="Y51" i="84"/>
  <c r="T51" i="84"/>
  <c r="C50" i="84" s="1"/>
  <c r="S51" i="84"/>
  <c r="R51" i="84"/>
  <c r="Q51" i="84"/>
  <c r="P51" i="84"/>
  <c r="I51" i="84"/>
  <c r="AC50" i="84"/>
  <c r="AB50" i="84"/>
  <c r="AA50" i="84"/>
  <c r="Z50" i="84"/>
  <c r="Y50" i="84"/>
  <c r="T50" i="84"/>
  <c r="C49" i="84" s="1"/>
  <c r="S50" i="84"/>
  <c r="R50" i="84"/>
  <c r="Q50" i="84"/>
  <c r="P50" i="84"/>
  <c r="I50" i="84"/>
  <c r="AC49" i="84"/>
  <c r="I48" i="84" s="1"/>
  <c r="AB49" i="84"/>
  <c r="AA49" i="84"/>
  <c r="Z49" i="84"/>
  <c r="Y49" i="84"/>
  <c r="T49" i="84"/>
  <c r="C48" i="84" s="1"/>
  <c r="S49" i="84"/>
  <c r="R49" i="84"/>
  <c r="Q49" i="84"/>
  <c r="P49" i="84"/>
  <c r="I49" i="84"/>
  <c r="AC48" i="84"/>
  <c r="AB48" i="84"/>
  <c r="AA48" i="84"/>
  <c r="Z48" i="84"/>
  <c r="Y48" i="84"/>
  <c r="T48" i="84"/>
  <c r="C47" i="84" s="1"/>
  <c r="S48" i="84"/>
  <c r="R48" i="84"/>
  <c r="Q48" i="84"/>
  <c r="P48" i="84"/>
  <c r="AC47" i="84"/>
  <c r="AB47" i="84"/>
  <c r="AA47" i="84"/>
  <c r="Z47" i="84"/>
  <c r="Y47" i="84"/>
  <c r="T47" i="84"/>
  <c r="C46" i="84" s="1"/>
  <c r="S47" i="84"/>
  <c r="R47" i="84"/>
  <c r="Q47" i="84"/>
  <c r="P47" i="84"/>
  <c r="I47" i="84"/>
  <c r="AC46" i="84"/>
  <c r="AB46" i="84"/>
  <c r="AA46" i="84"/>
  <c r="Z46" i="84"/>
  <c r="Y46" i="84"/>
  <c r="T46" i="84"/>
  <c r="C45" i="84" s="1"/>
  <c r="S46" i="84"/>
  <c r="R46" i="84"/>
  <c r="Q46" i="84"/>
  <c r="P46" i="84"/>
  <c r="I46" i="84"/>
  <c r="AC45" i="84"/>
  <c r="AB45" i="84"/>
  <c r="AA45" i="84"/>
  <c r="Z45" i="84"/>
  <c r="Y45" i="84"/>
  <c r="T45" i="84"/>
  <c r="C44" i="84" s="1"/>
  <c r="S45" i="84"/>
  <c r="R45" i="84"/>
  <c r="Q45" i="84"/>
  <c r="P45" i="84"/>
  <c r="I45" i="84"/>
  <c r="AC44" i="84"/>
  <c r="I43" i="84" s="1"/>
  <c r="AB44" i="84"/>
  <c r="AA44" i="84"/>
  <c r="Z44" i="84"/>
  <c r="Y44" i="84"/>
  <c r="T44" i="84"/>
  <c r="C43" i="84" s="1"/>
  <c r="S44" i="84"/>
  <c r="R44" i="84"/>
  <c r="Q44" i="84"/>
  <c r="P44" i="84"/>
  <c r="I44" i="84"/>
  <c r="AC43" i="84"/>
  <c r="I42" i="84" s="1"/>
  <c r="AB43" i="84"/>
  <c r="AA43" i="84"/>
  <c r="Z43" i="84"/>
  <c r="Y43" i="84"/>
  <c r="T43" i="84"/>
  <c r="C42" i="84" s="1"/>
  <c r="S43" i="84"/>
  <c r="R43" i="84"/>
  <c r="Q43" i="84"/>
  <c r="P43" i="84"/>
  <c r="AC42" i="84"/>
  <c r="AB42" i="84"/>
  <c r="AA42" i="84"/>
  <c r="Z42" i="84"/>
  <c r="Y42" i="84"/>
  <c r="T42" i="84"/>
  <c r="C41" i="84" s="1"/>
  <c r="S42" i="84"/>
  <c r="R42" i="84"/>
  <c r="Q42" i="84"/>
  <c r="P42" i="84"/>
  <c r="AC41" i="84"/>
  <c r="AB41" i="84"/>
  <c r="AA41" i="84"/>
  <c r="Z41" i="84"/>
  <c r="Y41" i="84"/>
  <c r="T41" i="84"/>
  <c r="C40" i="84" s="1"/>
  <c r="S41" i="84"/>
  <c r="R41" i="84"/>
  <c r="Q41" i="84"/>
  <c r="P41" i="84"/>
  <c r="I41" i="84"/>
  <c r="AC40" i="84"/>
  <c r="AB40" i="84"/>
  <c r="AA40" i="84"/>
  <c r="Z40" i="84"/>
  <c r="Y40" i="84"/>
  <c r="T40" i="84"/>
  <c r="C39" i="84" s="1"/>
  <c r="S40" i="84"/>
  <c r="R40" i="84"/>
  <c r="Q40" i="84"/>
  <c r="P40" i="84"/>
  <c r="I40" i="84"/>
  <c r="AC39" i="84"/>
  <c r="I38" i="84" s="1"/>
  <c r="AB39" i="84"/>
  <c r="AA39" i="84"/>
  <c r="Z39" i="84"/>
  <c r="Y39" i="84"/>
  <c r="T39" i="84"/>
  <c r="C38" i="84" s="1"/>
  <c r="S39" i="84"/>
  <c r="R39" i="84"/>
  <c r="Q39" i="84"/>
  <c r="P39" i="84"/>
  <c r="I39" i="84"/>
  <c r="AC38" i="84"/>
  <c r="AB38" i="84"/>
  <c r="AA38" i="84"/>
  <c r="Z38" i="84"/>
  <c r="Y38" i="84"/>
  <c r="T38" i="84"/>
  <c r="C37" i="84" s="1"/>
  <c r="S38" i="84"/>
  <c r="R38" i="84"/>
  <c r="Q38" i="84"/>
  <c r="P38" i="84"/>
  <c r="AC37" i="84"/>
  <c r="I36" i="84" s="1"/>
  <c r="AB37" i="84"/>
  <c r="AA37" i="84"/>
  <c r="Z37" i="84"/>
  <c r="Y37" i="84"/>
  <c r="T37" i="84"/>
  <c r="C36" i="84" s="1"/>
  <c r="S37" i="84"/>
  <c r="R37" i="84"/>
  <c r="Q37" i="84"/>
  <c r="P37" i="84"/>
  <c r="I37" i="84"/>
  <c r="AC36" i="84"/>
  <c r="AB36" i="84"/>
  <c r="AA36" i="84"/>
  <c r="Z36" i="84"/>
  <c r="Y36" i="84"/>
  <c r="T36" i="84"/>
  <c r="C35" i="84" s="1"/>
  <c r="S36" i="84"/>
  <c r="R36" i="84"/>
  <c r="Q36" i="84"/>
  <c r="P36" i="84"/>
  <c r="AC35" i="84"/>
  <c r="I34" i="84" s="1"/>
  <c r="AB35" i="84"/>
  <c r="AA35" i="84"/>
  <c r="Z35" i="84"/>
  <c r="Y35" i="84"/>
  <c r="T35" i="84"/>
  <c r="C34" i="84" s="1"/>
  <c r="S35" i="84"/>
  <c r="R35" i="84"/>
  <c r="Q35" i="84"/>
  <c r="P35" i="84"/>
  <c r="I35" i="84"/>
  <c r="AC34" i="84"/>
  <c r="I33" i="84" s="1"/>
  <c r="AB34" i="84"/>
  <c r="AA34" i="84"/>
  <c r="Z34" i="84"/>
  <c r="Y34" i="84"/>
  <c r="T34" i="84"/>
  <c r="C33" i="84" s="1"/>
  <c r="S34" i="84"/>
  <c r="R34" i="84"/>
  <c r="Q34" i="84"/>
  <c r="P34" i="84"/>
  <c r="AC33" i="84"/>
  <c r="AB33" i="84"/>
  <c r="AA33" i="84"/>
  <c r="Z33" i="84"/>
  <c r="Y33" i="84"/>
  <c r="T33" i="84"/>
  <c r="C32" i="84" s="1"/>
  <c r="S33" i="84"/>
  <c r="R33" i="84"/>
  <c r="Q33" i="84"/>
  <c r="P33" i="84"/>
  <c r="I32" i="84"/>
  <c r="I26" i="84"/>
  <c r="AC25" i="84"/>
  <c r="AB25" i="84"/>
  <c r="AA25" i="84"/>
  <c r="Z25" i="84"/>
  <c r="Y25" i="84"/>
  <c r="T25" i="84"/>
  <c r="C26" i="84" s="1"/>
  <c r="S25" i="84"/>
  <c r="R25" i="84"/>
  <c r="Q25" i="84"/>
  <c r="P25" i="84"/>
  <c r="I25" i="84"/>
  <c r="AC24" i="84"/>
  <c r="AB24" i="84"/>
  <c r="AA24" i="84"/>
  <c r="Z24" i="84"/>
  <c r="Y24" i="84"/>
  <c r="T24" i="84"/>
  <c r="C25" i="84" s="1"/>
  <c r="S24" i="84"/>
  <c r="R24" i="84"/>
  <c r="Q24" i="84"/>
  <c r="P24" i="84"/>
  <c r="I24" i="84"/>
  <c r="AC23" i="84"/>
  <c r="AB23" i="84"/>
  <c r="AA23" i="84"/>
  <c r="Z23" i="84"/>
  <c r="Y23" i="84"/>
  <c r="T23" i="84"/>
  <c r="C24" i="84" s="1"/>
  <c r="S23" i="84"/>
  <c r="R23" i="84"/>
  <c r="Q23" i="84"/>
  <c r="P23" i="84"/>
  <c r="I23" i="84"/>
  <c r="AC22" i="84"/>
  <c r="AB22" i="84"/>
  <c r="AA22" i="84"/>
  <c r="Z22" i="84"/>
  <c r="Y22" i="84"/>
  <c r="T22" i="84"/>
  <c r="C23" i="84" s="1"/>
  <c r="S22" i="84"/>
  <c r="R22" i="84"/>
  <c r="Q22" i="84"/>
  <c r="P22" i="84"/>
  <c r="AC21" i="84"/>
  <c r="I22" i="84" s="1"/>
  <c r="AB21" i="84"/>
  <c r="AA21" i="84"/>
  <c r="Z21" i="84"/>
  <c r="Y21" i="84"/>
  <c r="T21" i="84"/>
  <c r="C22" i="84" s="1"/>
  <c r="S21" i="84"/>
  <c r="R21" i="84"/>
  <c r="Q21" i="84"/>
  <c r="P21" i="84"/>
  <c r="AC20" i="84"/>
  <c r="I21" i="84" s="1"/>
  <c r="AB20" i="84"/>
  <c r="AA20" i="84"/>
  <c r="Z20" i="84"/>
  <c r="Y20" i="84"/>
  <c r="T20" i="84"/>
  <c r="C21" i="84" s="1"/>
  <c r="S20" i="84"/>
  <c r="R20" i="84"/>
  <c r="Q20" i="84"/>
  <c r="P20" i="84"/>
  <c r="AC19" i="84"/>
  <c r="I20" i="84" s="1"/>
  <c r="AB19" i="84"/>
  <c r="AA19" i="84"/>
  <c r="Z19" i="84"/>
  <c r="Y19" i="84"/>
  <c r="T19" i="84"/>
  <c r="C20" i="84" s="1"/>
  <c r="S19" i="84"/>
  <c r="R19" i="84"/>
  <c r="Q19" i="84"/>
  <c r="P19" i="84"/>
  <c r="I19" i="84"/>
  <c r="AC18" i="84"/>
  <c r="AB18" i="84"/>
  <c r="AA18" i="84"/>
  <c r="Z18" i="84"/>
  <c r="Y18" i="84"/>
  <c r="T18" i="84"/>
  <c r="C19" i="84" s="1"/>
  <c r="S18" i="84"/>
  <c r="R18" i="84"/>
  <c r="Q18" i="84"/>
  <c r="P18" i="84"/>
  <c r="I18" i="84"/>
  <c r="AC17" i="84"/>
  <c r="AB17" i="84"/>
  <c r="AA17" i="84"/>
  <c r="Z17" i="84"/>
  <c r="Y17" i="84"/>
  <c r="T17" i="84"/>
  <c r="C18" i="84" s="1"/>
  <c r="S17" i="84"/>
  <c r="R17" i="84"/>
  <c r="Q17" i="84"/>
  <c r="P17" i="84"/>
  <c r="O109" i="82"/>
  <c r="A109" i="82"/>
  <c r="Q95" i="82"/>
  <c r="C95" i="82"/>
  <c r="Q94" i="82"/>
  <c r="C94" i="82"/>
  <c r="Q93" i="82"/>
  <c r="C93" i="82"/>
  <c r="Q92" i="82"/>
  <c r="C92" i="82"/>
  <c r="Q71" i="82"/>
  <c r="C71" i="82"/>
  <c r="Q70" i="82"/>
  <c r="C70" i="82"/>
  <c r="Q69" i="82"/>
  <c r="C69" i="82"/>
  <c r="Q68" i="82"/>
  <c r="C68" i="82"/>
  <c r="Q48" i="82"/>
  <c r="C48" i="82"/>
  <c r="Q47" i="82"/>
  <c r="C47" i="82"/>
  <c r="Q46" i="82"/>
  <c r="C46" i="82"/>
  <c r="Q45" i="82"/>
  <c r="C45" i="82"/>
  <c r="Q25" i="82"/>
  <c r="C25" i="82"/>
  <c r="Q24" i="82"/>
  <c r="C24" i="82"/>
  <c r="Q23" i="82"/>
  <c r="C23" i="82"/>
  <c r="C10" i="82" s="1"/>
  <c r="C96" i="56" s="1"/>
  <c r="Q22" i="82"/>
  <c r="Q9" i="82" s="1"/>
  <c r="Q95" i="56" s="1"/>
  <c r="C22" i="82"/>
  <c r="C9" i="82" s="1"/>
  <c r="C95" i="56" s="1"/>
  <c r="Q12" i="82"/>
  <c r="Q98" i="56" s="1"/>
  <c r="C12" i="82"/>
  <c r="C98" i="56" s="1"/>
  <c r="Q11" i="82"/>
  <c r="Q97" i="56" s="1"/>
  <c r="C11" i="82"/>
  <c r="C97" i="56" s="1"/>
  <c r="Q10" i="82"/>
  <c r="Q96" i="56" s="1"/>
  <c r="P4" i="82"/>
  <c r="B4" i="82"/>
  <c r="P3" i="82"/>
  <c r="B3" i="82"/>
  <c r="A149" i="81"/>
  <c r="K143" i="81"/>
  <c r="H143" i="81"/>
  <c r="K142" i="81"/>
  <c r="H142" i="81"/>
  <c r="K141" i="81"/>
  <c r="H141" i="81"/>
  <c r="M140" i="81"/>
  <c r="M139" i="81" s="1"/>
  <c r="L139" i="81" s="1"/>
  <c r="K140" i="81"/>
  <c r="K139" i="81" s="1"/>
  <c r="J139" i="81" s="1"/>
  <c r="H140" i="81"/>
  <c r="H139" i="81"/>
  <c r="K138" i="81"/>
  <c r="H138" i="81"/>
  <c r="K137" i="81"/>
  <c r="K136" i="81" s="1"/>
  <c r="J136" i="81" s="1"/>
  <c r="H137" i="81"/>
  <c r="H136" i="81"/>
  <c r="K135" i="81"/>
  <c r="H135" i="81"/>
  <c r="K134" i="81"/>
  <c r="H134" i="81"/>
  <c r="K133" i="81"/>
  <c r="H133" i="81"/>
  <c r="K132" i="81"/>
  <c r="H132" i="81"/>
  <c r="K131" i="81"/>
  <c r="H131" i="81"/>
  <c r="K130" i="81"/>
  <c r="H130" i="81"/>
  <c r="K129" i="81"/>
  <c r="H129" i="81"/>
  <c r="H128" i="81"/>
  <c r="K127" i="81"/>
  <c r="H127" i="81"/>
  <c r="K126" i="81"/>
  <c r="H126" i="81"/>
  <c r="K125" i="81"/>
  <c r="H125" i="81"/>
  <c r="K124" i="81"/>
  <c r="H124" i="81"/>
  <c r="K123" i="81"/>
  <c r="K122" i="81" s="1"/>
  <c r="J122" i="81" s="1"/>
  <c r="H123" i="81"/>
  <c r="H122" i="81"/>
  <c r="K121" i="81"/>
  <c r="H121" i="81"/>
  <c r="K120" i="81"/>
  <c r="H120" i="81"/>
  <c r="K119" i="81"/>
  <c r="H119" i="81"/>
  <c r="K118" i="81"/>
  <c r="H118" i="81"/>
  <c r="K117" i="81"/>
  <c r="K115" i="81" s="1"/>
  <c r="J115" i="81" s="1"/>
  <c r="H117" i="81"/>
  <c r="M116" i="81"/>
  <c r="L116" i="81" s="1"/>
  <c r="K116" i="81"/>
  <c r="H116" i="81"/>
  <c r="M115" i="81"/>
  <c r="L115" i="81" s="1"/>
  <c r="H115" i="81"/>
  <c r="K114" i="81"/>
  <c r="H114" i="81"/>
  <c r="K113" i="81"/>
  <c r="H113" i="81"/>
  <c r="K112" i="81"/>
  <c r="H112" i="81"/>
  <c r="K111" i="81"/>
  <c r="J111" i="81" s="1"/>
  <c r="H111" i="81"/>
  <c r="K110" i="81"/>
  <c r="H110" i="81"/>
  <c r="K109" i="81"/>
  <c r="H109" i="81"/>
  <c r="K108" i="81"/>
  <c r="H108" i="81"/>
  <c r="K107" i="81"/>
  <c r="J107" i="81" s="1"/>
  <c r="H107" i="81"/>
  <c r="M106" i="81"/>
  <c r="L106" i="81" s="1"/>
  <c r="K106" i="81"/>
  <c r="H106" i="81"/>
  <c r="K105" i="81"/>
  <c r="H105" i="81"/>
  <c r="K104" i="81"/>
  <c r="H104" i="81"/>
  <c r="K103" i="81"/>
  <c r="H103" i="81"/>
  <c r="K102" i="81"/>
  <c r="H102" i="81"/>
  <c r="M101" i="81"/>
  <c r="L101" i="81" s="1"/>
  <c r="K101" i="81"/>
  <c r="H101" i="81"/>
  <c r="M100" i="81"/>
  <c r="L100" i="81" s="1"/>
  <c r="K100" i="81"/>
  <c r="H100" i="81"/>
  <c r="K99" i="81"/>
  <c r="H99" i="81"/>
  <c r="H98" i="81"/>
  <c r="M97" i="81"/>
  <c r="L97" i="81" s="1"/>
  <c r="K97" i="81"/>
  <c r="H97" i="81"/>
  <c r="M96" i="81"/>
  <c r="L96" i="81" s="1"/>
  <c r="K96" i="81"/>
  <c r="H96" i="81"/>
  <c r="M95" i="81"/>
  <c r="L95" i="81" s="1"/>
  <c r="K95" i="81"/>
  <c r="H95" i="81"/>
  <c r="M94" i="81"/>
  <c r="L94" i="81"/>
  <c r="K94" i="81"/>
  <c r="H94" i="81"/>
  <c r="M93" i="81"/>
  <c r="L93" i="81" s="1"/>
  <c r="K93" i="81"/>
  <c r="H93" i="81"/>
  <c r="M92" i="81"/>
  <c r="L92" i="81"/>
  <c r="K92" i="81"/>
  <c r="K89" i="81" s="1"/>
  <c r="J89" i="81" s="1"/>
  <c r="H92" i="81"/>
  <c r="M91" i="81"/>
  <c r="L91" i="81" s="1"/>
  <c r="K91" i="81"/>
  <c r="H91" i="81"/>
  <c r="M90" i="81"/>
  <c r="M89" i="81" s="1"/>
  <c r="L89" i="81" s="1"/>
  <c r="K90" i="81"/>
  <c r="H90" i="81"/>
  <c r="H89" i="81"/>
  <c r="K88" i="81"/>
  <c r="K87" i="81" s="1"/>
  <c r="J87" i="81" s="1"/>
  <c r="H88" i="81"/>
  <c r="H87" i="81"/>
  <c r="K86" i="81"/>
  <c r="H86" i="81"/>
  <c r="K85" i="81"/>
  <c r="H85" i="81"/>
  <c r="K84" i="81"/>
  <c r="J84" i="81" s="1"/>
  <c r="H84" i="81"/>
  <c r="K83" i="81"/>
  <c r="K81" i="81" s="1"/>
  <c r="J81" i="81" s="1"/>
  <c r="H83" i="81"/>
  <c r="K82" i="81"/>
  <c r="H82" i="81"/>
  <c r="H81" i="81"/>
  <c r="K80" i="81"/>
  <c r="K78" i="81" s="1"/>
  <c r="J78" i="81" s="1"/>
  <c r="H80" i="81"/>
  <c r="M79" i="81"/>
  <c r="L79" i="81" s="1"/>
  <c r="K79" i="81"/>
  <c r="H79" i="81"/>
  <c r="H78" i="81"/>
  <c r="K77" i="81"/>
  <c r="H77" i="81"/>
  <c r="K76" i="81"/>
  <c r="H76" i="81"/>
  <c r="K75" i="81"/>
  <c r="H75" i="81"/>
  <c r="K74" i="81"/>
  <c r="H74" i="81"/>
  <c r="K73" i="81"/>
  <c r="H73" i="81"/>
  <c r="H72" i="81"/>
  <c r="K71" i="81"/>
  <c r="H71" i="81"/>
  <c r="K70" i="81"/>
  <c r="H70" i="81"/>
  <c r="M69" i="81"/>
  <c r="L69" i="81" s="1"/>
  <c r="K69" i="81"/>
  <c r="H69" i="81"/>
  <c r="K68" i="81"/>
  <c r="H68" i="81"/>
  <c r="H67" i="81"/>
  <c r="K66" i="81"/>
  <c r="H66" i="81"/>
  <c r="K65" i="81"/>
  <c r="H65" i="81"/>
  <c r="K64" i="81"/>
  <c r="K60" i="81" s="1"/>
  <c r="J60" i="81" s="1"/>
  <c r="H64" i="81"/>
  <c r="K63" i="81"/>
  <c r="H63" i="81"/>
  <c r="K62" i="81"/>
  <c r="H62" i="81"/>
  <c r="K61" i="81"/>
  <c r="H61" i="81"/>
  <c r="H60" i="81"/>
  <c r="K59" i="81"/>
  <c r="H59" i="81"/>
  <c r="M58" i="81"/>
  <c r="L58" i="81" s="1"/>
  <c r="K58" i="81"/>
  <c r="H58" i="81"/>
  <c r="K57" i="81"/>
  <c r="H57" i="81"/>
  <c r="K56" i="81"/>
  <c r="K55" i="81"/>
  <c r="H55" i="81"/>
  <c r="K54" i="81"/>
  <c r="H54" i="81"/>
  <c r="K53" i="81"/>
  <c r="H53" i="81"/>
  <c r="K52" i="81"/>
  <c r="H52" i="81"/>
  <c r="M51" i="81"/>
  <c r="L51" i="81"/>
  <c r="K51" i="81"/>
  <c r="H51" i="81"/>
  <c r="K50" i="81"/>
  <c r="H50" i="81"/>
  <c r="K49" i="81"/>
  <c r="K47" i="81" s="1"/>
  <c r="J47" i="81" s="1"/>
  <c r="H49" i="81"/>
  <c r="K48" i="81"/>
  <c r="H48" i="81"/>
  <c r="H47" i="81"/>
  <c r="K46" i="81"/>
  <c r="H46" i="81"/>
  <c r="K45" i="81"/>
  <c r="H45" i="81"/>
  <c r="M44" i="81"/>
  <c r="L44" i="81"/>
  <c r="K44" i="81"/>
  <c r="H44" i="81"/>
  <c r="M43" i="81"/>
  <c r="L43" i="81" s="1"/>
  <c r="K43" i="81"/>
  <c r="H43" i="81"/>
  <c r="K42" i="81"/>
  <c r="H42" i="81"/>
  <c r="K41" i="81"/>
  <c r="H41" i="81"/>
  <c r="K40" i="81"/>
  <c r="H40" i="81"/>
  <c r="K39" i="81"/>
  <c r="H39" i="81"/>
  <c r="K38" i="81"/>
  <c r="H38" i="81"/>
  <c r="K37" i="81"/>
  <c r="H37" i="81"/>
  <c r="K36" i="81"/>
  <c r="H36" i="81"/>
  <c r="K35" i="81"/>
  <c r="H35" i="81"/>
  <c r="H34" i="81"/>
  <c r="K33" i="81"/>
  <c r="H33" i="81"/>
  <c r="K32" i="81"/>
  <c r="H32" i="81"/>
  <c r="H31" i="81"/>
  <c r="K30" i="81"/>
  <c r="H30" i="81"/>
  <c r="K29" i="81"/>
  <c r="K27" i="81" s="1"/>
  <c r="J27" i="81" s="1"/>
  <c r="H29" i="81"/>
  <c r="K28" i="81"/>
  <c r="H28" i="81"/>
  <c r="H27" i="81"/>
  <c r="K26" i="81"/>
  <c r="H26" i="81"/>
  <c r="K25" i="81"/>
  <c r="H25" i="81"/>
  <c r="M24" i="81"/>
  <c r="L24" i="81"/>
  <c r="K24" i="81"/>
  <c r="H24" i="81"/>
  <c r="M23" i="81"/>
  <c r="J23" i="81" s="1"/>
  <c r="K23" i="81"/>
  <c r="H23" i="81"/>
  <c r="M22" i="81"/>
  <c r="L22" i="81"/>
  <c r="K22" i="81"/>
  <c r="H22" i="81"/>
  <c r="M21" i="81"/>
  <c r="L21" i="81" s="1"/>
  <c r="K21" i="81"/>
  <c r="H21" i="81"/>
  <c r="M20" i="81"/>
  <c r="L20" i="81"/>
  <c r="K20" i="81"/>
  <c r="H20" i="81"/>
  <c r="M19" i="81"/>
  <c r="J19" i="81" s="1"/>
  <c r="K19" i="81"/>
  <c r="H19" i="81"/>
  <c r="M18" i="81"/>
  <c r="L18" i="81"/>
  <c r="K18" i="81"/>
  <c r="H18" i="81"/>
  <c r="M17" i="81"/>
  <c r="J17" i="81" s="1"/>
  <c r="K17" i="81"/>
  <c r="H17" i="81"/>
  <c r="K16" i="81"/>
  <c r="H16" i="81"/>
  <c r="K15" i="81"/>
  <c r="H15" i="81"/>
  <c r="K14" i="81"/>
  <c r="K13" i="81" s="1"/>
  <c r="J13" i="81" s="1"/>
  <c r="H14" i="81"/>
  <c r="H13" i="81"/>
  <c r="K12" i="81"/>
  <c r="H12" i="81"/>
  <c r="K11" i="81"/>
  <c r="J11" i="81" s="1"/>
  <c r="H11" i="81"/>
  <c r="H7" i="81"/>
  <c r="C7" i="81"/>
  <c r="O109" i="80"/>
  <c r="A109" i="80"/>
  <c r="Q95" i="80"/>
  <c r="C95" i="80"/>
  <c r="Q94" i="80"/>
  <c r="C94" i="80"/>
  <c r="Q93" i="80"/>
  <c r="C93" i="80"/>
  <c r="Q92" i="80"/>
  <c r="C92" i="80"/>
  <c r="Q71" i="80"/>
  <c r="C71" i="80"/>
  <c r="Q70" i="80"/>
  <c r="C70" i="80"/>
  <c r="Q69" i="80"/>
  <c r="C69" i="80"/>
  <c r="Q68" i="80"/>
  <c r="C68" i="80"/>
  <c r="Q48" i="80"/>
  <c r="C48" i="80"/>
  <c r="Q47" i="80"/>
  <c r="C47" i="80"/>
  <c r="Q46" i="80"/>
  <c r="C46" i="80"/>
  <c r="Q45" i="80"/>
  <c r="C45" i="80"/>
  <c r="Q25" i="80"/>
  <c r="C25" i="80"/>
  <c r="C12" i="80" s="1"/>
  <c r="C74" i="56" s="1"/>
  <c r="Q24" i="80"/>
  <c r="C24" i="80"/>
  <c r="Q23" i="80"/>
  <c r="Q10" i="80" s="1"/>
  <c r="Q72" i="56" s="1"/>
  <c r="C23" i="80"/>
  <c r="C10" i="80" s="1"/>
  <c r="C72" i="56" s="1"/>
  <c r="Q22" i="80"/>
  <c r="Q9" i="80" s="1"/>
  <c r="Q71" i="56" s="1"/>
  <c r="C22" i="80"/>
  <c r="Q12" i="80"/>
  <c r="Q74" i="56" s="1"/>
  <c r="Q11" i="80"/>
  <c r="Q73" i="56" s="1"/>
  <c r="C11" i="80"/>
  <c r="C73" i="56" s="1"/>
  <c r="C9" i="80"/>
  <c r="C71" i="56" s="1"/>
  <c r="P4" i="80"/>
  <c r="B4" i="80"/>
  <c r="P3" i="80"/>
  <c r="B3" i="80"/>
  <c r="A149" i="79"/>
  <c r="K143" i="79"/>
  <c r="H143" i="79"/>
  <c r="K142" i="79"/>
  <c r="K139" i="79" s="1"/>
  <c r="J139" i="79" s="1"/>
  <c r="H142" i="79"/>
  <c r="K141" i="79"/>
  <c r="H141" i="79"/>
  <c r="M140" i="79"/>
  <c r="M139" i="79" s="1"/>
  <c r="L140" i="79"/>
  <c r="K140" i="79"/>
  <c r="H140" i="79"/>
  <c r="L139" i="79"/>
  <c r="H139" i="79"/>
  <c r="K138" i="79"/>
  <c r="K136" i="79" s="1"/>
  <c r="J136" i="79" s="1"/>
  <c r="H138" i="79"/>
  <c r="K137" i="79"/>
  <c r="H137" i="79"/>
  <c r="H136" i="79"/>
  <c r="K135" i="79"/>
  <c r="H135" i="79"/>
  <c r="K134" i="79"/>
  <c r="H134" i="79"/>
  <c r="K133" i="79"/>
  <c r="H133" i="79"/>
  <c r="K132" i="79"/>
  <c r="H132" i="79"/>
  <c r="K131" i="79"/>
  <c r="H131" i="79"/>
  <c r="K130" i="79"/>
  <c r="H130" i="79"/>
  <c r="K129" i="79"/>
  <c r="H129" i="79"/>
  <c r="H128" i="79"/>
  <c r="K127" i="79"/>
  <c r="H127" i="79"/>
  <c r="K126" i="79"/>
  <c r="H126" i="79"/>
  <c r="K125" i="79"/>
  <c r="H125" i="79"/>
  <c r="K124" i="79"/>
  <c r="H124" i="79"/>
  <c r="K123" i="79"/>
  <c r="H123" i="79"/>
  <c r="K122" i="79"/>
  <c r="J122" i="79" s="1"/>
  <c r="H122" i="79"/>
  <c r="K121" i="79"/>
  <c r="H121" i="79"/>
  <c r="K120" i="79"/>
  <c r="H120" i="79"/>
  <c r="K119" i="79"/>
  <c r="H119" i="79"/>
  <c r="K118" i="79"/>
  <c r="H118" i="79"/>
  <c r="K117" i="79"/>
  <c r="H117" i="79"/>
  <c r="M116" i="79"/>
  <c r="L116" i="79"/>
  <c r="K116" i="79"/>
  <c r="H116" i="79"/>
  <c r="M115" i="79"/>
  <c r="L115" i="79"/>
  <c r="H115" i="79"/>
  <c r="K114" i="79"/>
  <c r="H114" i="79"/>
  <c r="K113" i="79"/>
  <c r="H113" i="79"/>
  <c r="K112" i="79"/>
  <c r="K111" i="79" s="1"/>
  <c r="J111" i="79" s="1"/>
  <c r="H112" i="79"/>
  <c r="H111" i="79"/>
  <c r="K110" i="79"/>
  <c r="H110" i="79"/>
  <c r="K109" i="79"/>
  <c r="H109" i="79"/>
  <c r="K108" i="79"/>
  <c r="H108" i="79"/>
  <c r="H107" i="79"/>
  <c r="M106" i="79"/>
  <c r="L106" i="79"/>
  <c r="K106" i="79"/>
  <c r="H106" i="79"/>
  <c r="K105" i="79"/>
  <c r="H105" i="79"/>
  <c r="K104" i="79"/>
  <c r="H104" i="79"/>
  <c r="K103" i="79"/>
  <c r="H103" i="79"/>
  <c r="K102" i="79"/>
  <c r="H102" i="79"/>
  <c r="M101" i="79"/>
  <c r="L101" i="79"/>
  <c r="K101" i="79"/>
  <c r="H101" i="79"/>
  <c r="M100" i="79"/>
  <c r="L100" i="79"/>
  <c r="K100" i="79"/>
  <c r="H100" i="79"/>
  <c r="K99" i="79"/>
  <c r="H99" i="79"/>
  <c r="M98" i="79"/>
  <c r="L98" i="79"/>
  <c r="H98" i="79"/>
  <c r="M97" i="79"/>
  <c r="L97" i="79"/>
  <c r="K97" i="79"/>
  <c r="H97" i="79"/>
  <c r="M96" i="79"/>
  <c r="L96" i="79"/>
  <c r="K96" i="79"/>
  <c r="H96" i="79"/>
  <c r="M95" i="79"/>
  <c r="L95" i="79"/>
  <c r="K95" i="79"/>
  <c r="H95" i="79"/>
  <c r="M94" i="79"/>
  <c r="L94" i="79"/>
  <c r="K94" i="79"/>
  <c r="H94" i="79"/>
  <c r="M93" i="79"/>
  <c r="L93" i="79"/>
  <c r="K93" i="79"/>
  <c r="H93" i="79"/>
  <c r="M92" i="79"/>
  <c r="L92" i="79"/>
  <c r="K92" i="79"/>
  <c r="H92" i="79"/>
  <c r="M91" i="79"/>
  <c r="L91" i="79"/>
  <c r="K91" i="79"/>
  <c r="H91" i="79"/>
  <c r="M90" i="79"/>
  <c r="L90" i="79"/>
  <c r="K90" i="79"/>
  <c r="K89" i="79" s="1"/>
  <c r="J89" i="79" s="1"/>
  <c r="H90" i="79"/>
  <c r="M89" i="79"/>
  <c r="L89" i="79"/>
  <c r="H89" i="79"/>
  <c r="K88" i="79"/>
  <c r="H88" i="79"/>
  <c r="K87" i="79"/>
  <c r="J87" i="79" s="1"/>
  <c r="H87" i="79"/>
  <c r="K86" i="79"/>
  <c r="H86" i="79"/>
  <c r="K85" i="79"/>
  <c r="H85" i="79"/>
  <c r="H84" i="79"/>
  <c r="K83" i="79"/>
  <c r="K81" i="79" s="1"/>
  <c r="J81" i="79" s="1"/>
  <c r="H83" i="79"/>
  <c r="K82" i="79"/>
  <c r="H82" i="79"/>
  <c r="H81" i="79"/>
  <c r="K80" i="79"/>
  <c r="H80" i="79"/>
  <c r="M79" i="79"/>
  <c r="M78" i="79" s="1"/>
  <c r="L79" i="79"/>
  <c r="K79" i="79"/>
  <c r="H79" i="79"/>
  <c r="L78" i="79"/>
  <c r="K78" i="79"/>
  <c r="J78" i="79" s="1"/>
  <c r="H78" i="79"/>
  <c r="K77" i="79"/>
  <c r="H77" i="79"/>
  <c r="K76" i="79"/>
  <c r="H76" i="79"/>
  <c r="K75" i="79"/>
  <c r="H75" i="79"/>
  <c r="K74" i="79"/>
  <c r="H74" i="79"/>
  <c r="K73" i="79"/>
  <c r="K72" i="79" s="1"/>
  <c r="J72" i="79" s="1"/>
  <c r="H73" i="79"/>
  <c r="H72" i="79"/>
  <c r="K71" i="79"/>
  <c r="H71" i="79"/>
  <c r="K70" i="79"/>
  <c r="H70" i="79"/>
  <c r="M69" i="79"/>
  <c r="L69" i="79"/>
  <c r="K69" i="79"/>
  <c r="H69" i="79"/>
  <c r="K68" i="79"/>
  <c r="H68" i="79"/>
  <c r="M67" i="79"/>
  <c r="L67" i="79"/>
  <c r="H67" i="79"/>
  <c r="K66" i="79"/>
  <c r="H66" i="79"/>
  <c r="K65" i="79"/>
  <c r="H65" i="79"/>
  <c r="K64" i="79"/>
  <c r="H64" i="79"/>
  <c r="K63" i="79"/>
  <c r="H63" i="79"/>
  <c r="K62" i="79"/>
  <c r="H62" i="79"/>
  <c r="K61" i="79"/>
  <c r="H61" i="79"/>
  <c r="H60" i="79"/>
  <c r="K59" i="79"/>
  <c r="H59" i="79"/>
  <c r="M58" i="79"/>
  <c r="L58" i="79"/>
  <c r="K58" i="79"/>
  <c r="H58" i="79"/>
  <c r="K57" i="79"/>
  <c r="H57" i="79"/>
  <c r="K56" i="79"/>
  <c r="H56" i="79"/>
  <c r="K55" i="79"/>
  <c r="H55" i="79"/>
  <c r="K54" i="79"/>
  <c r="H54" i="79"/>
  <c r="K53" i="79"/>
  <c r="H53" i="79"/>
  <c r="K52" i="79"/>
  <c r="H52" i="79"/>
  <c r="M51" i="79"/>
  <c r="L51" i="79"/>
  <c r="K51" i="79"/>
  <c r="H51" i="79"/>
  <c r="K50" i="79"/>
  <c r="H50" i="79"/>
  <c r="K49" i="79"/>
  <c r="H49" i="79"/>
  <c r="K48" i="79"/>
  <c r="H48" i="79"/>
  <c r="M47" i="79"/>
  <c r="L47" i="79" s="1"/>
  <c r="H47" i="79"/>
  <c r="K46" i="79"/>
  <c r="H46" i="79"/>
  <c r="K45" i="79"/>
  <c r="H45" i="79"/>
  <c r="M44" i="79"/>
  <c r="L44" i="79"/>
  <c r="K44" i="79"/>
  <c r="H44" i="79"/>
  <c r="M43" i="79"/>
  <c r="L43" i="79"/>
  <c r="K43" i="79"/>
  <c r="H43" i="79"/>
  <c r="K42" i="79"/>
  <c r="H42" i="79"/>
  <c r="K41" i="79"/>
  <c r="H41" i="79"/>
  <c r="K40" i="79"/>
  <c r="H40" i="79"/>
  <c r="K39" i="79"/>
  <c r="H39" i="79"/>
  <c r="K38" i="79"/>
  <c r="H38" i="79"/>
  <c r="K37" i="79"/>
  <c r="H37" i="79"/>
  <c r="K36" i="79"/>
  <c r="H36" i="79"/>
  <c r="K35" i="79"/>
  <c r="H35" i="79"/>
  <c r="M34" i="79"/>
  <c r="L34" i="79"/>
  <c r="H34" i="79"/>
  <c r="K33" i="79"/>
  <c r="H33" i="79"/>
  <c r="K32" i="79"/>
  <c r="K31" i="79" s="1"/>
  <c r="J31" i="79" s="1"/>
  <c r="H32" i="79"/>
  <c r="H31" i="79"/>
  <c r="K30" i="79"/>
  <c r="H30" i="79"/>
  <c r="K29" i="79"/>
  <c r="H29" i="79"/>
  <c r="K28" i="79"/>
  <c r="K27" i="79" s="1"/>
  <c r="J27" i="79" s="1"/>
  <c r="H28" i="79"/>
  <c r="H27" i="79"/>
  <c r="K26" i="79"/>
  <c r="H26" i="79"/>
  <c r="K25" i="79"/>
  <c r="H25" i="79"/>
  <c r="M24" i="79"/>
  <c r="L24" i="79"/>
  <c r="K24" i="79"/>
  <c r="K23" i="79" s="1"/>
  <c r="J23" i="79" s="1"/>
  <c r="H24" i="79"/>
  <c r="M23" i="79"/>
  <c r="L23" i="79"/>
  <c r="H23" i="79"/>
  <c r="M22" i="79"/>
  <c r="L22" i="79"/>
  <c r="K22" i="79"/>
  <c r="H22" i="79"/>
  <c r="M21" i="79"/>
  <c r="L21" i="79"/>
  <c r="K21" i="79"/>
  <c r="H21" i="79"/>
  <c r="M20" i="79"/>
  <c r="L20" i="79"/>
  <c r="K20" i="79"/>
  <c r="K19" i="79" s="1"/>
  <c r="J19" i="79" s="1"/>
  <c r="H20" i="79"/>
  <c r="M19" i="79"/>
  <c r="L19" i="79"/>
  <c r="H19" i="79"/>
  <c r="M18" i="79"/>
  <c r="L18" i="79"/>
  <c r="K18" i="79"/>
  <c r="K17" i="79" s="1"/>
  <c r="J17" i="79" s="1"/>
  <c r="H18" i="79"/>
  <c r="M17" i="79"/>
  <c r="L17" i="79"/>
  <c r="H17" i="79"/>
  <c r="K16" i="79"/>
  <c r="H16" i="79"/>
  <c r="K15" i="79"/>
  <c r="H15" i="79"/>
  <c r="K14" i="79"/>
  <c r="K13" i="79" s="1"/>
  <c r="J13" i="79" s="1"/>
  <c r="H14" i="79"/>
  <c r="H13" i="79"/>
  <c r="K12" i="79"/>
  <c r="K11" i="79" s="1"/>
  <c r="J11" i="79" s="1"/>
  <c r="H12" i="79"/>
  <c r="H11" i="79"/>
  <c r="H7" i="79"/>
  <c r="C7" i="79"/>
  <c r="O109" i="78"/>
  <c r="A109" i="78"/>
  <c r="Q95" i="78"/>
  <c r="C95" i="78"/>
  <c r="Q94" i="78"/>
  <c r="C94" i="78"/>
  <c r="Q93" i="78"/>
  <c r="C93" i="78"/>
  <c r="Q92" i="78"/>
  <c r="C92" i="78"/>
  <c r="Q71" i="78"/>
  <c r="C71" i="78"/>
  <c r="Q70" i="78"/>
  <c r="C70" i="78"/>
  <c r="Q69" i="78"/>
  <c r="C69" i="78"/>
  <c r="Q68" i="78"/>
  <c r="C68" i="78"/>
  <c r="Q48" i="78"/>
  <c r="C48" i="78"/>
  <c r="Q47" i="78"/>
  <c r="C47" i="78"/>
  <c r="Q46" i="78"/>
  <c r="C46" i="78"/>
  <c r="Q45" i="78"/>
  <c r="C45" i="78"/>
  <c r="Q25" i="78"/>
  <c r="C25" i="78"/>
  <c r="Q24" i="78"/>
  <c r="C24" i="78"/>
  <c r="C11" i="78" s="1"/>
  <c r="C49" i="56" s="1"/>
  <c r="Q23" i="78"/>
  <c r="C23" i="78"/>
  <c r="C10" i="78" s="1"/>
  <c r="C48" i="56" s="1"/>
  <c r="Q22" i="78"/>
  <c r="Q9" i="78" s="1"/>
  <c r="Q47" i="56" s="1"/>
  <c r="C22" i="78"/>
  <c r="C9" i="78" s="1"/>
  <c r="C47" i="56" s="1"/>
  <c r="Q12" i="78"/>
  <c r="Q50" i="56" s="1"/>
  <c r="Q11" i="78"/>
  <c r="Q49" i="56" s="1"/>
  <c r="Q10" i="78"/>
  <c r="Q48" i="56" s="1"/>
  <c r="B4" i="78"/>
  <c r="P3" i="78"/>
  <c r="B3" i="78"/>
  <c r="A149" i="77"/>
  <c r="K143" i="77"/>
  <c r="H143" i="77"/>
  <c r="K142" i="77"/>
  <c r="H142" i="77"/>
  <c r="K141" i="77"/>
  <c r="H141" i="77"/>
  <c r="M140" i="77"/>
  <c r="M139" i="77" s="1"/>
  <c r="L140" i="77"/>
  <c r="K140" i="77"/>
  <c r="H140" i="77"/>
  <c r="L139" i="77"/>
  <c r="H139" i="77"/>
  <c r="K138" i="77"/>
  <c r="H138" i="77"/>
  <c r="K137" i="77"/>
  <c r="K136" i="77" s="1"/>
  <c r="J136" i="77" s="1"/>
  <c r="H137" i="77"/>
  <c r="H136" i="77"/>
  <c r="K135" i="77"/>
  <c r="H135" i="77"/>
  <c r="K134" i="77"/>
  <c r="H134" i="77"/>
  <c r="K133" i="77"/>
  <c r="H133" i="77"/>
  <c r="K132" i="77"/>
  <c r="H132" i="77"/>
  <c r="K131" i="77"/>
  <c r="H131" i="77"/>
  <c r="K130" i="77"/>
  <c r="H130" i="77"/>
  <c r="K129" i="77"/>
  <c r="H129" i="77"/>
  <c r="H128" i="77"/>
  <c r="K127" i="77"/>
  <c r="H127" i="77"/>
  <c r="K126" i="77"/>
  <c r="H126" i="77"/>
  <c r="K125" i="77"/>
  <c r="H125" i="77"/>
  <c r="K124" i="77"/>
  <c r="H124" i="77"/>
  <c r="K123" i="77"/>
  <c r="H123" i="77"/>
  <c r="H122" i="77"/>
  <c r="K121" i="77"/>
  <c r="H121" i="77"/>
  <c r="K120" i="77"/>
  <c r="H120" i="77"/>
  <c r="K119" i="77"/>
  <c r="H119" i="77"/>
  <c r="K118" i="77"/>
  <c r="H118" i="77"/>
  <c r="K117" i="77"/>
  <c r="H117" i="77"/>
  <c r="M116" i="77"/>
  <c r="L116" i="77"/>
  <c r="K116" i="77"/>
  <c r="H116" i="77"/>
  <c r="M115" i="77"/>
  <c r="L115" i="77"/>
  <c r="K115" i="77"/>
  <c r="J115" i="77" s="1"/>
  <c r="H115" i="77"/>
  <c r="K114" i="77"/>
  <c r="H114" i="77"/>
  <c r="K113" i="77"/>
  <c r="H113" i="77"/>
  <c r="K112" i="77"/>
  <c r="H112" i="77"/>
  <c r="K111" i="77"/>
  <c r="J111" i="77" s="1"/>
  <c r="H111" i="77"/>
  <c r="K110" i="77"/>
  <c r="H110" i="77"/>
  <c r="K109" i="77"/>
  <c r="H109" i="77"/>
  <c r="K108" i="77"/>
  <c r="H108" i="77"/>
  <c r="K107" i="77"/>
  <c r="J107" i="77" s="1"/>
  <c r="H107" i="77"/>
  <c r="M106" i="77"/>
  <c r="L106" i="77"/>
  <c r="K106" i="77"/>
  <c r="H106" i="77"/>
  <c r="K105" i="77"/>
  <c r="H105" i="77"/>
  <c r="K104" i="77"/>
  <c r="H104" i="77"/>
  <c r="K103" i="77"/>
  <c r="H103" i="77"/>
  <c r="K102" i="77"/>
  <c r="H102" i="77"/>
  <c r="M101" i="77"/>
  <c r="L101" i="77"/>
  <c r="K101" i="77"/>
  <c r="H101" i="77"/>
  <c r="M100" i="77"/>
  <c r="L100" i="77"/>
  <c r="K100" i="77"/>
  <c r="H100" i="77"/>
  <c r="K99" i="77"/>
  <c r="H99" i="77"/>
  <c r="M98" i="77"/>
  <c r="L98" i="77"/>
  <c r="H98" i="77"/>
  <c r="M97" i="77"/>
  <c r="L97" i="77"/>
  <c r="K97" i="77"/>
  <c r="H97" i="77"/>
  <c r="M96" i="77"/>
  <c r="L96" i="77"/>
  <c r="K96" i="77"/>
  <c r="H96" i="77"/>
  <c r="M95" i="77"/>
  <c r="L95" i="77"/>
  <c r="K95" i="77"/>
  <c r="H95" i="77"/>
  <c r="M94" i="77"/>
  <c r="L94" i="77"/>
  <c r="K94" i="77"/>
  <c r="H94" i="77"/>
  <c r="M93" i="77"/>
  <c r="L93" i="77"/>
  <c r="K93" i="77"/>
  <c r="H93" i="77"/>
  <c r="M92" i="77"/>
  <c r="L92" i="77"/>
  <c r="K92" i="77"/>
  <c r="H92" i="77"/>
  <c r="M91" i="77"/>
  <c r="L91" i="77"/>
  <c r="K91" i="77"/>
  <c r="H91" i="77"/>
  <c r="M90" i="77"/>
  <c r="L90" i="77"/>
  <c r="K90" i="77"/>
  <c r="H90" i="77"/>
  <c r="M89" i="77"/>
  <c r="L89" i="77"/>
  <c r="H89" i="77"/>
  <c r="K88" i="77"/>
  <c r="K87" i="77" s="1"/>
  <c r="J87" i="77" s="1"/>
  <c r="H88" i="77"/>
  <c r="H87" i="77"/>
  <c r="K86" i="77"/>
  <c r="H86" i="77"/>
  <c r="K85" i="77"/>
  <c r="K84" i="77" s="1"/>
  <c r="J84" i="77" s="1"/>
  <c r="H85" i="77"/>
  <c r="H84" i="77"/>
  <c r="K83" i="77"/>
  <c r="H83" i="77"/>
  <c r="K82" i="77"/>
  <c r="H82" i="77"/>
  <c r="H81" i="77"/>
  <c r="K80" i="77"/>
  <c r="H80" i="77"/>
  <c r="M79" i="77"/>
  <c r="M78" i="77" s="1"/>
  <c r="L79" i="77"/>
  <c r="K79" i="77"/>
  <c r="K78" i="77" s="1"/>
  <c r="J78" i="77" s="1"/>
  <c r="H79" i="77"/>
  <c r="L78" i="77"/>
  <c r="H78" i="77"/>
  <c r="K77" i="77"/>
  <c r="H77" i="77"/>
  <c r="K76" i="77"/>
  <c r="H76" i="77"/>
  <c r="K75" i="77"/>
  <c r="H75" i="77"/>
  <c r="K74" i="77"/>
  <c r="H74" i="77"/>
  <c r="K73" i="77"/>
  <c r="H73" i="77"/>
  <c r="H72" i="77"/>
  <c r="K71" i="77"/>
  <c r="H71" i="77"/>
  <c r="K70" i="77"/>
  <c r="H70" i="77"/>
  <c r="M69" i="77"/>
  <c r="L69" i="77"/>
  <c r="K69" i="77"/>
  <c r="H69" i="77"/>
  <c r="K68" i="77"/>
  <c r="H68" i="77"/>
  <c r="M67" i="77"/>
  <c r="L67" i="77"/>
  <c r="H67" i="77"/>
  <c r="K66" i="77"/>
  <c r="H66" i="77"/>
  <c r="K65" i="77"/>
  <c r="H65" i="77"/>
  <c r="K64" i="77"/>
  <c r="H64" i="77"/>
  <c r="K63" i="77"/>
  <c r="H63" i="77"/>
  <c r="K62" i="77"/>
  <c r="H62" i="77"/>
  <c r="K61" i="77"/>
  <c r="K60" i="77" s="1"/>
  <c r="J60" i="77" s="1"/>
  <c r="H61" i="77"/>
  <c r="H60" i="77"/>
  <c r="K59" i="77"/>
  <c r="H59" i="77"/>
  <c r="M58" i="77"/>
  <c r="L58" i="77"/>
  <c r="K58" i="77"/>
  <c r="H58" i="77"/>
  <c r="K57" i="77"/>
  <c r="H57" i="77"/>
  <c r="K56" i="77"/>
  <c r="H56" i="77"/>
  <c r="K55" i="77"/>
  <c r="H55" i="77"/>
  <c r="K54" i="77"/>
  <c r="H54" i="77"/>
  <c r="K53" i="77"/>
  <c r="H53" i="77"/>
  <c r="K52" i="77"/>
  <c r="H52" i="77"/>
  <c r="M51" i="77"/>
  <c r="M47" i="77" s="1"/>
  <c r="L51" i="77"/>
  <c r="K51" i="77"/>
  <c r="H51" i="77"/>
  <c r="K50" i="77"/>
  <c r="H50" i="77"/>
  <c r="K49" i="77"/>
  <c r="H49" i="77"/>
  <c r="K48" i="77"/>
  <c r="H48" i="77"/>
  <c r="L47" i="77"/>
  <c r="K47" i="77"/>
  <c r="J47" i="77" s="1"/>
  <c r="H47" i="77"/>
  <c r="K46" i="77"/>
  <c r="H46" i="77"/>
  <c r="K45" i="77"/>
  <c r="H45" i="77"/>
  <c r="M44" i="77"/>
  <c r="L44" i="77"/>
  <c r="K44" i="77"/>
  <c r="H44" i="77"/>
  <c r="M43" i="77"/>
  <c r="L43" i="77"/>
  <c r="K43" i="77"/>
  <c r="H43" i="77"/>
  <c r="K42" i="77"/>
  <c r="H42" i="77"/>
  <c r="K41" i="77"/>
  <c r="H41" i="77"/>
  <c r="K40" i="77"/>
  <c r="H40" i="77"/>
  <c r="K39" i="77"/>
  <c r="H39" i="77"/>
  <c r="K38" i="77"/>
  <c r="H38" i="77"/>
  <c r="K37" i="77"/>
  <c r="H37" i="77"/>
  <c r="K36" i="77"/>
  <c r="H36" i="77"/>
  <c r="K35" i="77"/>
  <c r="H35" i="77"/>
  <c r="M34" i="77"/>
  <c r="L34" i="77"/>
  <c r="K34" i="77"/>
  <c r="J34" i="77" s="1"/>
  <c r="H34" i="77"/>
  <c r="K33" i="77"/>
  <c r="H33" i="77"/>
  <c r="K32" i="77"/>
  <c r="H32" i="77"/>
  <c r="H31" i="77"/>
  <c r="K30" i="77"/>
  <c r="H30" i="77"/>
  <c r="K29" i="77"/>
  <c r="H29" i="77"/>
  <c r="K28" i="77"/>
  <c r="K27" i="77" s="1"/>
  <c r="J27" i="77" s="1"/>
  <c r="H28" i="77"/>
  <c r="H27" i="77"/>
  <c r="K26" i="77"/>
  <c r="H26" i="77"/>
  <c r="K25" i="77"/>
  <c r="H25" i="77"/>
  <c r="M24" i="77"/>
  <c r="L24" i="77"/>
  <c r="K24" i="77"/>
  <c r="H24" i="77"/>
  <c r="M23" i="77"/>
  <c r="L23" i="77"/>
  <c r="K23" i="77"/>
  <c r="J23" i="77" s="1"/>
  <c r="H23" i="77"/>
  <c r="M22" i="77"/>
  <c r="L22" i="77"/>
  <c r="K22" i="77"/>
  <c r="H22" i="77"/>
  <c r="M21" i="77"/>
  <c r="L21" i="77"/>
  <c r="K21" i="77"/>
  <c r="H21" i="77"/>
  <c r="M20" i="77"/>
  <c r="L20" i="77"/>
  <c r="K20" i="77"/>
  <c r="H20" i="77"/>
  <c r="M19" i="77"/>
  <c r="L19" i="77"/>
  <c r="K19" i="77"/>
  <c r="J19" i="77" s="1"/>
  <c r="H19" i="77"/>
  <c r="M18" i="77"/>
  <c r="L18" i="77"/>
  <c r="K18" i="77"/>
  <c r="H18" i="77"/>
  <c r="M17" i="77"/>
  <c r="L17" i="77"/>
  <c r="K17" i="77"/>
  <c r="J17" i="77" s="1"/>
  <c r="H17" i="77"/>
  <c r="K16" i="77"/>
  <c r="H16" i="77"/>
  <c r="K15" i="77"/>
  <c r="H15" i="77"/>
  <c r="K14" i="77"/>
  <c r="H14" i="77"/>
  <c r="H13" i="77"/>
  <c r="K12" i="77"/>
  <c r="K11" i="77" s="1"/>
  <c r="J11" i="77" s="1"/>
  <c r="H12" i="77"/>
  <c r="H11" i="77"/>
  <c r="H7" i="77"/>
  <c r="C7" i="77"/>
  <c r="N101" i="63"/>
  <c r="A101" i="63"/>
  <c r="P87" i="63"/>
  <c r="C87" i="63"/>
  <c r="P86" i="63"/>
  <c r="C86" i="63"/>
  <c r="P85" i="63"/>
  <c r="C85" i="63"/>
  <c r="P84" i="63"/>
  <c r="C84" i="63"/>
  <c r="P67" i="63"/>
  <c r="C67" i="63"/>
  <c r="P66" i="63"/>
  <c r="C66" i="63"/>
  <c r="P65" i="63"/>
  <c r="C65" i="63"/>
  <c r="P64" i="63"/>
  <c r="C64" i="63"/>
  <c r="P47" i="63"/>
  <c r="C47" i="63"/>
  <c r="P46" i="63"/>
  <c r="P11" i="63" s="1"/>
  <c r="Q25" i="56" s="1"/>
  <c r="C46" i="63"/>
  <c r="P45" i="63"/>
  <c r="C45" i="63"/>
  <c r="P44" i="63"/>
  <c r="C44" i="63"/>
  <c r="P25" i="63"/>
  <c r="C25" i="63"/>
  <c r="P24" i="63"/>
  <c r="C24" i="63"/>
  <c r="P23" i="63"/>
  <c r="P10" i="63" s="1"/>
  <c r="Q24" i="56" s="1"/>
  <c r="C23" i="63"/>
  <c r="C10" i="63" s="1"/>
  <c r="C24" i="56" s="1"/>
  <c r="P22" i="63"/>
  <c r="P9" i="63" s="1"/>
  <c r="Q23" i="56" s="1"/>
  <c r="C22" i="63"/>
  <c r="C9" i="63" s="1"/>
  <c r="C23" i="56" s="1"/>
  <c r="P12" i="63"/>
  <c r="Q26" i="56" s="1"/>
  <c r="B4" i="63"/>
  <c r="O3" i="63"/>
  <c r="B3" i="63"/>
  <c r="A149" i="49"/>
  <c r="K143" i="49"/>
  <c r="H143" i="49"/>
  <c r="K142" i="49"/>
  <c r="H142" i="49"/>
  <c r="K141" i="49"/>
  <c r="H141" i="49"/>
  <c r="M140" i="49"/>
  <c r="M139" i="49" s="1"/>
  <c r="L140" i="49"/>
  <c r="K140" i="49"/>
  <c r="H140" i="49"/>
  <c r="L139" i="49"/>
  <c r="K139" i="49"/>
  <c r="J139" i="49" s="1"/>
  <c r="H139" i="49"/>
  <c r="K138" i="49"/>
  <c r="H138" i="49"/>
  <c r="K137" i="49"/>
  <c r="K136" i="49" s="1"/>
  <c r="J136" i="49" s="1"/>
  <c r="H137" i="49"/>
  <c r="H136" i="49"/>
  <c r="K135" i="49"/>
  <c r="H135" i="49"/>
  <c r="K134" i="49"/>
  <c r="H134" i="49"/>
  <c r="K133" i="49"/>
  <c r="H133" i="49"/>
  <c r="K132" i="49"/>
  <c r="H132" i="49"/>
  <c r="K131" i="49"/>
  <c r="H131" i="49"/>
  <c r="K130" i="49"/>
  <c r="H130" i="49"/>
  <c r="K129" i="49"/>
  <c r="K128" i="49" s="1"/>
  <c r="J128" i="49" s="1"/>
  <c r="H129" i="49"/>
  <c r="H128" i="49"/>
  <c r="K127" i="49"/>
  <c r="H127" i="49"/>
  <c r="K126" i="49"/>
  <c r="H126" i="49"/>
  <c r="K125" i="49"/>
  <c r="H125" i="49"/>
  <c r="K124" i="49"/>
  <c r="H124" i="49"/>
  <c r="K123" i="49"/>
  <c r="H123" i="49"/>
  <c r="H122" i="49"/>
  <c r="K121" i="49"/>
  <c r="H121" i="49"/>
  <c r="K120" i="49"/>
  <c r="H120" i="49"/>
  <c r="K119" i="49"/>
  <c r="H119" i="49"/>
  <c r="K118" i="49"/>
  <c r="H118" i="49"/>
  <c r="K117" i="49"/>
  <c r="H117" i="49"/>
  <c r="M116" i="49"/>
  <c r="L116" i="49"/>
  <c r="K116" i="49"/>
  <c r="H116" i="49"/>
  <c r="M115" i="49"/>
  <c r="L115" i="49"/>
  <c r="H115" i="49"/>
  <c r="K114" i="49"/>
  <c r="H114" i="49"/>
  <c r="K113" i="49"/>
  <c r="H113" i="49"/>
  <c r="K112" i="49"/>
  <c r="K111" i="49" s="1"/>
  <c r="J111" i="49" s="1"/>
  <c r="H112" i="49"/>
  <c r="H111" i="49"/>
  <c r="K110" i="49"/>
  <c r="H110" i="49"/>
  <c r="K109" i="49"/>
  <c r="H109" i="49"/>
  <c r="K108" i="49"/>
  <c r="H108" i="49"/>
  <c r="H107" i="49"/>
  <c r="M106" i="49"/>
  <c r="L106" i="49"/>
  <c r="K106" i="49"/>
  <c r="H106" i="49"/>
  <c r="K105" i="49"/>
  <c r="H105" i="49"/>
  <c r="K104" i="49"/>
  <c r="H104" i="49"/>
  <c r="K103" i="49"/>
  <c r="H103" i="49"/>
  <c r="K102" i="49"/>
  <c r="H102" i="49"/>
  <c r="M101" i="49"/>
  <c r="L101" i="49"/>
  <c r="K101" i="49"/>
  <c r="H101" i="49"/>
  <c r="M100" i="49"/>
  <c r="L100" i="49"/>
  <c r="K100" i="49"/>
  <c r="H100" i="49"/>
  <c r="K99" i="49"/>
  <c r="K98" i="49" s="1"/>
  <c r="J98" i="49" s="1"/>
  <c r="H99" i="49"/>
  <c r="L98" i="49"/>
  <c r="H98" i="49"/>
  <c r="M97" i="49"/>
  <c r="L97" i="49"/>
  <c r="K97" i="49"/>
  <c r="H97" i="49"/>
  <c r="M96" i="49"/>
  <c r="L96" i="49"/>
  <c r="K96" i="49"/>
  <c r="H96" i="49"/>
  <c r="M95" i="49"/>
  <c r="L95" i="49"/>
  <c r="K95" i="49"/>
  <c r="H95" i="49"/>
  <c r="M94" i="49"/>
  <c r="L94" i="49"/>
  <c r="K94" i="49"/>
  <c r="H94" i="49"/>
  <c r="M93" i="49"/>
  <c r="L93" i="49"/>
  <c r="K93" i="49"/>
  <c r="H93" i="49"/>
  <c r="M92" i="49"/>
  <c r="L92" i="49"/>
  <c r="K92" i="49"/>
  <c r="H92" i="49"/>
  <c r="M91" i="49"/>
  <c r="L91" i="49"/>
  <c r="K91" i="49"/>
  <c r="H91" i="49"/>
  <c r="M90" i="49"/>
  <c r="L90" i="49"/>
  <c r="K90" i="49"/>
  <c r="K89" i="49" s="1"/>
  <c r="J89" i="49" s="1"/>
  <c r="H90" i="49"/>
  <c r="M89" i="49"/>
  <c r="L89" i="49"/>
  <c r="H89" i="49"/>
  <c r="K88" i="49"/>
  <c r="K87" i="49" s="1"/>
  <c r="J87" i="49" s="1"/>
  <c r="H88" i="49"/>
  <c r="H87" i="49"/>
  <c r="K86" i="49"/>
  <c r="H86" i="49"/>
  <c r="K85" i="49"/>
  <c r="H85" i="49"/>
  <c r="H84" i="49"/>
  <c r="K83" i="49"/>
  <c r="H83" i="49"/>
  <c r="K82" i="49"/>
  <c r="H82" i="49"/>
  <c r="K81" i="49"/>
  <c r="J81" i="49" s="1"/>
  <c r="H81" i="49"/>
  <c r="K80" i="49"/>
  <c r="H80" i="49"/>
  <c r="M79" i="49"/>
  <c r="L79" i="49"/>
  <c r="K79" i="49"/>
  <c r="H79" i="49"/>
  <c r="M78" i="49"/>
  <c r="L78" i="49"/>
  <c r="H78" i="49"/>
  <c r="K77" i="49"/>
  <c r="H77" i="49"/>
  <c r="K76" i="49"/>
  <c r="H76" i="49"/>
  <c r="K75" i="49"/>
  <c r="H75" i="49"/>
  <c r="K74" i="49"/>
  <c r="H74" i="49"/>
  <c r="K73" i="49"/>
  <c r="H73" i="49"/>
  <c r="H72" i="49"/>
  <c r="K71" i="49"/>
  <c r="H71" i="49"/>
  <c r="K70" i="49"/>
  <c r="H70" i="49"/>
  <c r="M69" i="49"/>
  <c r="L69" i="49"/>
  <c r="K69" i="49"/>
  <c r="H69" i="49"/>
  <c r="K68" i="49"/>
  <c r="H68" i="49"/>
  <c r="M67" i="49"/>
  <c r="L67" i="49"/>
  <c r="H67" i="49"/>
  <c r="K66" i="49"/>
  <c r="H66" i="49"/>
  <c r="K65" i="49"/>
  <c r="H65" i="49"/>
  <c r="K64" i="49"/>
  <c r="H64" i="49"/>
  <c r="K63" i="49"/>
  <c r="H63" i="49"/>
  <c r="K62" i="49"/>
  <c r="H62" i="49"/>
  <c r="K61" i="49"/>
  <c r="H61" i="49"/>
  <c r="H60" i="49"/>
  <c r="K59" i="49"/>
  <c r="H59" i="49"/>
  <c r="M58" i="49"/>
  <c r="L58" i="49"/>
  <c r="K58" i="49"/>
  <c r="H58" i="49"/>
  <c r="K57" i="49"/>
  <c r="H57" i="49"/>
  <c r="K56" i="49"/>
  <c r="H56" i="49"/>
  <c r="K55" i="49"/>
  <c r="H55" i="49"/>
  <c r="K54" i="49"/>
  <c r="H54" i="49"/>
  <c r="K53" i="49"/>
  <c r="H53" i="49"/>
  <c r="K52" i="49"/>
  <c r="H52" i="49"/>
  <c r="M51" i="49"/>
  <c r="L51" i="49"/>
  <c r="K51" i="49"/>
  <c r="H51" i="49"/>
  <c r="K50" i="49"/>
  <c r="H50" i="49"/>
  <c r="K49" i="49"/>
  <c r="H49" i="49"/>
  <c r="K48" i="49"/>
  <c r="H48" i="49"/>
  <c r="L47" i="49"/>
  <c r="H47" i="49"/>
  <c r="K46" i="49"/>
  <c r="H46" i="49"/>
  <c r="K45" i="49"/>
  <c r="H45" i="49"/>
  <c r="M44" i="49"/>
  <c r="L44" i="49"/>
  <c r="K44" i="49"/>
  <c r="H44" i="49"/>
  <c r="M43" i="49"/>
  <c r="L43" i="49"/>
  <c r="K43" i="49"/>
  <c r="H43" i="49"/>
  <c r="K42" i="49"/>
  <c r="H42" i="49"/>
  <c r="K41" i="49"/>
  <c r="H41" i="49"/>
  <c r="K40" i="49"/>
  <c r="H40" i="49"/>
  <c r="K39" i="49"/>
  <c r="H39" i="49"/>
  <c r="K38" i="49"/>
  <c r="H38" i="49"/>
  <c r="K37" i="49"/>
  <c r="H37" i="49"/>
  <c r="K36" i="49"/>
  <c r="H36" i="49"/>
  <c r="K35" i="49"/>
  <c r="H35" i="49"/>
  <c r="M34" i="49"/>
  <c r="L34" i="49"/>
  <c r="H34" i="49"/>
  <c r="K33" i="49"/>
  <c r="H33" i="49"/>
  <c r="K32" i="49"/>
  <c r="K31" i="49" s="1"/>
  <c r="J31" i="49" s="1"/>
  <c r="H32" i="49"/>
  <c r="H31" i="49"/>
  <c r="K30" i="49"/>
  <c r="H30" i="49"/>
  <c r="K29" i="49"/>
  <c r="H29" i="49"/>
  <c r="K28" i="49"/>
  <c r="K27" i="49" s="1"/>
  <c r="J27" i="49" s="1"/>
  <c r="H28" i="49"/>
  <c r="H27" i="49"/>
  <c r="K26" i="49"/>
  <c r="H26" i="49"/>
  <c r="K25" i="49"/>
  <c r="H25" i="49"/>
  <c r="M24" i="49"/>
  <c r="L24" i="49"/>
  <c r="K24" i="49"/>
  <c r="K23" i="49" s="1"/>
  <c r="J23" i="49" s="1"/>
  <c r="H24" i="49"/>
  <c r="M23" i="49"/>
  <c r="L23" i="49"/>
  <c r="H23" i="49"/>
  <c r="M22" i="49"/>
  <c r="L22" i="49"/>
  <c r="K22" i="49"/>
  <c r="H22" i="49"/>
  <c r="M21" i="49"/>
  <c r="L21" i="49"/>
  <c r="K21" i="49"/>
  <c r="H21" i="49"/>
  <c r="M20" i="49"/>
  <c r="L20" i="49"/>
  <c r="K20" i="49"/>
  <c r="K19" i="49" s="1"/>
  <c r="J19" i="49" s="1"/>
  <c r="H20" i="49"/>
  <c r="M19" i="49"/>
  <c r="L19" i="49"/>
  <c r="H19" i="49"/>
  <c r="M18" i="49"/>
  <c r="L18" i="49"/>
  <c r="K18" i="49"/>
  <c r="K17" i="49" s="1"/>
  <c r="J17" i="49" s="1"/>
  <c r="H18" i="49"/>
  <c r="M17" i="49"/>
  <c r="L17" i="49"/>
  <c r="H17" i="49"/>
  <c r="K16" i="49"/>
  <c r="H16" i="49"/>
  <c r="K15" i="49"/>
  <c r="H15" i="49"/>
  <c r="K14" i="49"/>
  <c r="K12" i="49"/>
  <c r="K11" i="49" s="1"/>
  <c r="J11" i="49" s="1"/>
  <c r="H12" i="49"/>
  <c r="H11" i="49"/>
  <c r="H7" i="49"/>
  <c r="C7" i="49"/>
  <c r="A16" i="48"/>
  <c r="D14" i="48"/>
  <c r="A18" i="34"/>
  <c r="A19" i="43"/>
  <c r="K55" i="37"/>
  <c r="A55" i="37"/>
  <c r="A32" i="66"/>
  <c r="A17" i="42"/>
  <c r="A23" i="41"/>
  <c r="K67" i="81" l="1"/>
  <c r="J67" i="81" s="1"/>
  <c r="L17" i="81"/>
  <c r="L19" i="81"/>
  <c r="L23" i="81"/>
  <c r="M34" i="81"/>
  <c r="L34" i="81" s="1"/>
  <c r="K128" i="81"/>
  <c r="J128" i="81" s="1"/>
  <c r="M98" i="81"/>
  <c r="L98" i="81" s="1"/>
  <c r="K72" i="81"/>
  <c r="J72" i="81" s="1"/>
  <c r="K98" i="81"/>
  <c r="J98" i="81" s="1"/>
  <c r="M78" i="81"/>
  <c r="L78" i="81" s="1"/>
  <c r="K31" i="81"/>
  <c r="J31" i="81" s="1"/>
  <c r="M67" i="81"/>
  <c r="L67" i="81" s="1"/>
  <c r="L90" i="81"/>
  <c r="K107" i="79"/>
  <c r="J107" i="79" s="1"/>
  <c r="K115" i="79"/>
  <c r="J115" i="79" s="1"/>
  <c r="K98" i="79"/>
  <c r="J98" i="79" s="1"/>
  <c r="K47" i="79"/>
  <c r="J47" i="79" s="1"/>
  <c r="K84" i="79"/>
  <c r="J84" i="79" s="1"/>
  <c r="K34" i="79"/>
  <c r="J34" i="79" s="1"/>
  <c r="K67" i="79"/>
  <c r="J67" i="79" s="1"/>
  <c r="K60" i="79"/>
  <c r="J60" i="79" s="1"/>
  <c r="K128" i="79"/>
  <c r="J128" i="79" s="1"/>
  <c r="K13" i="77"/>
  <c r="J13" i="77" s="1"/>
  <c r="K122" i="77"/>
  <c r="J122" i="77" s="1"/>
  <c r="K31" i="77"/>
  <c r="J31" i="77" s="1"/>
  <c r="K98" i="77"/>
  <c r="J98" i="77" s="1"/>
  <c r="K139" i="77"/>
  <c r="J139" i="77" s="1"/>
  <c r="K72" i="77"/>
  <c r="J72" i="77" s="1"/>
  <c r="C12" i="78"/>
  <c r="C50" i="56" s="1"/>
  <c r="K67" i="77"/>
  <c r="J67" i="77" s="1"/>
  <c r="K128" i="77"/>
  <c r="J128" i="77" s="1"/>
  <c r="K81" i="77"/>
  <c r="J81" i="77" s="1"/>
  <c r="K89" i="77"/>
  <c r="J89" i="77" s="1"/>
  <c r="C11" i="63"/>
  <c r="C25" i="56" s="1"/>
  <c r="K34" i="49"/>
  <c r="J34" i="49" s="1"/>
  <c r="K72" i="49"/>
  <c r="J72" i="49" s="1"/>
  <c r="K107" i="49"/>
  <c r="J107" i="49" s="1"/>
  <c r="K115" i="49"/>
  <c r="J115" i="49" s="1"/>
  <c r="K47" i="49"/>
  <c r="J47" i="49" s="1"/>
  <c r="M47" i="49"/>
  <c r="K84" i="49"/>
  <c r="J84" i="49" s="1"/>
  <c r="K67" i="49"/>
  <c r="J67" i="49" s="1"/>
  <c r="K78" i="49"/>
  <c r="J78" i="49" s="1"/>
  <c r="M98" i="49"/>
  <c r="C12" i="63"/>
  <c r="C26" i="56" s="1"/>
  <c r="K13" i="49"/>
  <c r="J13" i="49" s="1"/>
  <c r="K60" i="49"/>
  <c r="J60" i="49" s="1"/>
  <c r="K122" i="49"/>
  <c r="J122" i="49" s="1"/>
  <c r="K34" i="81"/>
  <c r="J34" i="81" s="1"/>
  <c r="L140" i="81"/>
  <c r="M47" i="81"/>
  <c r="L47" i="81" s="1"/>
  <c r="Q11" i="56"/>
  <c r="Q9" i="56"/>
  <c r="Q10" i="56"/>
  <c r="Q12" i="56"/>
  <c r="C11" i="56"/>
  <c r="C10" i="56"/>
  <c r="C9" i="56"/>
  <c r="C12" i="56"/>
</calcChain>
</file>

<file path=xl/sharedStrings.xml><?xml version="1.0" encoding="utf-8"?>
<sst xmlns="http://schemas.openxmlformats.org/spreadsheetml/2006/main" count="2969" uniqueCount="553">
  <si>
    <t xml:space="preserve">Applicable </t>
  </si>
  <si>
    <t>Compliance_Status_1</t>
  </si>
  <si>
    <t>Compliance_Status_2</t>
  </si>
  <si>
    <t>نعم</t>
  </si>
  <si>
    <t>لا</t>
  </si>
  <si>
    <t>الحالة</t>
  </si>
  <si>
    <t>مطبق كليًا  - Implemented</t>
  </si>
  <si>
    <t>مطبق جزئيًا  - Partially Implemented</t>
  </si>
  <si>
    <t>غير مطبق  - Not Implemented</t>
  </si>
  <si>
    <t>تعزيز الأمن السيبراني (Cybersecurity Defense)</t>
  </si>
  <si>
    <t>إدارة سجلات الأحداث ومراقبة الأمن السيبراني
(Cybersecurity Event Logs and Monitoring Management)</t>
  </si>
  <si>
    <t>٢- تعزيز الأمن السيبراني (Cybersecurity Defense)</t>
  </si>
  <si>
    <t>٣- صمود الأمن السيبراني (Cybersecurity Resilience)</t>
  </si>
  <si>
    <t>فرعي</t>
  </si>
  <si>
    <t>لاينطبق - Not Applicable</t>
  </si>
  <si>
    <t xml:space="preserve">Not Applicable -  لا ينطبق </t>
  </si>
  <si>
    <t>Not Applicable -  لا ينطبق</t>
  </si>
  <si>
    <t xml:space="preserve"> </t>
  </si>
  <si>
    <t xml:space="preserve">إشارة المشاركة: </t>
  </si>
  <si>
    <t>v</t>
  </si>
  <si>
    <t>١- حوكمة الأمن السيبراني  (Cybersecurity Governance)</t>
  </si>
  <si>
    <t>Data_Classfication</t>
  </si>
  <si>
    <t>مستويات البيانات</t>
  </si>
  <si>
    <t>المستوى ١</t>
  </si>
  <si>
    <t>المستوى ٢</t>
  </si>
  <si>
    <t>المستوى ٣</t>
  </si>
  <si>
    <t>المستوى ٤</t>
  </si>
  <si>
    <t>أدوار ومسؤوليات الأمن السيبراني
(Cybersecurity Roles and Responsibilities)</t>
  </si>
  <si>
    <t xml:space="preserve">إدارة مخاطر الأمن السيبراني
 (Cybersecurity Risk Management) </t>
  </si>
  <si>
    <t xml:space="preserve">الالتزام بتشريعات وتنظيمات ومعايير الأمن السيبراني
(Compliance with Cybersecurity Standards, Laws and Regulations)
</t>
  </si>
  <si>
    <t xml:space="preserve">الأمن السيبراني المتعلق بالموارد البشرية 
(Cybersecurity in Human Resources) </t>
  </si>
  <si>
    <t>إدارة الأصول
 (Asset Management)</t>
  </si>
  <si>
    <t xml:space="preserve">إدارة هويات الدخول والصلاحيات
 (Identity and Access Management)   </t>
  </si>
  <si>
    <t>إدارة أمن الشبكات 
(Networks Security Management)</t>
  </si>
  <si>
    <t xml:space="preserve">أمن الأجهزة المحمولة 
(Mobile Devices Security) </t>
  </si>
  <si>
    <t>حماية البيانات والمعلومات 
(Data and Information Protection)</t>
  </si>
  <si>
    <t>التشفير
 (Cryptography)</t>
  </si>
  <si>
    <t>إدارة الثغرات 
(Vulnerabilities Management)</t>
  </si>
  <si>
    <t>إدارة المفاتيح 
(Key Management)</t>
  </si>
  <si>
    <t>٣- صمود الأمن السيبراني
 (Cybersecurity Resilience)</t>
  </si>
  <si>
    <t>CCC - 1 : 2020 CSP Assessment and Compliance Tool</t>
  </si>
  <si>
    <t>أداة تقييم وقياس التزام مقدمي الخدمات
بضوابط الأمن السيبراني للحوسبة السحابية</t>
  </si>
  <si>
    <t>١-١-م-١</t>
  </si>
  <si>
    <t>١-٢-م-١</t>
  </si>
  <si>
    <t>١-٣-م-١</t>
  </si>
  <si>
    <t>١-٤-م-١</t>
  </si>
  <si>
    <t>١-٤-م-٢</t>
  </si>
  <si>
    <t>الأمن السيبراني ضمن إدارة التغيير 
(Cybersecurity in Change Management)</t>
  </si>
  <si>
    <t>١-٥-م-١</t>
  </si>
  <si>
    <t>١-٥-م-٢</t>
  </si>
  <si>
    <t>١-٥-م-٣</t>
  </si>
  <si>
    <t>١-٥-م-٤</t>
  </si>
  <si>
    <t>٢-١-م-١</t>
  </si>
  <si>
    <t>٢-٢-م-١</t>
  </si>
  <si>
    <t>٢-٣-م-١</t>
  </si>
  <si>
    <t>٢-٥-م-١</t>
  </si>
  <si>
    <t>٢-٦-م-١</t>
  </si>
  <si>
    <t>٢-٧-م-١</t>
  </si>
  <si>
    <t>إدارة النسخ الاحتياطية
 (Backup and Recovery Management)</t>
  </si>
  <si>
    <t>٢-٨-م-١</t>
  </si>
  <si>
    <t>٢-٩-م-١</t>
  </si>
  <si>
    <t>٢-١١-م-١</t>
  </si>
  <si>
    <t xml:space="preserve">اختبار الاختراق 
 (Penetration Testing) </t>
  </si>
  <si>
    <t>٢-١٠-م-١</t>
  </si>
  <si>
    <t>٢-١٢-م-١</t>
  </si>
  <si>
    <t>الأمن المادي
 (Physical Security)</t>
  </si>
  <si>
    <t>٢-١٣-م-١</t>
  </si>
  <si>
    <t xml:space="preserve">حماية تطبيقات الويب 
(Web Application Security)  </t>
  </si>
  <si>
    <t>٢-١٤-م-١</t>
  </si>
  <si>
    <t>٢-١٥-م-١</t>
  </si>
  <si>
    <t>٢-١٥-م-٢</t>
  </si>
  <si>
    <t>٢-١٥-م-٣</t>
  </si>
  <si>
    <t>٢-١٥-م-٤</t>
  </si>
  <si>
    <t>أمن تطوير الأنظمة
 (System Development Security)</t>
  </si>
  <si>
    <t>٢-١٦-م-١</t>
  </si>
  <si>
    <t>٢-١٦-م-٢</t>
  </si>
  <si>
    <t>٢-١٦-م-٣</t>
  </si>
  <si>
    <t>٢-١٦-م-٤</t>
  </si>
  <si>
    <t xml:space="preserve">أمن وسائط التخزين 
(Storage Media Security) </t>
  </si>
  <si>
    <t>٢-١٧-م-١</t>
  </si>
  <si>
    <t>٢-١٧-م-٢</t>
  </si>
  <si>
    <t>٢-١٧-م-٣</t>
  </si>
  <si>
    <t>٢-١٧-م-٤</t>
  </si>
  <si>
    <t>٣-١-م-١</t>
  </si>
  <si>
    <t xml:space="preserve">٤- الأمن السيبراني المتعلق بالأطراف الخارجية (Third-Party Cybersecurity) </t>
  </si>
  <si>
    <t xml:space="preserve">٤- الأمن السيبراني المتعلق بالأطراف الخارجية 
(Third-Party Cybersecurity) </t>
  </si>
  <si>
    <t xml:space="preserve">الأمن السيبراني المتعلق بسلسلة الإمداد والأطراف الخارجية
(Supply Chain and Third-Party Cybersecurity)
</t>
  </si>
  <si>
    <t>٤-١-م-١</t>
  </si>
  <si>
    <t>٢-٤-م-١</t>
  </si>
  <si>
    <t>المتوسط</t>
  </si>
  <si>
    <t>الضابط في الحالة 4</t>
  </si>
  <si>
    <t>الضابط في الحالة 3</t>
  </si>
  <si>
    <t>الضابط في الحالة 2</t>
  </si>
  <si>
    <t>الضابط في الحالة 1</t>
  </si>
  <si>
    <t>الوضابط</t>
  </si>
  <si>
    <t>الضوابط</t>
  </si>
  <si>
    <t>١- حوكمة الأمن السيبراني (Cybersecurity Governance)</t>
  </si>
  <si>
    <t>٤- الأمن السيبراني المتعلق بالأطراف الخارجية 
(Third-Party Cybersecurity</t>
  </si>
  <si>
    <t xml:space="preserve">إدارة حوادث وتهديدات الأمن السيبراني 
(Cybersecurity Incident and Threat Management)
</t>
  </si>
  <si>
    <t>حساب الاختياري</t>
  </si>
  <si>
    <t>مستوى التزام اليوصى</t>
  </si>
  <si>
    <t>١- حوكمة الأمن السيبراني
Cybersecurity Governance</t>
  </si>
  <si>
    <t xml:space="preserve">حساب متوسط الاختياري </t>
  </si>
  <si>
    <t xml:space="preserve">مستوى البيانات المستضافة في الخدمة
Data clasification level hosted in cloud
</t>
  </si>
  <si>
    <t>المكون الأساسي
Main Domain</t>
  </si>
  <si>
    <t>نوع الضابط
Control Type</t>
  </si>
  <si>
    <t>عدد المشتركين في الخدمة
Number of CSTs for this service</t>
  </si>
  <si>
    <t>المكون الفرعي 
Subdomain</t>
  </si>
  <si>
    <t>رقم الضابط   
Control Reference Number</t>
  </si>
  <si>
    <t>نص الضابط
Control Clauses</t>
  </si>
  <si>
    <t>إلزامية التطبيق
Implementation Mandatoriness</t>
  </si>
  <si>
    <t>مستوى الالتزام
Compliance Level</t>
  </si>
  <si>
    <t xml:space="preserve">مستوى البيانات المستضافة في الخدمة
Data Clasification Level Hosted in Cloud
</t>
  </si>
  <si>
    <t>إجراءات التصحيح
Corrective Procedures</t>
  </si>
  <si>
    <t>يجب تطبيقه
Must be implemented</t>
  </si>
  <si>
    <t>تاريخ الالتزام المتوقع
(يوم/شهر/ سنة)
Expected Compliance Date
(DD/MM/YYYY)</t>
  </si>
  <si>
    <t>أساسي
Main Control</t>
  </si>
  <si>
    <t>فرعي
Subcontrol</t>
  </si>
  <si>
    <t>يجب تطبيقه كليًا - Must be fully implemented</t>
  </si>
  <si>
    <t>يجب تطبيقه - Must be implemented</t>
  </si>
  <si>
    <t>1-1-P-1</t>
  </si>
  <si>
    <t>أدوار الأمن السيبراني، وتكليفات المسؤولية والمحاسبة والاستشارة والتبليغ  (RACI)  لكل أصحاب العلاقة في خدمات الحوسبة السحابية، بما في ذلك أدوار ومسؤوليات صاحب الصلاحية.
Cybersecurity roles and RACI assignment for all stakeholders of the cloud services including Authorizing Official's roles and responsibilities</t>
  </si>
  <si>
    <t>1-1-P-1-1</t>
  </si>
  <si>
    <t>1-2-P-1</t>
  </si>
  <si>
    <t>1-2-P-1-1</t>
  </si>
  <si>
    <t>1-2-P-1-2</t>
  </si>
  <si>
    <t>1-2-P-1-3</t>
  </si>
  <si>
    <t>1-3-P-1</t>
  </si>
  <si>
    <t>1-3-P-1-1</t>
  </si>
  <si>
    <t>1-4-P-1</t>
  </si>
  <si>
    <t>1-4-P-1-1</t>
  </si>
  <si>
    <t>1-4-P-1-2</t>
  </si>
  <si>
    <t>1-4-P-1-3</t>
  </si>
  <si>
    <t>1-4-P-2</t>
  </si>
  <si>
    <t>1-4-P-2-1</t>
  </si>
  <si>
    <t>1-5-P-1</t>
  </si>
  <si>
    <t>1-5-P-2</t>
  </si>
  <si>
    <t>1-5-P-3</t>
  </si>
  <si>
    <t>1-5-P-3-1</t>
  </si>
  <si>
    <t>1-5-P-3-2</t>
  </si>
  <si>
    <t>1-5-P-4</t>
  </si>
  <si>
    <t>2-1-P-1</t>
  </si>
  <si>
    <t>2-1-P-1-1</t>
  </si>
  <si>
    <t>2-1-P-1-2</t>
  </si>
  <si>
    <t>2-2-P-1</t>
  </si>
  <si>
    <t>2-2-P-1-1</t>
  </si>
  <si>
    <t>2-2-P-1-2</t>
  </si>
  <si>
    <t>2-2-P-1-3</t>
  </si>
  <si>
    <t>2-2-P-1-4</t>
  </si>
  <si>
    <t>2-2-P-1-5</t>
  </si>
  <si>
    <t>2-2-P-1-6</t>
  </si>
  <si>
    <t>2-2-P-1-7</t>
  </si>
  <si>
    <t>2-2-P-1-8</t>
  </si>
  <si>
    <t>2-2-P-1-9</t>
  </si>
  <si>
    <t>2-2-P-1-10</t>
  </si>
  <si>
    <t>2-2-P-1-11</t>
  </si>
  <si>
    <t>2-2-P-1-12</t>
  </si>
  <si>
    <t>2-3-P-1</t>
  </si>
  <si>
    <t>2-3-P-1-1</t>
  </si>
  <si>
    <t>2-3-P-1-2</t>
  </si>
  <si>
    <t>2-3-P-1-3</t>
  </si>
  <si>
    <t>2-3-P-1-4</t>
  </si>
  <si>
    <t>2-3-P-1-5</t>
  </si>
  <si>
    <t>2-3-P-1-6</t>
  </si>
  <si>
    <t>2-3-P-1-7</t>
  </si>
  <si>
    <t>2-3-P-1-8</t>
  </si>
  <si>
    <t>2-3-P-1-9</t>
  </si>
  <si>
    <t>2-3-P-1-10</t>
  </si>
  <si>
    <t>2-3-P-1-11</t>
  </si>
  <si>
    <t>2-3-P-1-12</t>
  </si>
  <si>
    <t>2-4-P-1</t>
  </si>
  <si>
    <t>2-4-P-1-1</t>
  </si>
  <si>
    <t>2-4-P-1-2</t>
  </si>
  <si>
    <t>2-4-P-1-3</t>
  </si>
  <si>
    <t>2-4-P-1-4</t>
  </si>
  <si>
    <t>2-4-P-1-5</t>
  </si>
  <si>
    <t>2-4-P-1-6</t>
  </si>
  <si>
    <t>2-5-P-1</t>
  </si>
  <si>
    <t>2-5-P-1-1</t>
  </si>
  <si>
    <t>2-5-P-1-2</t>
  </si>
  <si>
    <t>2-5-P-1-3</t>
  </si>
  <si>
    <t>2-5-P-1-4</t>
  </si>
  <si>
    <t>2-6-P-1</t>
  </si>
  <si>
    <t>2-6-P-1-1</t>
  </si>
  <si>
    <t>2-6-P-1-2</t>
  </si>
  <si>
    <t>2-6-P-1-3</t>
  </si>
  <si>
    <t>2-6-P-1-4</t>
  </si>
  <si>
    <t>2-6-P-1-5</t>
  </si>
  <si>
    <t>2-7-P-1</t>
  </si>
  <si>
    <t>2-7-P-1-2</t>
  </si>
  <si>
    <t>2-7-P-1-1</t>
  </si>
  <si>
    <t>2-8-P-1</t>
  </si>
  <si>
    <t>2-8-P-1-1</t>
  </si>
  <si>
    <t>2-8-P-1-2</t>
  </si>
  <si>
    <t>2-9-P-1</t>
  </si>
  <si>
    <t>2-9-P-1-1</t>
  </si>
  <si>
    <t>2-9-P-1-2</t>
  </si>
  <si>
    <t>2-10-P-1</t>
  </si>
  <si>
    <t>2-10-P-1-1</t>
  </si>
  <si>
    <t>2-11-P-1</t>
  </si>
  <si>
    <t>2-11-P-1-1</t>
  </si>
  <si>
    <t>2-11-P-1-2</t>
  </si>
  <si>
    <t>2-11-P-1-3</t>
  </si>
  <si>
    <t>2-11-P-1-4</t>
  </si>
  <si>
    <t>2-11-P-1-5</t>
  </si>
  <si>
    <t>2-11-P-1-6</t>
  </si>
  <si>
    <t>2-11-P-1-7</t>
  </si>
  <si>
    <t>2-11-P-1-8</t>
  </si>
  <si>
    <t>2-12-P-1</t>
  </si>
  <si>
    <t>2-12-P-1-1</t>
  </si>
  <si>
    <t>2-12-P-1-2</t>
  </si>
  <si>
    <t>2-12-P-1-3</t>
  </si>
  <si>
    <t>2-12-P-1-4</t>
  </si>
  <si>
    <t>2-12-P-1-5</t>
  </si>
  <si>
    <t>2-12-P-1-6</t>
  </si>
  <si>
    <t>2-12-P-1-7</t>
  </si>
  <si>
    <t>2-12-P-1-8</t>
  </si>
  <si>
    <t>2-13-P-1</t>
  </si>
  <si>
    <t>2-13-P-1-1</t>
  </si>
  <si>
    <t>2-13-P-1-2</t>
  </si>
  <si>
    <t>2-13-P-1-3</t>
  </si>
  <si>
    <t>2-14-P-1</t>
  </si>
  <si>
    <t>2-14-P-1-1</t>
  </si>
  <si>
    <t>2-15-P-1</t>
  </si>
  <si>
    <t>2-15-P-2</t>
  </si>
  <si>
    <t>2-15-P-3</t>
  </si>
  <si>
    <t>2-15-P-3-1</t>
  </si>
  <si>
    <t>2-15-P-3-2</t>
  </si>
  <si>
    <t>2-15-P-3-3</t>
  </si>
  <si>
    <t>2-15-P-4</t>
  </si>
  <si>
    <t>2-16-P-1</t>
  </si>
  <si>
    <t>2-16-P-2</t>
  </si>
  <si>
    <t>2-16-P-3</t>
  </si>
  <si>
    <t>2-16-P-3-1</t>
  </si>
  <si>
    <t>2-16-P-3-2</t>
  </si>
  <si>
    <t>2-16-P-4</t>
  </si>
  <si>
    <t>2-17-P-1</t>
  </si>
  <si>
    <t>2-17-P-2</t>
  </si>
  <si>
    <t>2-17-P-3</t>
  </si>
  <si>
    <t>2-17-P-3-1</t>
  </si>
  <si>
    <t>2-17-P-3-2</t>
  </si>
  <si>
    <t>2-17-P-3-3</t>
  </si>
  <si>
    <t>2-17-P-3-4</t>
  </si>
  <si>
    <t>2-17-P-3-5</t>
  </si>
  <si>
    <t>2-17-P-3-6</t>
  </si>
  <si>
    <t>2-17-P-4</t>
  </si>
  <si>
    <t>3-1-P-1</t>
  </si>
  <si>
    <t>3-1-P-1-1</t>
  </si>
  <si>
    <t>3-1-P-1-2</t>
  </si>
  <si>
    <t>4-1-P-1</t>
  </si>
  <si>
    <t>4-1-P-1-1</t>
  </si>
  <si>
    <t>4-1-P-1-2</t>
  </si>
  <si>
    <t>4-1-P-1-3</t>
  </si>
  <si>
    <t>4-1-P-1-4</t>
  </si>
  <si>
    <t>1-1</t>
  </si>
  <si>
    <t>1-2</t>
  </si>
  <si>
    <t>1-3</t>
  </si>
  <si>
    <t>1-4</t>
  </si>
  <si>
    <t>1-5</t>
  </si>
  <si>
    <t>2-1</t>
  </si>
  <si>
    <t>2-2</t>
  </si>
  <si>
    <t>2-3</t>
  </si>
  <si>
    <t>2-4</t>
  </si>
  <si>
    <t>2-5</t>
  </si>
  <si>
    <t>2-6</t>
  </si>
  <si>
    <t>2-7</t>
  </si>
  <si>
    <t>2-8</t>
  </si>
  <si>
    <t>2-9</t>
  </si>
  <si>
    <t>2-10</t>
  </si>
  <si>
    <t>2-11</t>
  </si>
  <si>
    <t>2-12</t>
  </si>
  <si>
    <t>2-13</t>
  </si>
  <si>
    <t>2-14</t>
  </si>
  <si>
    <t>2-15</t>
  </si>
  <si>
    <t>2-16</t>
  </si>
  <si>
    <t>2-17</t>
  </si>
  <si>
    <t>3-1</t>
  </si>
  <si>
    <t>4-1</t>
  </si>
  <si>
    <t>عام - Public</t>
  </si>
  <si>
    <t>التصنيف - Classification:</t>
  </si>
  <si>
    <t xml:space="preserve">1- حوكمة الأمن السيبراني
Cybersecurity Governance
</t>
  </si>
  <si>
    <t>2- تعزيز الأمن السيبراني (Cybersecurity Defense)</t>
  </si>
  <si>
    <t>3- صمود الأمن السيبراني
 (Cybersecurity Resilience)</t>
  </si>
  <si>
    <t xml:space="preserve">4- الأمن السيبراني المتعلق بالأطراف الخارجية 
(Third-Party Cybersecurity) </t>
  </si>
  <si>
    <r>
      <t xml:space="preserve">يجب أن تتضمن منهجية إدارة مخاطر الأمن السيبراني المذكورة في المكون الفرعي </t>
    </r>
    <r>
      <rPr>
        <b/>
        <sz val="11"/>
        <color rgb="FF00B9AD"/>
        <rFont val="DIN NEXT™ ARABIC REGULAR"/>
        <family val="2"/>
      </rPr>
      <t>١-٥</t>
    </r>
    <r>
      <rPr>
        <sz val="11"/>
        <color theme="1"/>
        <rFont val="DIN NEXT™ ARABIC REGULAR"/>
        <family val="2"/>
      </rPr>
      <t xml:space="preserve"> في الضوابط الأساسية للأمن السيبراني لدى مقدمي الخدمات، بحد أدنى ما يلي:
Cybersecurity risk management methodology mentioned in the ECC Subdomain </t>
    </r>
    <r>
      <rPr>
        <b/>
        <sz val="11"/>
        <color rgb="FF00B9AD"/>
        <rFont val="DIN NEXT™ ARABIC REGULAR"/>
        <family val="2"/>
      </rPr>
      <t>1-5</t>
    </r>
    <r>
      <rPr>
        <sz val="11"/>
        <color theme="1"/>
        <rFont val="DIN NEXT™ ARABIC REGULAR"/>
        <family val="2"/>
      </rPr>
      <t>, shall also include for the CSP, as a minimum</t>
    </r>
  </si>
  <si>
    <t>تحديد المستوى المقبول للمخاطر (Acceptable Risk Levels) فيما يتعلق بخدمات الحوسبة السحابية، وتوضيحها للمشترك إذا كانت المخاطر ذات علاقة به. 
Defining acceptable risk levels for the cloud services, and clarifying them to the CST if they are related to the CST</t>
  </si>
  <si>
    <t>أخذ تصنيف البيانات والمعلومات بالاعتبار في منهجية إدارة مخاطر الأمن السيبراني.  
Considering data and information classification in cybersecurity risk management methodology</t>
  </si>
  <si>
    <t>إنشاء سجل لمخاطر الأمن السيبراني خاص بالعمليات وخدمات الحوسبة السحابية، ومتابعته دوريًا بما يتناسب مع طبيعة المخاطر.
Developing cybersecurity risk register for cloud services, and monitoring it periodically according to the risks</t>
  </si>
  <si>
    <r>
      <t xml:space="preserve">بالإضافة للضابط </t>
    </r>
    <r>
      <rPr>
        <b/>
        <sz val="11"/>
        <color rgb="FF00B9AD"/>
        <rFont val="DIN NEXT™ ARABIC REGULAR"/>
        <family val="2"/>
      </rPr>
      <t xml:space="preserve">١-٧-١ </t>
    </r>
    <r>
      <rPr>
        <sz val="11"/>
        <color theme="1"/>
        <rFont val="DIN NEXT™ ARABIC REGULAR"/>
        <family val="2"/>
      </rPr>
      <t>في الضوابط الأساسية للأمن السيبراني، يجب أن يشتمل التزام مقدمي الخدمات بالمتطلبات التشريعية والتنظيمية بحد أدنى ما يلي:
In addition to the ECC control</t>
    </r>
    <r>
      <rPr>
        <b/>
        <sz val="11"/>
        <color rgb="FF00B9AD"/>
        <rFont val="DIN NEXT™ ARABIC REGULAR"/>
        <family val="2"/>
      </rPr>
      <t xml:space="preserve"> 1-7-1</t>
    </r>
    <r>
      <rPr>
        <sz val="11"/>
        <color theme="1"/>
        <rFont val="DIN NEXT™ ARABIC REGULAR"/>
        <family val="2"/>
      </rPr>
      <t xml:space="preserve"> the CSP legislative and regulatory compliance should include as a minimum with the following requirements</t>
    </r>
  </si>
  <si>
    <t>الالتزام الدائم والمستمر بجميع الأنظمة واللوائح والتعليمات والقرارات والأطر والضوابط التنظيمية المتعلقة بالأمن السيبراني والمعمول بها في المملكة.
Continuous compliance with all laws, regulations, instructions, decisions, regulatory frameworks and controls, and mandates regarding cybersecurity in KSA</t>
  </si>
  <si>
    <r>
      <t>بالإضافة للضوابط الفرعية ضمن الضابطين</t>
    </r>
    <r>
      <rPr>
        <b/>
        <sz val="11"/>
        <color rgb="FF00B9AD"/>
        <rFont val="DIN NEXT™ ARABIC REGULAR"/>
        <family val="2"/>
      </rPr>
      <t xml:space="preserve"> ١-٩-٣ و  ١-٩-٤ </t>
    </r>
    <r>
      <rPr>
        <sz val="11"/>
        <color theme="1"/>
        <rFont val="DIN NEXT™ ARABIC REGULAR"/>
        <family val="2"/>
      </rPr>
      <t xml:space="preserve">في الضوابط الأساسية للأمن السيبراني، يجب أن تغطي متطلبات الأمن السيبراني قبل بدء وخلال العلاقة المهنية بين العاملين ومقدمي الخدمة بحد أدنى ما يلي:
In addition to subcontrols in the ECC controls </t>
    </r>
    <r>
      <rPr>
        <b/>
        <sz val="11"/>
        <color rgb="FF00B9AD"/>
        <rFont val="DIN NEXT™ ARABIC REGULAR"/>
        <family val="2"/>
      </rPr>
      <t>1-9-3</t>
    </r>
    <r>
      <rPr>
        <sz val="11"/>
        <color theme="1"/>
        <rFont val="DIN NEXT™ ARABIC REGULAR"/>
        <family val="2"/>
      </rPr>
      <t xml:space="preserve"> and </t>
    </r>
    <r>
      <rPr>
        <b/>
        <sz val="11"/>
        <color rgb="FF00B9AD"/>
        <rFont val="DIN NEXT™ ARABIC REGULAR"/>
        <family val="2"/>
      </rPr>
      <t>1-9-4</t>
    </r>
    <r>
      <rPr>
        <sz val="11"/>
        <color theme="1"/>
        <rFont val="DIN NEXT™ ARABIC REGULAR"/>
        <family val="2"/>
      </rPr>
      <t>, the following requirements should be covered prior and during the professional relationship of personnel with the CSP as a minimum</t>
    </r>
  </si>
  <si>
    <t>فيما يتعلق بمراكز البيانات التابعة لمقدم الخدمة داخل المملكة، يجب أن يشغل وظائف الأمن السيبراني مواطنون سعوديون مؤهلون.
Positions of cybersecurity functions in CSP’s data centers within the KSA must be filled with qualified and suitable Saudi nationals</t>
  </si>
  <si>
    <t>إجراء المسح الأمني للعاملين داخل المملكة الذين لهم حق الوصول إلى الأنظمة التقنية السحابية (Cloud Technology Stack (CTS)) دوريًا.
Screening or vetting candidates of personnel working inside KSA who have access to Cloud Technology Stack, periodically</t>
  </si>
  <si>
    <t>إقرار وتوقيع العاملين على جميع سياسات الأمن السيبراني كشرط مسبق للوصول إلى الأنظمة التقنية السحابية (CTS). 
Cybersecurity policies as a prerequisite to access to Cloud Technology Stack, signed and appropriately approved</t>
  </si>
  <si>
    <r>
      <t xml:space="preserve">بالإضافة للضوابط الفرعية ضمن الضابط </t>
    </r>
    <r>
      <rPr>
        <b/>
        <sz val="11"/>
        <color rgb="FF00B9AD"/>
        <rFont val="DIN NEXT™ ARABIC REGULAR"/>
        <family val="2"/>
      </rPr>
      <t xml:space="preserve">١-٩-٥ </t>
    </r>
    <r>
      <rPr>
        <sz val="11"/>
        <color theme="1"/>
        <rFont val="DIN NEXT™ ARABIC REGULAR"/>
        <family val="2"/>
      </rPr>
      <t xml:space="preserve">في الضوابط الأساسية للأمن السيبراني، يجب أن تغطي متطلبات الأمن السيبراني بعد انتهاء العلاقة المهنية بين العاملين ومقدمي الخدمة بحد أدنى ما يلي:
In addition to subcontrols in the ECC control </t>
    </r>
    <r>
      <rPr>
        <b/>
        <sz val="11"/>
        <color rgb="FF00B9AD"/>
        <rFont val="DIN NEXT™ ARABIC REGULAR"/>
        <family val="2"/>
      </rPr>
      <t>1-9-5</t>
    </r>
    <r>
      <rPr>
        <sz val="11"/>
        <color theme="1"/>
        <rFont val="DIN NEXT™ ARABIC REGULAR"/>
        <family val="2"/>
      </rPr>
      <t>, the following requirements should be in place, as a minimum, for the termination/completion of a human resource’s professional relationship with the CSP</t>
    </r>
  </si>
  <si>
    <t>ضمان إعادة الأصول الخاصة بمقدمي الخدمات (لا سيما ذات الصلة بالأمن السيبراني) بمجرد إنهاء الخدمة مع العاملين.
Assurance that assets owned by the organization (especially those with security exposure) are accounted for and returned upon termination</t>
  </si>
  <si>
    <t>يجب تحديد متطلبات الأمن السيبراني لإدارة التغيير لدى مقدمي الخدمات، وتوثيقها، واعتمادها.
Cybersecurity requirements for change management within the CSP shall be identified, documented and approved</t>
  </si>
  <si>
    <t>يجب تطبيق متطلبات الأمن السيبراني، الخاصة بإدارة التغيير لدى مقدمي الخدمات.
Cybersecurity requirements for change management within the CSP shall be applied</t>
  </si>
  <si>
    <t>يجب أن يغطي الأمن السيبراني لإدارة التغيير لدى مقدمي الخدمات بحد أدنى ما يلي:
Cybersecurity for change management in the CSP shall cover, as a minimum</t>
  </si>
  <si>
    <t>إجراءات تنفيذ التغييرات (المخطط لها) بطرق آمنة، في أنظمة الإنتاج (Production Systems)، مع إعطاء أولوية للملاحظات المتعلقة بالأمن السيبراني.
Processes and procedures to securely implement changes (planned works) in production systems, with priority given to cybersecurity observations</t>
  </si>
  <si>
    <t>إجراءات تنفيذ التغييرات الاستثنائية ذات العلاقة بالأمن السيبراني (مثل التغييرات أثناء التعافي من الحوادث).
Process for the implementation of cybersecurity exceptional changes (e.g.: changes during incident restoration)</t>
  </si>
  <si>
    <t>يجب مراجعة متطلبات الأمن السيبراني لإدارة التغيير لدى مقدمي الخدمات، ومراجعة تطبيقها، دوريًا.
Cybersecurity requirements for change management within the CSP shall be applied and reviewed periodically</t>
  </si>
  <si>
    <r>
      <t xml:space="preserve">بالإضافة للضوابط ضمن المكون الفرعي </t>
    </r>
    <r>
      <rPr>
        <b/>
        <sz val="11"/>
        <color rgb="FF00B9AD"/>
        <rFont val="DIN NEXT™ ARABIC REGULAR"/>
        <family val="2"/>
      </rPr>
      <t>٢-١</t>
    </r>
    <r>
      <rPr>
        <sz val="11"/>
        <color theme="1"/>
        <rFont val="DIN NEXT™ ARABIC REGULAR"/>
        <family val="2"/>
      </rPr>
      <t xml:space="preserve"> في الضوابط الأساسية للأمن السيبراني، يجب أن تغطي متطلبات الأمن السيبراني لإدارة الأصول المعلوماتية والتقنية لدى مقدمي الخدمات، بحد أدنى ما يلي:
In addition to controls in the ECC control</t>
    </r>
    <r>
      <rPr>
        <b/>
        <sz val="11"/>
        <color rgb="FF00B9AD"/>
        <rFont val="DIN NEXT™ ARABIC REGULAR"/>
        <family val="2"/>
      </rPr>
      <t xml:space="preserve"> 2-1</t>
    </r>
    <r>
      <rPr>
        <sz val="11"/>
        <color theme="1"/>
        <rFont val="DIN NEXT™ ARABIC REGULAR"/>
        <family val="2"/>
      </rPr>
      <t>, the CSP shall cover the following additional controls for cybersecurity requirements for cybersecurity event logs and monitoring management, as a minimum</t>
    </r>
  </si>
  <si>
    <t>حصر جميع الأصول المعلوماتية والتقنية باستخدام التقنيات المناسبة كقاعدة بيانات إدارة الإعدادات (CMDB)، أو قدرة مماثلة، تتضمن جردًا لكل الأصول التقنية.
Inventory of all information and technology assets using suitable techniques such as Configuration Management Database (CMDB) or similar capability containing an inventory of all technical assets</t>
  </si>
  <si>
    <t>تحديد ملاك الأصول (Asset Owners) وإشراكهم في دورة حياة إدارة الأصول.
Identifying assets owners and involving them in the asset management lifecycle</t>
  </si>
  <si>
    <r>
      <t>بالإضافة للضوابط الفرعية ضمن الضابط</t>
    </r>
    <r>
      <rPr>
        <b/>
        <sz val="11"/>
        <color rgb="FF00B9AD"/>
        <rFont val="DIN NEXT™ ARABIC REGULAR"/>
        <family val="2"/>
      </rPr>
      <t xml:space="preserve"> ٢-٢-٣</t>
    </r>
    <r>
      <rPr>
        <b/>
        <sz val="11"/>
        <color theme="1"/>
        <rFont val="DIN NEXT™ ARABIC REGULAR"/>
        <family val="2"/>
      </rPr>
      <t xml:space="preserve"> </t>
    </r>
    <r>
      <rPr>
        <sz val="11"/>
        <color theme="1"/>
        <rFont val="DIN NEXT™ ARABIC REGULAR"/>
        <family val="2"/>
      </rPr>
      <t>في الضوابط الأساسية للأمن السيبراني، يجب أن تغطي  متطلبات الأمن السيبراني الخاصة بإدارة هويات الدخول والصلاحيات لدى مقدمي الخدمات، بحد أدنى مايلي:
In addition to subcontrols in the ECC control</t>
    </r>
    <r>
      <rPr>
        <b/>
        <sz val="11"/>
        <color rgb="FF00B9AD"/>
        <rFont val="DIN NEXT™ ARABIC REGULAR"/>
        <family val="2"/>
      </rPr>
      <t xml:space="preserve"> 2-2-3</t>
    </r>
    <r>
      <rPr>
        <sz val="11"/>
        <color theme="1"/>
        <rFont val="DIN NEXT™ ARABIC REGULAR"/>
        <family val="2"/>
      </rPr>
      <t>, the CSP shall cover the following additional subcontrols for cybersecurity requirements for identity and access management requirements, as a minimum</t>
    </r>
  </si>
  <si>
    <t>إدارة الحسابات العامة (Generic Accounts) التي لا يمكن إسناد مسؤوليتها إلى أشخاص محددين. 
Identity and access management of generic accounts credentials for accountability cannot be assigned for a specific individual</t>
  </si>
  <si>
    <t>الإدارة الآمنة للجلسات (Secure Session Management)، وتشمل موثوقية الجلسات (Authenticity)، وإقفالها (Lockout)، وإنهاء مهلتها (Timeout).
Secure session management, including session authenticity, session lockout, and session timeout termination</t>
  </si>
  <si>
    <t>التحقق من الهوية متعدد العناصر (Mulit-Factor Authentication) لحسابات المستخدمين ذوي الصلاحيات الهامة والحساسة، والذين لهم حق الوصول إلى الأنظمة التقنية السحابية (CTS). 
Multi-factor authentication for privileged users, and candidates of personnel with access to Cloud Technology Stack</t>
  </si>
  <si>
    <t>إجراءات لكشف محاولات الوصول غير المصرح به ومنعها مثل: (الحد الأقصى من محاولات عمليات الدخول غير الناجحة (Unsuccessful Login)).
Formal process to detect and prevent unauthorized access (e.g unsuccessful login attempt threshold)</t>
  </si>
  <si>
    <t>استخدام الطرق والخوارزميات الآمنة لحفظ ومعالجة كلمات المرور مثل: استخدام دوال اختزال آمنة (Secure Hashing Functions).
Utilizing secure methods and algorithms for saving and processing passwords, such as: Secure Hashing functions</t>
  </si>
  <si>
    <t>الإدارة الآمنة للحسابات الخاصة بالعاملين التابعين للأطراف الخارجية (Third-party). 
Secure management of third party personnel’s accounts</t>
  </si>
  <si>
    <t>التحكم في الوصول إلى الأنظمة الإدارية (Management Systsmes) والإشرافية (Administrative Consoles).
Access control enforced to management systems, administrative consoles</t>
  </si>
  <si>
    <t>إخفاء معلومات التحقق من الهوية، خاصةً كلمات المرور، عند عرضها للمستخدم؛ لحمايتها من اطلاع الآخرين عليها. 
Masking of displayed authentication inputs, especially passwords, to prevent shoulder surfing</t>
  </si>
  <si>
    <t>الحصول على موافقة المشترك قبل عملية الوصول إلى أي من الأصول والبيانات الخاصة به، من قبل مقدم الخدمة أو الأطراف الخارجية لمقدم الخدمة.
Getting CST’s approval before accessing any CST-related asset by the CSP or CSP’s third parties</t>
  </si>
  <si>
    <t>القدرة على الإيقاف الفوري للجلسة (Session) لعمليات الدخول عن بعد ومنع المستخدم من الدخول مستقبلًا.
Capability to immediately interrupt a remote access session and prevent any future access for a user</t>
  </si>
  <si>
    <t>تزويد المشتركين بخدمات التحقق من الهوية متعدد العناصر لكافة الحسابات السحابية للمستخدمين ذوي الصلاحيات الهامة والحساسة.
Provision to CSTs of Multi-factor authentication services for privileged cloud users</t>
  </si>
  <si>
    <t>التحكم بالوصول لأنظمة ووسائل التخزين (مثل الشبكة الخاصة بالتخزين (Storage Area Network (SAN).
Assurance of restricted and controlled access to storage systems and means (such as Storage Area Network (SAN))</t>
  </si>
  <si>
    <t>التحقق من مدى التزام الإعدادات التقنية لمعايير الأمن السيبراني المعتمدة لدى مقدم الخدمة.
Ensuring that all configurations are applied in accordance to CSP’s cybersecurity standards</t>
  </si>
  <si>
    <r>
      <t>بالإضافة للضوابط الفرعية ضمن الضابط</t>
    </r>
    <r>
      <rPr>
        <b/>
        <sz val="11"/>
        <color rgb="FF00B9AD"/>
        <rFont val="DIN NEXT™ ARABIC REGULAR"/>
        <family val="2"/>
      </rPr>
      <t xml:space="preserve"> ٢-٣-٣</t>
    </r>
    <r>
      <rPr>
        <sz val="11"/>
        <color rgb="FF00B9AD"/>
        <rFont val="DIN NEXT™ ARABIC REGULAR"/>
        <family val="2"/>
      </rPr>
      <t xml:space="preserve"> </t>
    </r>
    <r>
      <rPr>
        <sz val="11"/>
        <color theme="1"/>
        <rFont val="DIN NEXT™ ARABIC REGULAR"/>
        <family val="2"/>
      </rPr>
      <t xml:space="preserve">في الضوابط الأساسية للأمن السيبراني، يجب أن تغطي متطلبات الأمن السيبراني الخاصة بحماية الأنظمة وأجهزة معالجة المعلومات لدى مقدمي الخدمات، بحد أدنى مايلي:
In addition to subcontrols in the ECC control </t>
    </r>
    <r>
      <rPr>
        <b/>
        <sz val="11"/>
        <color rgb="FF00B9AD"/>
        <rFont val="DIN NEXT™ ARABIC REGULAR"/>
        <family val="2"/>
      </rPr>
      <t>2-3-3</t>
    </r>
    <r>
      <rPr>
        <sz val="11"/>
        <color theme="1"/>
        <rFont val="DIN NEXT™ ARABIC REGULAR"/>
        <family val="2"/>
      </rPr>
      <t>, the CSP shall cover the following additional subcontrols for cybersecurity requirements for information system and processing facilities protection requirements, as a minimum</t>
    </r>
  </si>
  <si>
    <t>وضع ضمانات لمنع اختلاط بيانات (Data Commingling) المشتركين.
Assurance of separation and isolation of data, environments and information systems across CSTs, to prevent data commingling</t>
  </si>
  <si>
    <t>اتباع مبادئ الأمن السيبراني لتفعيل الحد الأدنى من الوظائف المطلوبة (Minimum Functionality Principle) لإعدادات الأنظمة (System Configurations).
Adopting of cybersecurity principles for technical system configurations adhering to the minimum functionality principle</t>
  </si>
  <si>
    <t>أن تكون الأنظمة التقنية السحابية (CTS) قادرة على التعامل بطرق آمنة مع: المدخلات والتحقق منها (Input Validation)، والاستثناءات (Exception)، والتوقف (Failure).
Ability of the Cloud Technology Stacks to securely handle input validation, exceptions and failure</t>
  </si>
  <si>
    <t>عزل التطبيقات والوظائف الأمنية عن التطبيقات والوظائف الأخرى في الأنظمة التقنية السحابية (CTS).
Full isolation of security functions and applications from other functions and applications in the Cloud Technology Stack</t>
  </si>
  <si>
    <t>تبليغ المشترك بالمتطلبات المتعلقة بالأمن السيبراني التي يوفرها مقدم الخدمة والقابلة للاستخدام من قبل المشترك.
Notification to CSTs with cybersecurity requirements provided by the CSP that are useable by the CST</t>
  </si>
  <si>
    <t>اكتشاف ومنع التغييرات غير المصرح بها على البرامج والأنظمة.
Detection and prevention of unauthorized changes to softwares, and systems</t>
  </si>
  <si>
    <t>العزل بين بيئات الاستضافة
الخاصة بالمشتركين (Guest Environments)، والحماية فيما بينها.
Complete isolation and protection of multiple guest environments</t>
  </si>
  <si>
    <t>أن تكون الحوسبة السحابية المشتركة المقدمة للمشتركين (الجهات الحكومية والجهات ذات البنية التحتية الحساسة) معزولة عن أي حوسبة سحابية أخرى مقدمة للجهات خارج نطاق العمل.
The community cloud services provided to CSTs (government organizations and CNI organizations) shall be isolated from any other cloud computing provided to organizations outside the scope of work</t>
  </si>
  <si>
    <t>تقديم خدمات الحوسبة السحابية من داخل المملكة، وتشمل الأنظمة المستخدمة بما في ذلك أنظمة التخزين، والمعالجة، ومراكز التعافي من الكوارث.
Provide cloud computing services from within the KSA, including systems used for storage, processing, and disaster recovery centers</t>
  </si>
  <si>
    <t>تقديم خدمات الحوسبة السحابية من داخل المملكة، وتشمل الأنظمة المستخدمة بما في ذلك أنظمة المراقبة، والدعم.
Provide cloud computing services from within the KSA, including systems used for monitoring, and support</t>
  </si>
  <si>
    <t>استخدام التقنيات الحديثة، مثل تقنيات (Endpoint Detection and Response (EDR)) ، لضمان جاهزية خوادم وأجهزة المعلومات الخاصة بأنظمة وأجهزة معالجة المعلومات لدى مقدمي الخدمات، للاستجابة السريعة للحوادث.
Modern technologies, such as Endpoint Detection and Response (EDR) technologies, to ensure that the information servers and devices of CSP’s information processing systems and devices of are ready for rapid response to incidents</t>
  </si>
  <si>
    <r>
      <t>بالإضافة للضوابط الفرعية ضمن الضابط</t>
    </r>
    <r>
      <rPr>
        <sz val="11"/>
        <color rgb="FF00B9AD"/>
        <rFont val="DIN NEXT™ ARABIC REGULAR"/>
        <family val="2"/>
      </rPr>
      <t xml:space="preserve"> </t>
    </r>
    <r>
      <rPr>
        <b/>
        <sz val="11"/>
        <color rgb="FF00B9AD"/>
        <rFont val="DIN NEXT™ ARABIC REGULAR"/>
        <family val="2"/>
      </rPr>
      <t>٢-٥-٣</t>
    </r>
    <r>
      <rPr>
        <sz val="11"/>
        <color theme="1"/>
        <rFont val="DIN NEXT™ ARABIC REGULAR"/>
        <family val="2"/>
      </rPr>
      <t xml:space="preserve"> في الضوابط الأساسية للأمن السيبراني، يجب أن تغطي متطلبات الأمن السيبراني الخاصة بإدارة أمن الشبكات لدى مقدمي الخدمات، بحد أدنى مايلي:
In addition to subcontrols in the ECC control </t>
    </r>
    <r>
      <rPr>
        <b/>
        <sz val="11"/>
        <color rgb="FF00B9AD"/>
        <rFont val="DIN NEXT™ ARABIC REGULAR"/>
        <family val="2"/>
      </rPr>
      <t>2-5-3</t>
    </r>
    <r>
      <rPr>
        <sz val="11"/>
        <color theme="1"/>
        <rFont val="DIN NEXT™ ARABIC REGULAR"/>
        <family val="2"/>
      </rPr>
      <t>, the CSP shall cover the following additional subcontrols for cybersecurity requirements for networks security management requirements, as a minimum</t>
    </r>
  </si>
  <si>
    <t>مراقبة الشبكات الداخلية والخارجية للكشف عن الأنشطة المشبوهة.
Monitoring of traffic across the external and internal networks to detect anomalies</t>
  </si>
  <si>
    <t>عزل وحماية الشبكة الخاصة بالأنظمة التقنية السحابية (CTS) من الشبكات الأخرى الداخلية والخارجية.
Network isolation and protection of Cloud Technology Stack network from other internal and external networks</t>
  </si>
  <si>
    <t>الحماية من هجمات تعطيل الخدمات (Denial of Service (DoS))، وهجمات تعطيل الخدمات الموزعة (Distributed Denial of Service (DDoS)).
Protection from denial of service attacks (including Distributed Denial of Service (DDoS))</t>
  </si>
  <si>
    <t>استخدام التشفير للبيانات المنتقلة عبر الشبكة من وإلى الشبكة الخاصة بالأنظمة التقنية السحابية (CTS) لعمليات الوصول الإشرافي والإداري (Management and Administrative Access).
Protection of data transmitted through the network; from and to the Cloud Technology Stack network using cryptography primitives; for management and administrative access</t>
  </si>
  <si>
    <t>التحكم في الوصول (Access Control) بين أجزاء الشبكة (Network Segments) المختلفة.
Access control between different network segments</t>
  </si>
  <si>
    <t>العزل بين شبكات الخدمات السحابية (Cloud Service Delivery) وشبكات الإدارة السحابية (Cloud Management) والشبكة الداخلية لمقدم الخدمة (Enterprise).
Isolation between cloud service delivery network, cloud management network and CSP enterprise network</t>
  </si>
  <si>
    <t>الاحتفاظ بقائمة جرد محدثة (Inventory) للأجهزة المحمولة.
Inventory of all end user and mobile devices</t>
  </si>
  <si>
    <t xml:space="preserve">الإدارة الأمنية للأجهزة المحمولة (Mobile Device Management) مركزيًا.
Centralized mobile device security management
</t>
  </si>
  <si>
    <t>قفل الشاشة لأجهزة المستخدمين (Screen Lock).
Screen locking for end user devices</t>
  </si>
  <si>
    <t>قبل إعادة استخدام الأجهزة المحمولة أو التخلص منها، خصوصًا التي يتم استخدامها للدخول على الأنظمة التقنية السحابية (CTS)، يجب التأكد من عدم احتوائها على أية بيانات أو معلومات باستخدام وسائل آمنة.
Data sanitation and secure disposal for end-user devices, especially for those with exposure to the Cloud Technology Stack</t>
  </si>
  <si>
    <r>
      <t>بالإضافة للضوابط الفرعية ضمن الضابط</t>
    </r>
    <r>
      <rPr>
        <sz val="11"/>
        <color rgb="FF00B9AD"/>
        <rFont val="DIN NEXT™ ARABIC REGULAR"/>
        <family val="2"/>
      </rPr>
      <t xml:space="preserve"> </t>
    </r>
    <r>
      <rPr>
        <b/>
        <sz val="11"/>
        <color rgb="FF00B9AD"/>
        <rFont val="DIN NEXT™ ARABIC REGULAR"/>
        <family val="2"/>
      </rPr>
      <t>٢-٧-٣</t>
    </r>
    <r>
      <rPr>
        <sz val="11"/>
        <color theme="1"/>
        <rFont val="DIN NEXT™ ARABIC REGULAR"/>
        <family val="2"/>
      </rPr>
      <t xml:space="preserve"> في الضوابط الأساسية للأمن السيبراني، يجب أن تغطي متطلبات الأمن السيبراني الخاصة بحماية البيانات والمعلومات لدى مقدمي الخدمة، بحد أدنى مايلي:
In addition to subcontrols in the ECC control </t>
    </r>
    <r>
      <rPr>
        <b/>
        <sz val="11"/>
        <color rgb="FF00B9AD"/>
        <rFont val="DIN NEXT™ ARABIC REGULAR"/>
        <family val="2"/>
      </rPr>
      <t>2-7-3</t>
    </r>
    <r>
      <rPr>
        <sz val="11"/>
        <color theme="1"/>
        <rFont val="DIN NEXT™ ARABIC REGULAR"/>
        <family val="2"/>
      </rPr>
      <t>, the CSP shall cover the following additional subcontrols for cybersecurity requirements for data and information protection requirements, as a minimum</t>
    </r>
  </si>
  <si>
    <t>عدم استخدام بيانات الأنظمة التقنية السحابية (CTS) في غير بيئة الإنتاج (Production Environment) إلا بعد استخدام ضوابط مشددة لحماية تلك البيانات مثل: تقنيات تعتيم البيانات (Data Masking) أو تقنيات مزج البيانات (Data Scrambling).
Prohibiting the use of Cloud Technology Stack’s data in any environment other than production environment, except after applying strict controls for protecting that data, such as: data masking or data scrambling techniques</t>
  </si>
  <si>
    <t>تزويد المشتركين بعمليات وإجراءات وتقنيات آمنة لتخزين البيانات، مع الالتزام بالمتطلبات التشريعية والتنظيمية ذات العلاقة.
Provision to CSTs of securely data storage processes, procedures, and technologies to comply with related legal and regulatory requirements</t>
  </si>
  <si>
    <t>حذف وإتلاف بيانات المشترك بطرق آمنة عند الانتهاء من العلاقة مع المشترك.
Disposal of CST’s data should be performed in a secure manner on termination or expiry of the contract with the CSP</t>
  </si>
  <si>
    <t>الالتزام بالمحافظة على سرية بيانات ومعلومات المشترك، حسب المتطلبات التشريعية والتنظيمية ذات العلاقة.
Commitment to maintain the confidentiality of the CST’s data and information, according to related legal and regulatory requirements</t>
  </si>
  <si>
    <r>
      <t>بالإضافة للضوابط الفرعية ضمن الضابط</t>
    </r>
    <r>
      <rPr>
        <sz val="11"/>
        <color rgb="FF00B9AD"/>
        <rFont val="DIN NEXT™ ARABIC REGULAR"/>
        <family val="2"/>
      </rPr>
      <t xml:space="preserve"> </t>
    </r>
    <r>
      <rPr>
        <b/>
        <sz val="11"/>
        <color rgb="FF00B9AD"/>
        <rFont val="DIN NEXT™ ARABIC REGULAR"/>
        <family val="2"/>
      </rPr>
      <t xml:space="preserve">٢-٨-٣ </t>
    </r>
    <r>
      <rPr>
        <sz val="11"/>
        <color theme="1"/>
        <rFont val="DIN NEXT™ ARABIC REGULAR"/>
        <family val="2"/>
      </rPr>
      <t xml:space="preserve">في الضوابط الأساسية للأمن السيبراني، يجب أن تغطي متطلبات الأمن السيبراني الخاصة بالتشفير لدى مقدمي الخدمات، بحد أدنى مايلي:
In addition to subcontrols in the ECC control </t>
    </r>
    <r>
      <rPr>
        <b/>
        <sz val="11"/>
        <color rgb="FF00B9AD"/>
        <rFont val="DIN NEXT™ ARABIC REGULAR"/>
        <family val="2"/>
      </rPr>
      <t>2-8-3</t>
    </r>
    <r>
      <rPr>
        <sz val="11"/>
        <color theme="1"/>
        <rFont val="DIN NEXT™ ARABIC REGULAR"/>
        <family val="2"/>
      </rPr>
      <t>, the CSP shall cover the following additional subcontrols for cryptography, as a minimum</t>
    </r>
  </si>
  <si>
    <t>القدرة على إصدار شهادات رقمية وإدارتها بطرق آمنة، أو استخدام شهادات رقمية صادرة من جهات موثوقة (Trusted Certification Authority).
Certification authority and issuance capability in a secure manner, or usage of certificates from a trusted certification authority</t>
  </si>
  <si>
    <r>
      <t xml:space="preserve">بالإضافة للضوابط الفرعية ضمن الضابط </t>
    </r>
    <r>
      <rPr>
        <b/>
        <sz val="11"/>
        <color rgb="FF00B9AD"/>
        <rFont val="DIN NEXT™ ARABIC REGULAR"/>
        <family val="2"/>
      </rPr>
      <t>٢-٩-٣</t>
    </r>
    <r>
      <rPr>
        <sz val="11"/>
        <color theme="1"/>
        <rFont val="DIN NEXT™ ARABIC REGULAR"/>
        <family val="2"/>
      </rPr>
      <t xml:space="preserve"> في الضوابط الأساسية للأمن السيبراني، يجب أن تغطي متطلبات الأمن السيبراني الخاصة بإدارة النسخ الاحتياطية لدى مقدمي الخدمات، بحد أدنى مايلي:
In addition to subcontrols in the ECC control</t>
    </r>
    <r>
      <rPr>
        <b/>
        <sz val="11"/>
        <color rgb="FF00B9AD"/>
        <rFont val="DIN NEXT™ ARABIC REGULAR"/>
        <family val="2"/>
      </rPr>
      <t xml:space="preserve"> 2-9-3</t>
    </r>
    <r>
      <rPr>
        <sz val="11"/>
        <color theme="1"/>
        <rFont val="DIN NEXT™ ARABIC REGULAR"/>
        <family val="2"/>
      </rPr>
      <t>, the CSP shall cover the following additional subcontrols for cybersecurity requirements for backup and recovery management, as a minimum</t>
    </r>
  </si>
  <si>
    <t>تأمين الوصول، والتخزين، والنقل لمحتوى النسخ الاحتياطية لبيانات المشترك ووسائطها، وحمايتها من الإتلاف، أو التعديل، أو الاطلاع غير المصرح به.
Securing access, storage and transfer of CST’s data backups and its mediums, and protecting it against damage, amendment or unauthorized access</t>
  </si>
  <si>
    <t>تأمين الوصول، والتخزين، والنقل لمحتوى النسخ الاحتياطية للأنظمة التقنية السحابية (CTS)، ووسائطها، وحمايتها من الإتلاف، أو التعديل، أو الاطلاع غير المصرح به.
Securing access, storage and transfer of Cloud Technology Stack backups and its mediums, and protecting it against damage, amendment or unauthorized access</t>
  </si>
  <si>
    <r>
      <t>بالإضافة للضوابط الفرعية ضمن الضابط</t>
    </r>
    <r>
      <rPr>
        <b/>
        <sz val="11"/>
        <color rgb="FF00B9AD"/>
        <rFont val="DIN NEXT™ ARABIC REGULAR"/>
        <family val="2"/>
      </rPr>
      <t xml:space="preserve"> ٢-١٠-٣ </t>
    </r>
    <r>
      <rPr>
        <sz val="11"/>
        <color theme="1"/>
        <rFont val="DIN NEXT™ ARABIC REGULAR"/>
        <family val="2"/>
      </rPr>
      <t>في الضوابط الأساسية للأمن السيبراني، يجب أن تغطي متطلبات الأمن السيبراني الخاصة بإدارة الثغرات لدى مقدمي الخدمات، بحد أدنى مايلي:
In addition to subcontrols in the ECC control</t>
    </r>
    <r>
      <rPr>
        <b/>
        <sz val="11"/>
        <color rgb="FF00B9AD"/>
        <rFont val="DIN NEXT™ ARABIC REGULAR"/>
        <family val="2"/>
      </rPr>
      <t xml:space="preserve"> 2-10-3</t>
    </r>
    <r>
      <rPr>
        <sz val="11"/>
        <color theme="1"/>
        <rFont val="DIN NEXT™ ARABIC REGULAR"/>
        <family val="2"/>
      </rPr>
      <t>, the CSP shall cover the following additional subcontrols for cybersecurity requirements for vulnerability management requirements, as a minimum</t>
    </r>
  </si>
  <si>
    <t>تقييم ومعالجة الثغرات لمكونات الأنظمة التقنية السحابية (CTS) الخارجية مرة واحدة شهريًا على الأقل، وكل ثلاثة أشهر على الأقل لمكونات الأنظمة التقنية السحابية (CTS) الداخلية.
Assessing and remediating vulnerabilities on external components of Cloud Technology Stack at least once every month, and at least once every three months for internal components of Cloud Technology Stack</t>
  </si>
  <si>
    <t>إشعار المشترك بالثغرات المكتشفة التي قد تؤثر عليه، وكيفية معالجتها. 
Notification to CSTs of identified vulnerabilities that may affecting them, and safeguards in place</t>
  </si>
  <si>
    <r>
      <t>بالإضافة للضوابط الفرعية ضمن الضابط</t>
    </r>
    <r>
      <rPr>
        <b/>
        <sz val="11"/>
        <color rgb="FF00B9AD"/>
        <rFont val="DIN NEXT™ ARABIC REGULAR"/>
        <family val="2"/>
      </rPr>
      <t xml:space="preserve"> ٢-١١-٣ </t>
    </r>
    <r>
      <rPr>
        <sz val="11"/>
        <color theme="1"/>
        <rFont val="DIN NEXT™ ARABIC REGULAR"/>
        <family val="2"/>
      </rPr>
      <t xml:space="preserve">في الضوابط الأساسية للأمن السيبراني، يجب أن تغطي متطلبات الأمن السيبراني الخاصة باختبار الاختراق لدى مقدمي الخدمات، بحد أدنى مايلي:
In addition to subcontrols in the ECC control </t>
    </r>
    <r>
      <rPr>
        <b/>
        <sz val="11"/>
        <color rgb="FF00B9AD"/>
        <rFont val="DIN NEXT™ ARABIC REGULAR"/>
        <family val="2"/>
      </rPr>
      <t>2-11-3</t>
    </r>
    <r>
      <rPr>
        <sz val="11"/>
        <color theme="1"/>
        <rFont val="DIN NEXT™ ARABIC REGULAR"/>
        <family val="2"/>
      </rPr>
      <t>, the CSP shall cover the following additional subcontrols for cybersecurity requirements for penetration testing, as a minimum</t>
    </r>
  </si>
  <si>
    <t>يجب أن يشمل نطاق عمل اختبار الاختراق الأنظمة التقنية السحابية (CTS)، وأن يتم عمل اختبار الاختراق كل ستة أشهر؛ على الأقل.
Scope of penetration tests must cover Cloud Technology Stack and must be conducted at least once every six months</t>
  </si>
  <si>
    <r>
      <t xml:space="preserve">بالإضافة للضوابط الفرعية ضمن الضابط </t>
    </r>
    <r>
      <rPr>
        <b/>
        <sz val="11"/>
        <color rgb="FF00B9AD"/>
        <rFont val="DIN NEXT™ ARABIC REGULAR"/>
        <family val="2"/>
      </rPr>
      <t>٢-١٢-٣</t>
    </r>
    <r>
      <rPr>
        <sz val="11"/>
        <color theme="1"/>
        <rFont val="DIN NEXT™ ARABIC REGULAR"/>
        <family val="2"/>
      </rPr>
      <t xml:space="preserve"> في الضوابط الأساسية للأمن السيبراني، يجب أن تغطي متطلبات الأمن السيبراني لإدارة سجلات الأحداث ومراقبة الأمن السيبراني لدى مقدمي الخدمات، بحد أدنى مايلي:
In addition to subcontrols in the ECC control</t>
    </r>
    <r>
      <rPr>
        <b/>
        <sz val="11"/>
        <color rgb="FF00B9AD"/>
        <rFont val="DIN NEXT™ ARABIC REGULAR"/>
        <family val="2"/>
      </rPr>
      <t xml:space="preserve"> 2-12-3</t>
    </r>
    <r>
      <rPr>
        <sz val="11"/>
        <color theme="1"/>
        <rFont val="DIN NEXT™ ARABIC REGULAR"/>
        <family val="2"/>
      </rPr>
      <t>, the CSP shall cover the following additional subcontrols for cybersecurity requirements for cybersecurity event logs and monitoring management, as a minimum</t>
    </r>
  </si>
  <si>
    <t>تفعيل وحماية سجلات الأحداث (Event Logs) والتدقيق (Audit Trial)  للأنظمة التقنية السحابية (CTS).
Activating and protecting event logs and audit trails of Cloud Technology Stack</t>
  </si>
  <si>
    <t>تفعيل سجلات الأحداث الخاصة بمحاولات عمليات الدخول (Login) وجمعها.
Activating and collecting of login attempts history</t>
  </si>
  <si>
    <t>تفعيل وحماية سجلات الأحداث لجميع الأنشطة والعمليات التي يقوم بها مقدم الخدمة على أنظمة المشتركين، بهدف دعم عمليات التحليل الرقمي الجنائي (Digital  Forensics).
Activating and protecting all event logs of activities and operations performed by the CSP at the tenant level in order to support forensic analysis</t>
  </si>
  <si>
    <t>حماية سجلات الأحداث (Event Logs) الخاصة بالأمن السيبراني، من الوصول غير المصرح به، أو العبث، أو التغيير، أو الحذف غير المشروع، وذلك وفقًا للمتطلبات التشريعية، أو التنظيمية.
Protecting cybersecurity event logs from alteration, disclosure, destruction and unauthorized access and unauthorized release, in accordance with regulatory, or law requirements</t>
  </si>
  <si>
    <t>المراقبة الأمنية المستمرة لأحداث الأمن السيبراني (Cybersecurity Events) باستخدام تقنيات (SIEM) بحيث تشمل جميع الأحداث المتعلقة بالأنظمة  التقنية السحابية (CTS).
Continuous cybersecurity events monitoring using SIEM technique covering the full Cloud Technology Stack</t>
  </si>
  <si>
    <t>المراجعة الدورية لسجلات الأحداث (Event Logs) والتدقيق (Audit Trail)  بحيث تشمل الأحداث والسجلات المتعلقة بالأنظمة التقنية السحابية (CTS)، التي تم تنفيذها من قبل مقدم الخدمة.
Reviewing cybersecurity event logs and audit trails periodically, covering CSP events in the Cloud Technology Stack</t>
  </si>
  <si>
    <t>استخدام وسائل آلية لمراقبة سجلات الأحداث الخاصة بعمليات الدخول عن بعد (Remote Access).
Automated monitoring and logging of remote access sessions event logs</t>
  </si>
  <si>
    <t>التعامل الآمن مع بيانات المستخدمين المتواجدة في سجلات الأحداث (Event Logs) والتدقيق (Audit Trails) وسجلات أحداث الأمن السيبراني (Cybersecurity Events Logs).
Secure handling of user-related data found in the audit trails and the cybersecurity event logs</t>
  </si>
  <si>
    <r>
      <t>بالإضافة للضوابط الفرعية ضمن الضابط</t>
    </r>
    <r>
      <rPr>
        <b/>
        <sz val="11"/>
        <color rgb="FF00B9AD"/>
        <rFont val="DIN NEXT™ ARABIC REGULAR"/>
        <family val="2"/>
      </rPr>
      <t xml:space="preserve"> ٢-١٣-٣ </t>
    </r>
    <r>
      <rPr>
        <sz val="11"/>
        <color theme="1"/>
        <rFont val="DIN NEXT™ ARABIC REGULAR"/>
        <family val="2"/>
      </rPr>
      <t xml:space="preserve">في الضوابط الأساسية للأمن السيبراني، يجب أن تغطي متطلبات الأمن السيبراني لإدارة حوادث وتهديدات الأمن السيبراني لدى مقدمي الخدمات، بحد أدنى مايلي:
In addition to subcontrols in the ECC control </t>
    </r>
    <r>
      <rPr>
        <b/>
        <sz val="11"/>
        <color rgb="FF00B9AD"/>
        <rFont val="DIN NEXT™ ARABIC REGULAR"/>
        <family val="2"/>
      </rPr>
      <t>2-13-3</t>
    </r>
    <r>
      <rPr>
        <sz val="11"/>
        <color theme="1"/>
        <rFont val="DIN NEXT™ ARABIC REGULAR"/>
        <family val="2"/>
      </rPr>
      <t>, the CSP shall cover the following additional subcontrols for cybersecurity requirements for cybersecurity incident and threat management, as a minimum</t>
    </r>
  </si>
  <si>
    <t>الاشتراك مع المجموعات والجهات المتخصصة والموثوقة للحصول على آخر التهديدات والمستجدات في مجال الأمن السيبراني.
Subscribing in authorized and specialized organizations and groups to stay up-to-date on Cybersecurity threats, common practices and key know-how</t>
  </si>
  <si>
    <t>تدريب العاملين (موظفين ومتعاقدين) على الاستجابة لحوادث الأمن السيبراني بما يتماشى مع الأدوار والمسؤوليات.
Training for employees and third party personnel to respond to cybersecurity incidents, in line with their roles and responsibilities</t>
  </si>
  <si>
    <t>اختبار قدرات الاستجابة لحوادث الأمن السيبراني دوريًا.
Periodically testing the incident response capability</t>
  </si>
  <si>
    <t>تحليل وتحديد الأسباب الجذرية (Root Cause Analysis) لحوادث الأمن السيبراني، ووضع الخطط الكفيلة بمعالجتها. 
Root Cause Analysis of cybersecurity incidents and developing plans to address them</t>
  </si>
  <si>
    <t>تقديم الدعم إلى المشتركين في حالات القضايا القانونية، والتحليل الرقمي الجنائي، والحفاظ على الأدلة الرقمية التي تقع تحت إدارة ومسؤولية مقدم الخدمة حسب المتطلبات التشريعية والتنظيمية ذات العلاقة.
Support the CST in cases legal proceedings and forensics, protecting the chain of custody that falls under the management and responsibility of the CSP, in accordance with the related law and regulatory requirements</t>
  </si>
  <si>
    <t>تبليغ المشترك بشكل فوري عن حوادث الأمن السيبراني التي قد تؤثر عليه، في حال اكتشاف الحادثة. 
Real-time reporting to the CST of incidents that may affect CST; if the incident is discovered</t>
  </si>
  <si>
    <t>دعم المشتركين للتعامل مع حوادث الأمن السيبراني حسب الاتفاقية مابين مقدم الخدمة والمشترك.
Support for CSTs to handle security incidents according to the agreement between the CSP and CST</t>
  </si>
  <si>
    <t>قياس ومراقبة مؤشرات الأداء الخاصة بإدارة حوادث الأمن السيبراني، ومراقبة مدى الالتزام بمتطلبات العقود والتشريعات.
Measuring and monitoring cybersecurity incident metrics and monitor compliance with contracts and legislative requirements</t>
  </si>
  <si>
    <r>
      <t>بالإضافة للضوابط الفرعية ضمن الضابط</t>
    </r>
    <r>
      <rPr>
        <b/>
        <sz val="11"/>
        <color rgb="FF00B9AD"/>
        <rFont val="DIN NEXT™ ARABIC REGULAR"/>
        <family val="2"/>
      </rPr>
      <t xml:space="preserve"> ٢-١٤-٣ </t>
    </r>
    <r>
      <rPr>
        <sz val="11"/>
        <color theme="1"/>
        <rFont val="DIN NEXT™ ARABIC REGULAR"/>
        <family val="2"/>
      </rPr>
      <t xml:space="preserve">في الضوابط الأساسية للأمن السيبراني، يجب أن تغطي متطلبات الأمن السيبراني الخاصة بالأمن المادي لدى مقدمي الخدمات، بحد أدنى مايلي:
In addition to subcontrols in the ECC control </t>
    </r>
    <r>
      <rPr>
        <b/>
        <sz val="11"/>
        <color rgb="FF00B9AD"/>
        <rFont val="DIN NEXT™ ARABIC REGULAR"/>
        <family val="2"/>
      </rPr>
      <t>2-14-3</t>
    </r>
    <r>
      <rPr>
        <sz val="11"/>
        <color theme="1"/>
        <rFont val="DIN NEXT™ ARABIC REGULAR"/>
        <family val="2"/>
      </rPr>
      <t>, the CSP shall cover the following additional subcontrols for cybersecurity requirements for physical security, as a minimum</t>
    </r>
  </si>
  <si>
    <t>المراقبة المستمرة لعمليات الدخول والخروج للمباني والمواقع لدى مقدم الخدمة.
Continual monitoring of access to CSP’s sites and buildings</t>
  </si>
  <si>
    <t>منع الوصول غير المصرح به للأجهزة التي تتعامل مباشرة مع الأنظمة التقنية السحابية (CTS).
Preventing unauthorized access to devices in the Cloud Technology Stack</t>
  </si>
  <si>
    <t>التخلص الآمن من أجهزة البنية التحتية (Infrastructure Hardware)، وبالأخص معدات التخزين (Storage Equipments) باتباع أفضل الممارسات والتشريعات ذات العلاقة.
Disposal of cloud infrastructure hardware, in particular, storage equipment (external or internal), by adopting relevant legislation and best practices</t>
  </si>
  <si>
    <r>
      <t xml:space="preserve">بالإضافة للضوابط الفرعية ضمن الضابط </t>
    </r>
    <r>
      <rPr>
        <b/>
        <sz val="11"/>
        <color rgb="FF00B9AD"/>
        <rFont val="DIN NEXT™ ARABIC REGULAR"/>
        <family val="2"/>
      </rPr>
      <t>٢-١٥-٣</t>
    </r>
    <r>
      <rPr>
        <sz val="11"/>
        <color rgb="FF00B9AD"/>
        <rFont val="DIN NEXT™ ARABIC REGULAR"/>
        <family val="2"/>
      </rPr>
      <t xml:space="preserve"> </t>
    </r>
    <r>
      <rPr>
        <sz val="11"/>
        <color theme="1"/>
        <rFont val="DIN NEXT™ ARABIC REGULAR"/>
        <family val="2"/>
      </rPr>
      <t xml:space="preserve">في الضوابط الأساسية للأمن السيبراني، يجب أن تغطي متطلبات الأمن السيبراني الخاصة بحماية تطبيقات الويب لدى مقدمي الخدمات، بحد أدنى مايلي:
In addition to subcontrols in the ECC control </t>
    </r>
    <r>
      <rPr>
        <b/>
        <sz val="11"/>
        <color rgb="FF00B9AD"/>
        <rFont val="DIN NEXT™ ARABIC REGULAR"/>
        <family val="2"/>
      </rPr>
      <t>2-15-3</t>
    </r>
    <r>
      <rPr>
        <sz val="11"/>
        <color theme="1"/>
        <rFont val="DIN NEXT™ ARABIC REGULAR"/>
        <family val="2"/>
      </rPr>
      <t>, the CSP shall cover the following additional subcontrols for cybersecurity requirements for web application security, as a minimum</t>
    </r>
  </si>
  <si>
    <t>حماية المعلومات المستخدمة في إجراء المعاملات عن طريق تطبيقات الويب من المخاطر المحتملة، مثل: انقطاع الاتصال (Incomplete Transmission) ، التوجيه الخاطئ (Mis-routing)، التعديل غير المصرح به، الاطلاع غير المصرح به.
Protecting information involved in application service transactions against possible risks (e.g: incomplete transmission, mis-routing, unauthorized message alteration, unauthorized disclosure….)</t>
  </si>
  <si>
    <t>يجب تحديد وتوثيق واعتماد متطلبات الأمن السيبراني، الخاصة بعملية إدارة المفاتيح لدى مقدمي الخدمات.
Cybersecurity requirements for key management process within the CSP shall be identified, documented and approved</t>
  </si>
  <si>
    <t xml:space="preserve">يجب تطبيق متطلبات الأمن السيبراني، الخاصة بعملية إدارة المفاتيح لدى مقدمي الخدمات.
Cybersecurity requirements for key management process within the CSP shall be applied
</t>
  </si>
  <si>
    <t>تحديد ملاك لمفاتيح التشفير
 (Key Owner).
Ensure well-defined ownership for cryptographic keys</t>
  </si>
  <si>
    <t>وجود آلية آمنة لاسترجاع مفاتيح التشفير في حال فقدانها مثل: (نسخها احتياطيًا وتخزينها بطرق آمنة خارج الأنظمة السحابية).
A secure cryptographic key retrieval mechanism in case of cryptographic key lost (such as backup of keys and enforcement of trusted key storage, strictly external to cloud)</t>
  </si>
  <si>
    <t>تفعيل سجلات الأحداث المتعلقة بمفاتيح التشفير، ومراقبتها.
Activating and monitoring of all audit trails of keys</t>
  </si>
  <si>
    <t>يجب مراجعة متطلبات الأمن السيبراني، الخاصة بإدارة المفاتيح لدى مقدمي الخدمات، ومراجعة تطبيقها دوريًا.
Cybersecurity requirements for key management within the CSP shall be applied and reviewed periodically</t>
  </si>
  <si>
    <t>يجب تحديد متطلبات الأمن السيبراني لتطوير الأنظمة لدى مقدمي الخدمات، وتوثيقها واعتمادها.
Cybersecurity requirements for system development within the CSP shall be identified, documented and approved</t>
  </si>
  <si>
    <t>يجب تطبيق متطلبات الأمن السيبراني لتطوير الأنظمة لدى مقدمي الخدمات.
Cybersecurity requirements for system development within the CSP shall be applied</t>
  </si>
  <si>
    <t>يجب أن تغطي متطلبات الأمن السيبراني لتطوير الأنظمة لدى مقدمي الخدمات  بحد أدنى الضوابط التالية خلال دورة حياة التطوير:
Cybersecurity requirements for system development within the CSP shall include as a minimum the following controls along the development lifecycle</t>
  </si>
  <si>
    <t>أخذ متطلبات الأمن السيبراني (للأنظمة التقنية السحابية (CTS)، والأنظمة ذات العلاقة) بالاعتبار عند تصميم  وتطوير خدمات الحوسبة السحابية.
Considering cybersecurity requirements of the Cloud Technology Stack and relevant systems in the design and implementation of the cloud computing services</t>
  </si>
  <si>
    <t>يجب مراجعة متطلبات الأمن السيبراني لتطوير الأنظمة لدى مقدمي الخدمات، ومراجعة تطبيقها، دوريًا.
Cybersecurity requirements for system development within the CSP shall be applied and reviewed periodically</t>
  </si>
  <si>
    <t>يجب تحديد وتوثيق واعتماد متطلبات الأمن السيبراني لاستخدام وسائط المعلومات والبيانات المادية لدى مقدمي الخدمات.
Cybersecurity requirements for usage of information and data media within the CSP shall be identified, documented and approved</t>
  </si>
  <si>
    <t>يجب تطبيق متطلبات الأمن السيبراني لاستخدام وسائط المعلومات والبيانات المادية لدى مقدمي الخدمات.
Cybersecurity requirements for usage of information and data media within the CSP shall be applied</t>
  </si>
  <si>
    <t>متطلبات الأمن السيبراني لاستخدام وسائط المعلومات والبيانات المادية لدى مقدمي الخدمات يجب أن تغطي بحد أدنى ما يلي:
Cybersecurity requirements for usage of information and data media within the CSP shall cover, at minimum, the following</t>
  </si>
  <si>
    <t>يجب التأكد من عدم احتواء الوسائط على أية بيانات أو معلومات، قبل إعادة استخدام الوسائط أو التخلص منها.
Enforcement of sanitization of media, prior to disposal or reuse</t>
  </si>
  <si>
    <t>يجب استخدام وسائل آمنة عند التخلص من الوسائط.
Using secure means when disposing of media</t>
  </si>
  <si>
    <t>الحفاظ على سرية وسلامة البيانات على أجهزة وسائط التخزين الخارجية.
Provision to maintain confidentiality and integrity of data on removable media</t>
  </si>
  <si>
    <t>وضع ترميز أو علامة (Labelling) مقروءة على الوسائط توضح تصنيفها ومدى حساسية المعلومات والبيانات التي تحتويها.
Human readable labelling of media, to explain its classification and the sensitivity of the information it contains</t>
  </si>
  <si>
    <t>الحفظ الآمن لأجهزة وسائط التخزين الخارجية.
Controlled and physically secure storage of removable media</t>
  </si>
  <si>
    <t>التقييد الحازم لاستخدام وسائط التخزين الخارجية على الأنظمة التقنية السحابية (CTS).
Restriction and control of usage of portable media inside the Cloud Technology Stack</t>
  </si>
  <si>
    <t>يجب مراجعة متطلبات الأمن السيبراني لاستخدام وسائط المعلومات والبيانات المادية لدى مقدمي الخدمات، ومراجعة تطبيقها، دوريًا.
Cybersecurity requirements for usage of information and data media within the CSP shall be applied and reviewed periodically</t>
  </si>
  <si>
    <r>
      <t xml:space="preserve">بالإضافة للضوابط الفرعية ضمن الضابط </t>
    </r>
    <r>
      <rPr>
        <b/>
        <sz val="11"/>
        <color rgb="FF00B9AD"/>
        <rFont val="DIN NEXT™ ARABIC REGULAR"/>
        <family val="2"/>
      </rPr>
      <t xml:space="preserve">٣-١-٣ </t>
    </r>
    <r>
      <rPr>
        <sz val="11"/>
        <color theme="1"/>
        <rFont val="DIN NEXT™ ARABIC REGULAR"/>
        <family val="2"/>
      </rPr>
      <t>في الضوابط الأساسية للأمن السيبراني، يجب أن تغطي متطلبات الأمن السيبراني لجوانب صمود الأمن السيبراني في إدارة استمرارية الأعمال لدى مقدمي الخدمات، بحد أدنى مايلي:
In addition to subcontrols in the ECC control</t>
    </r>
    <r>
      <rPr>
        <b/>
        <sz val="11"/>
        <color rgb="FF00B9AD"/>
        <rFont val="DIN NEXT™ ARABIC REGULAR"/>
        <family val="2"/>
      </rPr>
      <t xml:space="preserve"> 3-1-3</t>
    </r>
    <r>
      <rPr>
        <sz val="11"/>
        <color theme="1"/>
        <rFont val="DIN NEXT™ ARABIC REGULAR"/>
        <family val="2"/>
      </rPr>
      <t>, the CSP shall cover the following additional subcontrols for cybersecurity requirements for cybersecurity resilience aspects of business continuity management, as a minimum</t>
    </r>
  </si>
  <si>
    <t>تطوير وتنفيذ إجراءات التعافي من الكوارث واستمرارية الأعمال بصورة آمنة.
Developing and implementing disaster recovery and business continuity procedures in a secure manner</t>
  </si>
  <si>
    <t>تطوير وتنفيذ إجراءات لضمان صمود واستمرارية أنظمة الأمن السيبراني المخصصة لحماية الأنظمة التقنية السحابية (CTS).
Developing and implementing procedures to ensure resilience and continuity of cybersecurity systems dedicated to the protection of Cloud Technology Stack</t>
  </si>
  <si>
    <r>
      <t xml:space="preserve">بالإضافة إلى تطبيق الضابطين </t>
    </r>
    <r>
      <rPr>
        <b/>
        <sz val="11"/>
        <color rgb="FF00B9AD"/>
        <rFont val="DIN NEXT™ ARABIC REGULAR"/>
        <family val="2"/>
      </rPr>
      <t xml:space="preserve">٤-١-٢ </t>
    </r>
    <r>
      <rPr>
        <sz val="11"/>
        <color theme="1"/>
        <rFont val="DIN NEXT™ ARABIC REGULAR"/>
        <family val="2"/>
      </rPr>
      <t xml:space="preserve">و </t>
    </r>
    <r>
      <rPr>
        <b/>
        <sz val="11"/>
        <color rgb="FF00B9AD"/>
        <rFont val="DIN NEXT™ ARABIC REGULAR"/>
        <family val="2"/>
      </rPr>
      <t>٤-١-٣</t>
    </r>
    <r>
      <rPr>
        <sz val="11"/>
        <color theme="1"/>
        <rFont val="DIN NEXT™ ARABIC REGULAR"/>
        <family val="2"/>
      </rPr>
      <t xml:space="preserve"> في الضوابط الأساسية للأمن السيبراني، يجب أن تغطي متطلبات الأمن السيبراني المتعلق بالأطراف الخارجية لدى مقدمي الخدمات، بحد أدنى مايلي:
In addition to implementing the ECC controls </t>
    </r>
    <r>
      <rPr>
        <b/>
        <sz val="11"/>
        <color rgb="FF00B9AD"/>
        <rFont val="DIN NEXT™ ARABIC REGULAR"/>
        <family val="2"/>
      </rPr>
      <t>4-1-2</t>
    </r>
    <r>
      <rPr>
        <sz val="11"/>
        <color theme="1"/>
        <rFont val="DIN NEXT™ ARABIC REGULAR"/>
        <family val="2"/>
      </rPr>
      <t xml:space="preserve"> and </t>
    </r>
    <r>
      <rPr>
        <b/>
        <sz val="11"/>
        <color rgb="FF00B9AD"/>
        <rFont val="DIN NEXT™ ARABIC REGULAR"/>
        <family val="2"/>
      </rPr>
      <t>4-1-3</t>
    </r>
    <r>
      <rPr>
        <sz val="11"/>
        <color theme="1"/>
        <rFont val="DIN NEXT™ ARABIC REGULAR"/>
        <family val="2"/>
      </rPr>
      <t>, the CSP shall cover the following additional subcontrols for third-party cybersecurity requirements, as a minimum</t>
    </r>
  </si>
  <si>
    <t>ضمان تنفيذ مقدم الخدمة لطلبات الهيئة الوطنية للأمن السيبراني الخاصة بإزالة البرمجيات أو الخدمات المقدمة من أطراف خارجية التي قد تعتبر تهديدًا على الأمن السيبراني للجهات الوطنية، من السوق (Marketplace) المقدم للمشتركين.
Ensure that the CSP fulfills NCA's requests to remove software or services, provided by third-party providers that may be considered a cybersecurity threat to national organizations, from the marketplace provided to CSTs</t>
  </si>
  <si>
    <t xml:space="preserve">طلب تقديم التوثيق (Documentation) اللازم، فيما يخص الأمن السيبراني، لأي معدات أو خدمات مقدمة من الموردين ومقدمي الخدمات من الأطراف الخارجية.
Requirement to provide security documentation for any equipment or services from suppliers and third-party providers
</t>
  </si>
  <si>
    <t xml:space="preserve">يجب على الطرف الخارجي إدارة مخاطر الأمن السيبراني الخاصة به.
Risk management and security governance on third-party providers as part of general cybersecurity risk management and governance
</t>
  </si>
  <si>
    <t>يجب تطبيقه جزئيًا - Must be partially implemented</t>
  </si>
  <si>
    <t>يوصى بتطبيقه - Recommended</t>
  </si>
  <si>
    <t>الحالة - Status</t>
  </si>
  <si>
    <t>1- حوكمة الأمن السيبراني
Cybersecurity Governance</t>
  </si>
  <si>
    <t xml:space="preserve">4- الأمن السيبراني المتعلق بالأطراف الخارجية (Third-Party Cybersecurity) </t>
  </si>
  <si>
    <t>3- صمود الأمن السيبراني (Cybersecurity Resilience)</t>
  </si>
  <si>
    <t>1- حوكمة الأمن السيبراني  (Cybersecurity Governance)</t>
  </si>
  <si>
    <t>لا ينطبق - Not Applicable</t>
  </si>
  <si>
    <r>
      <t xml:space="preserve">بالإضافة للضابط </t>
    </r>
    <r>
      <rPr>
        <b/>
        <sz val="11"/>
        <color rgb="FF00B9AD"/>
        <rFont val="DIN NEXT™ ARABIC REGULAR"/>
        <family val="2"/>
      </rPr>
      <t>٢-٨-٣-٢</t>
    </r>
    <r>
      <rPr>
        <sz val="11"/>
        <color theme="1"/>
        <rFont val="DIN NEXT™ ARABIC REGULAR"/>
        <family val="2"/>
      </rPr>
      <t xml:space="preserve"> في الضوابط الأساسية للأمن السيبراني، يجب أن تغطي متطلبات الأمن السيبراني الخاصة بعملية إدارة المفاتيح لدى مقدمي الخدمات بحد أدنى ما يلي:
In addition to the ECC subcontrol
</t>
    </r>
    <r>
      <rPr>
        <b/>
        <sz val="11"/>
        <color rgb="FF00B9AD"/>
        <rFont val="DIN NEXT™ ARABIC REGULAR"/>
        <family val="2"/>
      </rPr>
      <t xml:space="preserve">2-8-3-2
</t>
    </r>
    <r>
      <rPr>
        <sz val="11"/>
        <color theme="1"/>
        <rFont val="DIN NEXT™ ARABIC REGULAR"/>
        <family val="2"/>
      </rPr>
      <t xml:space="preserve"> cybersecurity requirements for key management within the CSP shall cover, at minimum, the following</t>
    </r>
  </si>
  <si>
    <r>
      <t xml:space="preserve">بالإضافة للضابط </t>
    </r>
    <r>
      <rPr>
        <b/>
        <sz val="11"/>
        <color rgb="FF00B9AD"/>
        <rFont val="DIN NEXT™ ARABIC REGULAR"/>
        <family val="2"/>
      </rPr>
      <t>٢-٨-٣-٢</t>
    </r>
    <r>
      <rPr>
        <sz val="11"/>
        <color theme="1"/>
        <rFont val="DIN NEXT™ ARABIC REGULAR"/>
        <family val="2"/>
      </rPr>
      <t xml:space="preserve"> في الضوابط الأساسية للأمن السيبراني، يجب أن تغطي متطلبات الأمن السيبراني الخاصة بعملية إدارة المفاتيح لدى مقدمي الخدمات بحد أدنى ما يلي:
In addition to the ECC subcontrol
 </t>
    </r>
    <r>
      <rPr>
        <b/>
        <sz val="11"/>
        <color rgb="FF00B9AD"/>
        <rFont val="DIN NEXT™ ARABIC REGULAR"/>
        <family val="2"/>
      </rPr>
      <t xml:space="preserve">2-8-3-2
</t>
    </r>
    <r>
      <rPr>
        <sz val="11"/>
        <color theme="1"/>
        <rFont val="DIN NEXT™ ARABIC REGULAR"/>
        <family val="2"/>
      </rPr>
      <t xml:space="preserve"> cybersecurity requirements for key management within the CSP shall cover, at minimum, the following</t>
    </r>
  </si>
  <si>
    <r>
      <t xml:space="preserve">بالإضافة للضابط </t>
    </r>
    <r>
      <rPr>
        <b/>
        <sz val="11"/>
        <color rgb="FF00B9AD"/>
        <rFont val="DIN NEXT™ ARABIC REGULAR"/>
        <family val="2"/>
      </rPr>
      <t>٢-٨-٣-٢</t>
    </r>
    <r>
      <rPr>
        <sz val="11"/>
        <color theme="1"/>
        <rFont val="DIN NEXT™ ARABIC REGULAR"/>
        <family val="2"/>
      </rPr>
      <t xml:space="preserve"> في الضوابط الأساسية للأمن السيبراني، يجب أن تغطي متطلبات الأمن السيبراني الخاصة بعملية إدارة المفاتيح لدى مقدمي الخدمات بحد أدنى ما يلي:
In addition to the ECC subcontrol
 </t>
    </r>
    <r>
      <rPr>
        <b/>
        <sz val="11"/>
        <color rgb="FF00B9AD"/>
        <rFont val="DIN NEXT™ ARABIC REGULAR"/>
        <family val="2"/>
      </rPr>
      <t>2-8-3-2</t>
    </r>
    <r>
      <rPr>
        <sz val="11"/>
        <color theme="1"/>
        <rFont val="DIN NEXT™ ARABIC REGULAR"/>
        <family val="2"/>
      </rPr>
      <t xml:space="preserve">
 cybersecurity requirements for key management within the CSP shall cover, at minimum, the following</t>
    </r>
  </si>
  <si>
    <t>Implementation Mandatoriness</t>
  </si>
  <si>
    <t>حالة الالتزام بالضوابط - مستوى ١
  Compliance with Controls Status - Level 1</t>
  </si>
  <si>
    <t>حالة الالتزام بالضوابط - مستوى ٢
  Compliance with Controls Status - Level 2</t>
  </si>
  <si>
    <t>حالة الالتزام بالضوابط - مستوى ٣
  Compliance with Controls Status  - Level 3</t>
  </si>
  <si>
    <t>حالة الالتزام بالضوابط - مستوى ٤
  Compliance with Controls Status  - Level 4</t>
  </si>
  <si>
    <t>سنة الإصدار - Year of Issuance:</t>
  </si>
  <si>
    <t>نسخة الإصدار - Version No:</t>
  </si>
  <si>
    <t>#</t>
  </si>
  <si>
    <t>مستوى البيانات المستضافة في الخدمة
Data Clasification Level Hosted in Cloud</t>
  </si>
  <si>
    <t>Level 1</t>
  </si>
  <si>
    <t>عدد المشتركين في الخدمة
Number of CSTs for this Service</t>
  </si>
  <si>
    <t>Level 2</t>
  </si>
  <si>
    <t>Level 3</t>
  </si>
  <si>
    <t>Level 4</t>
  </si>
  <si>
    <t>الصفحة التي يجب تعبئتها
Sheet to be Filled</t>
  </si>
  <si>
    <t>الاسم الكامل للجهة (بالإنجليزي)
Organization Full Name (in English)</t>
  </si>
  <si>
    <t>الاسم الكامل للجهة (بالعربي)
Organization Full Name (in Arabic)</t>
  </si>
  <si>
    <t>معلومات المسؤول الأول عن الأمن السيبراني في الجهة (رئيس الإدارة المعنية بالأمن السيبراني في الجهة)
Organization Cybersecurity Main Contact Person Details (Organization Cybersecurity Function Head)</t>
  </si>
  <si>
    <t> البريد الإلكتروني
Email</t>
  </si>
  <si>
    <t>الاسم الكامل (بالعربي)
Full Name (in Arabic)</t>
  </si>
  <si>
    <t>رقم الجوال
Mobile Number</t>
  </si>
  <si>
    <t>رقم الهاتف
Phone Number</t>
  </si>
  <si>
    <t>الاسم الكامل (بالإنجليزي)
Full Name (in English)</t>
  </si>
  <si>
    <t>معلومات شخص آخر (من ينوب عن المسؤول الأول)
Contact Details of Another Person (Appointed by the Main Contact Person)</t>
  </si>
  <si>
    <t>رقم النسخة
Version No.</t>
  </si>
  <si>
    <t>الحالة
Status</t>
  </si>
  <si>
    <t>التحديث بواسطة
Updated by</t>
  </si>
  <si>
    <t>التاريخ
Date</t>
  </si>
  <si>
    <t>ملاحظات / إجراءات
Remarks / Actions</t>
  </si>
  <si>
    <t>الملاحظات
Remarks</t>
  </si>
  <si>
    <t xml:space="preserve">سجل أداة التقييم وقياس الالتزام 
Assessment and Compliance Tool Log
</t>
  </si>
  <si>
    <t>إجراءات التقييم وقياس الالتزام 
Assessment and Compliance Procedures</t>
  </si>
  <si>
    <t>تعليمات
Instructions</t>
  </si>
  <si>
    <t>شعار الجهة
Organization's Logo</t>
  </si>
  <si>
    <t>حالة الالتزام بالضوابط - مستوى ٣
  Compliance with Controls Status - Level 3</t>
  </si>
  <si>
    <t>حالة الالتزام بالضوابط - مستوى ٤
  Compliance with Controls Status - Level 4</t>
  </si>
  <si>
    <t>نتائج التقييم والالتزام - مستوى ١ 
Assessment and Compliance Results - Level 1</t>
  </si>
  <si>
    <t>نتائج التقييم والالتزام - مستوى ٢
Assessment and Compliance Results - Level 2</t>
  </si>
  <si>
    <t>نتائج التقييم والالتزام - مستوى ٣
Assessment and Compliance Results - Level 3</t>
  </si>
  <si>
    <t>نتائج التقييم والالتزام - مستوى ٤
Assessment and Compliance Results - Level 4</t>
  </si>
  <si>
    <t>ملخص نتائج التقييم والالتزام
Summary of Assessment and Compliance Results</t>
  </si>
  <si>
    <t>رقم الضابط الأساسي
Main Control Number</t>
  </si>
  <si>
    <t>1- حوكمة الأمن السيبراني (Cybersecurity Governance)</t>
  </si>
  <si>
    <t xml:space="preserve">4- الأمن السيبراني المتعلق بالأطراف الخارجية (Third-Party Cybersecurity) 
</t>
  </si>
  <si>
    <t>المستوى العام للالتزام بالضوابط الإلزامية
 General level of Compliance with with Mandatory Controls</t>
  </si>
  <si>
    <t>المستوى العام للالتزام بالضوابط الموصى بتطبيقها
General level of Compliance with Recommended Controls</t>
  </si>
  <si>
    <t>A</t>
  </si>
  <si>
    <t>B</t>
  </si>
  <si>
    <t>C</t>
  </si>
  <si>
    <t>D</t>
  </si>
  <si>
    <t>E</t>
  </si>
  <si>
    <t>F</t>
  </si>
  <si>
    <t xml:space="preserve"> نتائج التقييم والالتزام العامة
General Assessment and Compliance Results</t>
  </si>
  <si>
    <r>
      <t>بالإضافة للضابط</t>
    </r>
    <r>
      <rPr>
        <b/>
        <sz val="11"/>
        <color rgb="FF00B9AD"/>
        <rFont val="DIN NEXT™ ARABIC REGULAR"/>
        <family val="2"/>
      </rPr>
      <t xml:space="preserve"> ١-٤-١ </t>
    </r>
    <r>
      <rPr>
        <sz val="11"/>
        <color theme="1"/>
        <rFont val="DIN NEXT™ ARABIC REGULAR"/>
        <family val="2"/>
      </rPr>
      <t xml:space="preserve">في الضوابط الأساسية للأمن السيبراني، يجب على صاحب الصلاحية تحديد وتوثيق واعتماد ما يلي:
In addition to the ECC control </t>
    </r>
    <r>
      <rPr>
        <b/>
        <sz val="11"/>
        <color rgb="FF00B9AD"/>
        <rFont val="DIN NEXT™ ARABIC REGULAR"/>
        <family val="2"/>
      </rPr>
      <t>1-4-1</t>
    </r>
    <r>
      <rPr>
        <sz val="11"/>
        <color theme="1"/>
        <rFont val="DIN NEXT™ ARABIC REGULAR"/>
        <family val="2"/>
      </rPr>
      <t xml:space="preserve"> the Authorizing Official shall also identify, document and approve</t>
    </r>
  </si>
  <si>
    <r>
      <t>بالإضافة للضابط</t>
    </r>
    <r>
      <rPr>
        <b/>
        <sz val="11"/>
        <color rgb="FF00B9AD"/>
        <rFont val="DIN NEXT™ ARABIC REGULAR"/>
        <family val="2"/>
      </rPr>
      <t xml:space="preserve"> ١-٤-١</t>
    </r>
    <r>
      <rPr>
        <sz val="11"/>
        <color theme="1"/>
        <rFont val="DIN NEXT™ ARABIC REGULAR"/>
        <family val="2"/>
      </rPr>
      <t xml:space="preserve"> في الضوابط الأساسية للأمن السيبراني، يجب على صاحب الصلاحية تحديد وتوثيق واعتماد ما يلي:
In addition to the ECC control </t>
    </r>
    <r>
      <rPr>
        <b/>
        <sz val="11"/>
        <color rgb="FF00B9AD"/>
        <rFont val="DIN NEXT™ ARABIC REGULAR"/>
        <family val="2"/>
      </rPr>
      <t>1-4-1</t>
    </r>
    <r>
      <rPr>
        <sz val="11"/>
        <color theme="1"/>
        <rFont val="DIN NEXT™ ARABIC REGULAR"/>
        <family val="2"/>
      </rPr>
      <t xml:space="preserve"> the Authorizing Official shall also identify, document and approve</t>
    </r>
  </si>
  <si>
    <r>
      <t>متوسط مستوى الالتزام</t>
    </r>
    <r>
      <rPr>
        <sz val="12"/>
        <color rgb="FF00B9AD"/>
        <rFont val="DIN Next LT Arabic Light"/>
        <family val="2"/>
      </rPr>
      <t>*</t>
    </r>
    <r>
      <rPr>
        <sz val="12"/>
        <color theme="1"/>
        <rFont val="DIN Next LT Arabic Light"/>
        <family val="2"/>
      </rPr>
      <t xml:space="preserve">
Compliance Level Average</t>
    </r>
    <r>
      <rPr>
        <sz val="12"/>
        <color rgb="FF00B9AD"/>
        <rFont val="DIN Next LT Arabic Light"/>
        <family val="2"/>
      </rPr>
      <t>*</t>
    </r>
  </si>
  <si>
    <t>عدد الضوابط الإلزامية في المستوى ٤
Number of Mandatory Controls in Level 4</t>
  </si>
  <si>
    <t>عدد الضوابط الإلزامية في المستوى ٣
Number of Mandatory Controls in Level 3</t>
  </si>
  <si>
    <t>عدد الضوابط الإلزامية في المستوى ٢
Number of Mandatory Controls in Level 2</t>
  </si>
  <si>
    <t>عدد الضوابط الإلزامية في المستوى ١
Number of Mandatory Controls in Level 1</t>
  </si>
  <si>
    <t>تعرض متوسط مستوى الالتزام بالضوابط الإلزامية لجميع مستويات تصنيف البيانات المستضافة لدى مقدم الخدمة
This chart shows the compliance level average of mandatory controls for all data classification levels hosted in the cloud services provided by the CSP</t>
  </si>
  <si>
    <t xml:space="preserve">مثال لآلية احتساب مستوى الالتزام للضابط
</t>
  </si>
  <si>
    <t>Example of how compliance level average is calculated for control number
1-2-P-1</t>
  </si>
  <si>
    <t xml:space="preserve">معلومات أساسية عن الجهة
Organization's Basic Information
</t>
  </si>
  <si>
    <t xml:space="preserve">معلومات أساسية عن الخدمة
 Basic Information about Services
</t>
  </si>
  <si>
    <r>
      <rPr>
        <sz val="11"/>
        <color rgb="FF00B9AD"/>
        <rFont val="DIN Next LT Arabic Light"/>
        <family val="2"/>
      </rPr>
      <t>*</t>
    </r>
    <r>
      <rPr>
        <sz val="11"/>
        <color theme="1"/>
        <rFont val="DIN Next LT Arabic Light"/>
        <family val="2"/>
      </rPr>
      <t>يتم احتساب متوسط مستوى الالتزام للضابط الأساسي الإلزامي، من خلال حساب متوسط مستوى الالتزام الذي تم اختياره للضابط الأساسي لجميع مستويات تصنيف البيانات المستضافة لدى مقدم الخدمة
 Compliance level average is calculated by taking the average of compliance level of the mandatory main control for all data clasification level hosted in cloud provided by the CSP</t>
    </r>
  </si>
  <si>
    <t>مقدم خدمة يقدم خدمات حوسبة سحابية للبيانات المصنفة مستوى ١، وكذلك للبيانات المصنفة مستوى ٣، ومستوى الالتزام الذي تم اختياره لهذا الضابط كالتالي:
- في المستوى ١: "مطبق كليًا"
- في المستوى ٣: "غير مطبق"
--&gt; مستوى الالتزام الذي سيعرض في هذه الصفحة لهذا الضابط هو: "مطبق جزئيًا"
A service provider provides services for data clasified as Level 1 and Level 3, and the cohosen compliance level for this control is as follows:
" in Level 1 is "Implemented-
"in Level 3 is "Not Implemented-
"The compliance level average shown in this sheet for this control is "Partially Implemented &lt;---</t>
  </si>
  <si>
    <t>You can use the helping tools located at the top of the sheet to move to different sections within this tool</t>
  </si>
  <si>
    <t xml:space="preserve"> يمكن استخدام الأدوات المساعدة الموضحة في أعلى الصفحة للإنتقال من قسم إلى آخر ضمن هذه الأداة 
</t>
  </si>
  <si>
    <r>
      <t>Go to the section related to (</t>
    </r>
    <r>
      <rPr>
        <b/>
        <sz val="10"/>
        <color theme="1"/>
        <rFont val="DIN NEXT™ ARABIC REGULAR"/>
        <family val="2"/>
      </rPr>
      <t>Organization's Logo</t>
    </r>
    <r>
      <rPr>
        <sz val="10"/>
        <color theme="1"/>
        <rFont val="DIN NEXT™ ARABIC REGULAR"/>
        <family val="2"/>
      </rPr>
      <t>) and then add the Organization's logo according to the size specified for that.</t>
    </r>
  </si>
  <si>
    <t>The steps below show some instructions on how to use this tool:</t>
  </si>
  <si>
    <t>Assessment and Compliance Results - Level 2</t>
  </si>
  <si>
    <t>Compliance with Controls Status - Level 3</t>
  </si>
  <si>
    <t>Assessment and Compliance Results - Level 3</t>
  </si>
  <si>
    <t>Compliance with Controls Status - Level 4</t>
  </si>
  <si>
    <t>Assessment and Compliance Results - Level 4</t>
  </si>
  <si>
    <t>يتم تقييم وقياس مستوى الالتزام لكل ضابط من ضوابط الأمن السيبراني للحوسبة السحابية (CCC - 1 : 2020) ضمن كل مكون فرعي يندرج تحت المكونات الأساسية، بحيث يتم اتباع الخطوات التالية:</t>
  </si>
  <si>
    <r>
      <t>في خانة (</t>
    </r>
    <r>
      <rPr>
        <b/>
        <sz val="9"/>
        <color theme="1"/>
        <rFont val="DIN NEXT™ ARABIC REGULAR"/>
        <family val="2"/>
      </rPr>
      <t>مستوى الالتزام</t>
    </r>
    <r>
      <rPr>
        <sz val="9"/>
        <color theme="1"/>
        <rFont val="DIN NEXT™ ARABIC REGULAR"/>
        <family val="2"/>
      </rPr>
      <t>) يتم تحديد حالة تطبيق الجهة/النظام لكل ضابط أساسي وفرعي، وذلك باختيار أحد الحالات التالية:</t>
    </r>
  </si>
  <si>
    <r>
      <t>يتم اختيار حالة الضابط (</t>
    </r>
    <r>
      <rPr>
        <b/>
        <sz val="9"/>
        <color rgb="FFFC0D1B"/>
        <rFont val="DIN NEXT™ ARABIC REGULAR"/>
        <family val="2"/>
      </rPr>
      <t>غير مطبق  - Not Implemented</t>
    </r>
    <r>
      <rPr>
        <sz val="9"/>
        <color theme="1"/>
        <rFont val="DIN NEXT™ ARABIC REGULAR"/>
        <family val="2"/>
      </rPr>
      <t>) إذا كان الضابط غير مطبق على جميع الخدمات المقدمة بالنسبة للمستوى الذي يتم تقييمه من مستويات البيانات المستضافة لدى مقدم الخدمة، وعند اختيار هذه الحالة فيجب على الجهة تقديم معلومات إضافية في خانة (</t>
    </r>
    <r>
      <rPr>
        <b/>
        <sz val="9"/>
        <color theme="1"/>
        <rFont val="DIN NEXT™ ARABIC REGULAR"/>
        <family val="2"/>
      </rPr>
      <t>إجراءات التصحيح</t>
    </r>
    <r>
      <rPr>
        <sz val="9"/>
        <color theme="1"/>
        <rFont val="DIN NEXT™ ARABIC REGULAR"/>
        <family val="2"/>
      </rPr>
      <t>) لتوضيح الإجراءات التي سوف تقوم الجهة بتطبيقها لتصحيح حالة الالتزام خلال مدة زمنية محددة يتم ذكرها في خانة (</t>
    </r>
    <r>
      <rPr>
        <b/>
        <sz val="9"/>
        <color theme="1"/>
        <rFont val="DIN NEXT™ ARABIC REGULAR"/>
        <family val="2"/>
      </rPr>
      <t>تاريخ الالتزام المتوقع "اليوم/الشهر/السنة"</t>
    </r>
    <r>
      <rPr>
        <sz val="9"/>
        <color theme="1"/>
        <rFont val="DIN NEXT™ ARABIC REGULAR"/>
        <family val="2"/>
      </rPr>
      <t>).</t>
    </r>
  </si>
  <si>
    <r>
      <t>يتم اختيار حالة الضابط (</t>
    </r>
    <r>
      <rPr>
        <b/>
        <sz val="9"/>
        <color rgb="FFFDBF2D"/>
        <rFont val="DIN NEXT™ ARABIC REGULAR"/>
        <family val="2"/>
      </rPr>
      <t>مطبق جزئيًا  - Partially Implemented</t>
    </r>
    <r>
      <rPr>
        <sz val="9"/>
        <color theme="1"/>
        <rFont val="DIN NEXT™ ARABIC REGULAR"/>
        <family val="2"/>
      </rPr>
      <t>)  إذا كانت بعض أجزاء الضابط مطبقة، وبعض الأجزاء غير مطبقة، أو إذا كان الضابط مطبق على بعض الخدمات المقدمة بالنسبة للمستوى الذي يتم تقييمه من مستويات البيانات المستضافة لدى مقدم الخدمة، وغير مطبق على بعض الخدمات الأخرى، وعند اختيار هذه الحالة فيجب على مقدم الخدمة تقديم معلومات إضافية في خانة (</t>
    </r>
    <r>
      <rPr>
        <b/>
        <sz val="9"/>
        <color theme="1"/>
        <rFont val="DIN NEXT™ ARABIC REGULAR"/>
        <family val="2"/>
      </rPr>
      <t>ملاحظات</t>
    </r>
    <r>
      <rPr>
        <sz val="9"/>
        <color theme="1"/>
        <rFont val="DIN NEXT™ ARABIC REGULAR"/>
        <family val="2"/>
      </rPr>
      <t>) لتوضيح  الخدمات التي تم تطبيق فيها هذا الضابط وكذلك توضيح أجزاء الضابط المطبقة جزئيًا، مع ذكر الأدلة (Evidences) على تطبيقها، وكذلك توضيح متطلبات الضابط غير المطبقة مع تقديم معلومات إضافية في خانة (</t>
    </r>
    <r>
      <rPr>
        <b/>
        <sz val="9"/>
        <color theme="1"/>
        <rFont val="DIN NEXT™ ARABIC REGULAR"/>
        <family val="2"/>
      </rPr>
      <t>إجراءات التصحيح</t>
    </r>
    <r>
      <rPr>
        <sz val="9"/>
        <color theme="1"/>
        <rFont val="DIN NEXT™ ARABIC REGULAR"/>
        <family val="2"/>
      </rPr>
      <t>) لتوضيح الإجراءات التي سوف تقوم الجهة بتطبيقها لتصحيح حالة الالتزام خلال مدة زمنية محددة يتم ذكرها في خانة (</t>
    </r>
    <r>
      <rPr>
        <b/>
        <sz val="9"/>
        <color theme="1"/>
        <rFont val="DIN NEXT™ ARABIC REGULAR"/>
        <family val="2"/>
      </rPr>
      <t>تاريخ الالتزام المتوقع "اليوم/الشهر/السنة"</t>
    </r>
    <r>
      <rPr>
        <sz val="9"/>
        <color theme="1"/>
        <rFont val="DIN NEXT™ ARABIC REGULAR"/>
        <family val="2"/>
      </rPr>
      <t>).  بالإضافة إلى العمل على تجهيز  الأدلة على تطبيق الضابط جزئيًا وذلك لأعمال التدقيق من قبل الهيئة الوطنية للأمن السيبراني بحيث تكون معلومات الأدلة منظمة وموزعة في مجلدات/ملفات "إلكترونية أو ورقية" بناءً على رقم الضابط الأساسي والفرعي.</t>
    </r>
  </si>
  <si>
    <r>
      <t>يتم اختيار حالة الضابط (</t>
    </r>
    <r>
      <rPr>
        <b/>
        <sz val="9"/>
        <color rgb="FF72AC4D"/>
        <rFont val="DIN NEXT™ ARABIC REGULAR"/>
        <family val="2"/>
      </rPr>
      <t>مطبق كليًا  - Implemented</t>
    </r>
    <r>
      <rPr>
        <sz val="9"/>
        <color theme="1"/>
        <rFont val="DIN NEXT™ ARABIC REGULAR"/>
        <family val="2"/>
      </rPr>
      <t>)  إذا كان الضابط مطبق على جميع الخدمات المقدمة بالنسبة للمستوى الذي يتم تقييمه من مستويات البيانات المستضافة لدى مقدم الخدمة، وعند اختيار هذه الحالة فيجب على الجهة تقديم معلومات إضافية في خانة (</t>
    </r>
    <r>
      <rPr>
        <b/>
        <sz val="9"/>
        <color theme="1"/>
        <rFont val="DIN NEXT™ ARABIC REGULAR"/>
        <family val="2"/>
      </rPr>
      <t>ملاحظات</t>
    </r>
    <r>
      <rPr>
        <sz val="9"/>
        <color theme="1"/>
        <rFont val="DIN NEXT™ ARABIC REGULAR"/>
        <family val="2"/>
      </rPr>
      <t>) لتوضيح الأدلة (Evidences) على تطبيق الضابط والالتزام بمتطلباته، مع العمل على تجهيز هذه الأدلة وذلك لأعمال التدقيق من قبل الهيئة الوطنية للأمن السيبراني بحيث تكون معلومات الأدلة منظمة وموزعة في مجلدات/ملفات "إلكترونية أو ورقية" بناءً على رقم الضابط الأساسي والفرعي.</t>
    </r>
  </si>
  <si>
    <t>عند تعبئة حالة الالتزام للضوابط الأساسية التي يندرج تحتها ضوابط فرعية، فيجب وجود وثيقة معتمدة تنص على كل ضابط من الضوابط الفرعية بالإضافة إلى تطبيقه.</t>
  </si>
  <si>
    <r>
      <t>بعد الإنتهاء من تقييم وقياس الالتزام بالضوابط لخدمات الحوسبة السحابية المقدمة وفقًا لكل مستوى من مستويات تصنيف البيانات، فيمكن الاطلاع على ملخص النتائج في القسم الخاص بــ (</t>
    </r>
    <r>
      <rPr>
        <b/>
        <sz val="10"/>
        <color theme="1"/>
        <rFont val="DIN NEXT™ ARABIC REGULAR"/>
        <family val="2"/>
      </rPr>
      <t>نتائج التقييم والالتزام العامة</t>
    </r>
    <r>
      <rPr>
        <sz val="10"/>
        <color theme="1"/>
        <rFont val="DIN NEXT™ ARABIC REGULAR"/>
        <family val="2"/>
      </rPr>
      <t>) و (</t>
    </r>
    <r>
      <rPr>
        <b/>
        <sz val="10"/>
        <color theme="1"/>
        <rFont val="DIN NEXT™ ARABIC REGULAR"/>
        <family val="2"/>
      </rPr>
      <t>ملخص نتائج التقييم والالتزام</t>
    </r>
    <r>
      <rPr>
        <sz val="10"/>
        <color theme="1"/>
        <rFont val="DIN NEXT™ ARABIC REGULAR"/>
        <family val="2"/>
      </rPr>
      <t>) ضمن هذه الأداة.</t>
    </r>
  </si>
  <si>
    <r>
      <t>يتم الإنتقال إلى القسم الخاص بـ (</t>
    </r>
    <r>
      <rPr>
        <b/>
        <sz val="10"/>
        <color theme="1"/>
        <rFont val="DIN NEXT™ ARABIC REGULAR"/>
        <family val="2"/>
      </rPr>
      <t>سجل أداة التقييم وقياس الالتزام</t>
    </r>
    <r>
      <rPr>
        <sz val="10"/>
        <color theme="1"/>
        <rFont val="DIN NEXT™ ARABIC REGULAR"/>
        <family val="2"/>
      </rPr>
      <t xml:space="preserve">) ويتم تعبئة المعلومات المطلوبة، ثم يتم حفظ ملف الأداة باتباع النموذج التالي:
</t>
    </r>
  </si>
  <si>
    <t>حالة الالتزام بالضوابط - مستوى ١</t>
  </si>
  <si>
    <t>حالة الالتزام بالضوابط - مستوى ٢</t>
  </si>
  <si>
    <t>نتائج التقييم والالتزام - مستوى ١</t>
  </si>
  <si>
    <t>نتائج التقييم والالتزام - مستوى ٢</t>
  </si>
  <si>
    <t>حالة الالتزام بالضوابط - مستوى ٣</t>
  </si>
  <si>
    <t>نتائج التقييم والالتزام - مستوى ٣</t>
  </si>
  <si>
    <t>حالة الالتزام بالضوابط - مستوى ٤</t>
  </si>
  <si>
    <t>نتائج التقييم والالتزام - مستوى ٤</t>
  </si>
  <si>
    <t>Compliance with Controls Status - Level 1</t>
  </si>
  <si>
    <t>Assessment and Compliance Results - Level 1</t>
  </si>
  <si>
    <t>Compliance with Controls Status - Level 2</t>
  </si>
  <si>
    <r>
      <t>الإنتقال إلى القسم الخاص بـ (</t>
    </r>
    <r>
      <rPr>
        <b/>
        <sz val="10"/>
        <color theme="1"/>
        <rFont val="DIN NEXT™ ARABIC REGULAR"/>
        <family val="2"/>
      </rPr>
      <t>معلومات أساسية عن الخدمة</t>
    </r>
    <r>
      <rPr>
        <sz val="10"/>
        <color theme="1"/>
        <rFont val="DIN NEXT™ ARABIC REGULAR"/>
        <family val="2"/>
      </rPr>
      <t>)، وتعبئة جميع الحقول المطلوبة.</t>
    </r>
  </si>
  <si>
    <t>تُقرأ الأرقام المرجعیة لجمیع المكونات والضوابط من اليسار إلى اليمين.</t>
  </si>
  <si>
    <t>الخطوات أدناه توضح بعض التعليمات لكيفية استخدام أداة التقييم وقياس الالتزام:</t>
  </si>
  <si>
    <r>
      <t>الإنتقال إلى القسم الخاص بـ (</t>
    </r>
    <r>
      <rPr>
        <b/>
        <sz val="10"/>
        <color theme="1"/>
        <rFont val="DIN NEXT™ ARABIC REGULAR"/>
        <family val="2"/>
      </rPr>
      <t>شعار الجهة</t>
    </r>
    <r>
      <rPr>
        <sz val="10"/>
        <color theme="1"/>
        <rFont val="DIN NEXT™ ARABIC REGULAR"/>
        <family val="2"/>
      </rPr>
      <t>) ومن ثم إضافة شعار الجهة حسب المقاس المحدد لذلك.</t>
    </r>
  </si>
  <si>
    <r>
      <t>البدء بتعبئة المعلومات الأساسية عن الجهة حسب ماهو محدد في القسم الخاص بـ (</t>
    </r>
    <r>
      <rPr>
        <b/>
        <sz val="10"/>
        <color theme="1"/>
        <rFont val="DIN NEXT™ ARABIC REGULAR"/>
        <family val="2"/>
      </rPr>
      <t>معلومات أساسية عن الجهة</t>
    </r>
    <r>
      <rPr>
        <sz val="10"/>
        <color theme="1"/>
        <rFont val="DIN NEXT™ ARABIC REGULAR"/>
        <family val="2"/>
      </rPr>
      <t>)، حيث يجب تعبئة جميع الحقول المطلوبة.</t>
    </r>
  </si>
  <si>
    <t>الإنتقال إلى القسم الخاص بقياس مدى التزام مقدم الخدمة بتطبيق ضوابط الأمن السيبراني للحوسبة السحابية (CCC - 1 : 2020) لكل مستوى من مستويات تصنيف البيانات المستضافة لديه حسب التسلسل التالي:</t>
  </si>
  <si>
    <t>Control reference number is read from left to right.</t>
  </si>
  <si>
    <r>
      <t>Start to fill in the organization's basic information as specified in the related section (</t>
    </r>
    <r>
      <rPr>
        <b/>
        <sz val="10"/>
        <color theme="1"/>
        <rFont val="DIN NEXT™ ARABIC REGULAR"/>
        <family val="2"/>
      </rPr>
      <t>Organization's Basic Information</t>
    </r>
    <r>
      <rPr>
        <sz val="10"/>
        <color theme="1"/>
        <rFont val="DIN NEXT™ ARABIC REGULAR"/>
        <family val="2"/>
      </rPr>
      <t>), where all the required fields must be filled out.</t>
    </r>
  </si>
  <si>
    <r>
      <t>Move to the section (</t>
    </r>
    <r>
      <rPr>
        <b/>
        <sz val="10"/>
        <color theme="1"/>
        <rFont val="DIN NEXT™ ARABIC REGULAR"/>
        <family val="2"/>
      </rPr>
      <t>Basic Information about Services</t>
    </r>
    <r>
      <rPr>
        <sz val="10"/>
        <color theme="1"/>
        <rFont val="DIN NEXT™ ARABIC REGULAR"/>
        <family val="2"/>
      </rPr>
      <t>), and fill out all the required fields.</t>
    </r>
  </si>
  <si>
    <t xml:space="preserve">For each data classification level hosted in the cloud, move to the related section to assess the CSP's level of compliance in the Cloud Cybersecurity Controls (CCC-1:2020), according to the following sequence:
 </t>
  </si>
  <si>
    <t>To evaluate the compliance level for each control within each sub domain under each main domain in the Cloud Cybersecurity Controls (CCC-1:2020), the following steps are to be followed:</t>
  </si>
  <si>
    <r>
      <t>Once assessment of the level of compliance for all prvided services according to each level of data classification has been finalized, results can be seen in the (</t>
    </r>
    <r>
      <rPr>
        <b/>
        <sz val="10"/>
        <color theme="1"/>
        <rFont val="DIN NEXT™ ARABIC REGULAR"/>
        <family val="2"/>
      </rPr>
      <t>General Assessment and Compliance Results</t>
    </r>
    <r>
      <rPr>
        <sz val="10"/>
        <color theme="1"/>
        <rFont val="DIN NEXT™ ARABIC REGULAR"/>
        <family val="2"/>
      </rPr>
      <t>) and (</t>
    </r>
    <r>
      <rPr>
        <b/>
        <sz val="10"/>
        <color theme="1"/>
        <rFont val="DIN NEXT™ ARABIC REGULAR"/>
        <family val="2"/>
      </rPr>
      <t>Summary of Assessment and Compliance Results</t>
    </r>
    <r>
      <rPr>
        <sz val="10"/>
        <color theme="1"/>
        <rFont val="DIN NEXT™ ARABIC REGULAR"/>
        <family val="2"/>
      </rPr>
      <t>) sections within this Tool.</t>
    </r>
  </si>
  <si>
    <t>In the field (Compliance Level), the compliance of the organization is determined for each main control and sub control, by choosing one of the following compliance status:</t>
  </si>
  <si>
    <t>أ</t>
  </si>
  <si>
    <t>ب</t>
  </si>
  <si>
    <t>ج</t>
  </si>
  <si>
    <t>د</t>
  </si>
  <si>
    <t>هـ</t>
  </si>
  <si>
    <t>و</t>
  </si>
  <si>
    <r>
      <t>يتم اختيار حالة الضابط (</t>
    </r>
    <r>
      <rPr>
        <b/>
        <sz val="9"/>
        <color rgb="FF757575"/>
        <rFont val="DIN NEXT™ ARABIC REGULAR"/>
        <family val="2"/>
      </rPr>
      <t>لا ينطبق  - Not Applicable</t>
    </r>
    <r>
      <rPr>
        <sz val="9"/>
        <color theme="1"/>
        <rFont val="DIN NEXT™ ARABIC REGULAR"/>
        <family val="2"/>
      </rPr>
      <t xml:space="preserve"> ) إذا كان الضابط لا ينطبق على جميع الخدمات المقدمة بالنسبة للمستوى الذي يتم تقييمه من مستويات البيانات المستضافة لدى مقدم الخدمة على جميع الخدمات المقدمة، وعند اختيار هذه الحالة فيجب على مقدم الخدمة تقديم معلومات إضافية في خانة </t>
    </r>
    <r>
      <rPr>
        <b/>
        <sz val="9"/>
        <color theme="1"/>
        <rFont val="DIN NEXT™ ARABIC REGULAR"/>
      </rPr>
      <t>(ملاحظات)</t>
    </r>
    <r>
      <rPr>
        <sz val="9"/>
        <color theme="1"/>
        <rFont val="DIN NEXT™ ARABIC REGULAR"/>
        <family val="2"/>
      </rPr>
      <t xml:space="preserve"> لتوضيح الأسباب التي تجعل الضابط لا ينطبق.</t>
    </r>
  </si>
  <si>
    <t xml:space="preserve">Move to (Compliance and Assessment Tool Log) section and fill in the required information, then save the tool file as shown in the below example:
</t>
  </si>
  <si>
    <r>
      <t xml:space="preserve">Finally, the classification should be changed in the cover page according to what data was filled and in accordance with "National Data Governance Interim Regulations" issued by National Data Management Office, then send a copy of the tool to National Cybersecurity Authorty on the Email: </t>
    </r>
    <r>
      <rPr>
        <b/>
        <sz val="10"/>
        <color theme="1"/>
        <rFont val="DIN NEXT™ ARABIC REGULAR"/>
      </rPr>
      <t>(compliance@nca.gov.sa)</t>
    </r>
    <r>
      <rPr>
        <sz val="10"/>
        <color theme="1"/>
        <rFont val="DIN NEXT™ ARABIC REGULAR"/>
        <family val="2"/>
      </rPr>
      <t xml:space="preserve"> encrypted as directed.</t>
    </r>
  </si>
  <si>
    <r>
      <t xml:space="preserve">أخيراً، يتم تعديل تصنيف الأداة في الصفحة الرئيسية إلى التصنيف المناسب بحسب ما تم تعبئته من بيانات وبما يتوافق مع "سياسات حوكمة البيانات الوطنية" الصادرة عن مكتب إدارة البيانات الوطنية، ومن ثم إرسال نسخة من ملف الأداة إلى الهيئة الوطنية للأمن السيبراني على العنوان: </t>
    </r>
    <r>
      <rPr>
        <b/>
        <sz val="10"/>
        <color theme="1"/>
        <rFont val="DIN NEXT™ ARABIC REGULAR"/>
      </rPr>
      <t>(compliance@nca.gov.sa</t>
    </r>
    <r>
      <rPr>
        <sz val="10"/>
        <color theme="1"/>
        <rFont val="DIN NEXT™ ARABIC REGULAR"/>
        <family val="2"/>
      </rPr>
      <t>) مشفرة حسب التوجيهات.</t>
    </r>
  </si>
  <si>
    <t>When you are choosing the compliance status of the main controls that have sub controls, all sub controls should be documented in addition to implementing them.</t>
  </si>
  <si>
    <r>
      <rPr>
        <b/>
        <sz val="9"/>
        <color rgb="FF72AC4D"/>
        <rFont val="DIN NEXT™ ARABIC REGULAR"/>
        <family val="2"/>
      </rPr>
      <t>(مطبق كليًا  - Implemented)</t>
    </r>
    <r>
      <rPr>
        <sz val="9"/>
        <color theme="1"/>
        <rFont val="DIN NEXT™ ARABIC REGULAR"/>
        <family val="2"/>
      </rPr>
      <t xml:space="preserve"> must be chosen if the control is implemented on all services provided by CSP for the level of data classification hosted in the CSP that is to be assessed,</t>
    </r>
    <r>
      <rPr>
        <sz val="9"/>
        <rFont val="DIN NEXT™ ARABIC REGULAR"/>
      </rPr>
      <t xml:space="preserve"> if this status</t>
    </r>
    <r>
      <rPr>
        <sz val="9"/>
        <color theme="1"/>
        <rFont val="DIN NEXT™ ARABIC REGULAR"/>
      </rPr>
      <t xml:space="preserve"> </t>
    </r>
    <r>
      <rPr>
        <sz val="9"/>
        <color theme="1"/>
        <rFont val="DIN NEXT™ ARABIC REGULAR"/>
        <family val="2"/>
      </rPr>
      <t xml:space="preserve">is chosen, additional information should be provided in the </t>
    </r>
    <r>
      <rPr>
        <b/>
        <sz val="9"/>
        <color theme="1"/>
        <rFont val="DIN NEXT™ ARABIC REGULAR"/>
      </rPr>
      <t>(Remarks)</t>
    </r>
    <r>
      <rPr>
        <sz val="9"/>
        <color theme="1"/>
        <rFont val="DIN NEXT™ ARABIC REGULAR"/>
        <family val="2"/>
      </rPr>
      <t xml:space="preserve"> field to clarify evidences that proving the implementation and the compliance of the control, Evidences on implementation of the control must be available for the National Cybersecurity Authority and must be organized and stored in files/folders "soft or hard copy" as per the main and sub control Number.</t>
    </r>
  </si>
  <si>
    <r>
      <rPr>
        <b/>
        <sz val="9"/>
        <color rgb="FFFDBF2D"/>
        <rFont val="DIN NEXT™ ARABIC REGULAR"/>
      </rPr>
      <t xml:space="preserve"> (مطبق جزئيًا  - Partially Implemented)</t>
    </r>
    <r>
      <rPr>
        <b/>
        <sz val="9"/>
        <color rgb="FFFDBF2D"/>
        <rFont val="DIN NEXT™ ARABIC REGULAR"/>
        <family val="2"/>
      </rPr>
      <t xml:space="preserve"> </t>
    </r>
    <r>
      <rPr>
        <sz val="9"/>
        <color theme="1"/>
        <rFont val="DIN NEXT™ ARABIC REGULAR"/>
        <family val="2"/>
      </rPr>
      <t xml:space="preserve"> must be chosen if some requirements of the control is implemented and the others are not, or if the control is partially implemented on some services in relation to a specific level of data classification that is to be assessed, if this status is chosen then the CSP should provide information in the </t>
    </r>
    <r>
      <rPr>
        <sz val="9"/>
        <rFont val="DIN NEXT™ ARABIC REGULAR"/>
      </rPr>
      <t>(Remarks),</t>
    </r>
    <r>
      <rPr>
        <sz val="9"/>
        <color theme="1"/>
        <rFont val="DIN NEXT™ ARABIC REGULAR"/>
        <family val="2"/>
      </rPr>
      <t xml:space="preserve"> and clarify the parts of the control that are partially implemented, and provide the evidences of the implementation. Also, in </t>
    </r>
    <r>
      <rPr>
        <b/>
        <sz val="9"/>
        <color theme="1"/>
        <rFont val="DIN NEXT™ ARABIC REGULAR"/>
      </rPr>
      <t>(Corrective Procedures)</t>
    </r>
    <r>
      <rPr>
        <sz val="9"/>
        <color theme="1"/>
        <rFont val="DIN NEXT™ ARABIC REGULAR"/>
        <family val="2"/>
      </rPr>
      <t xml:space="preserve"> field, clarify the requirements for the control that are not implemented and provide extra information; to clarify the procedures that the CSP is going to take to correct the compliance level within a defined time period which must be indicated in the </t>
    </r>
    <r>
      <rPr>
        <b/>
        <sz val="9"/>
        <color theme="1"/>
        <rFont val="DIN NEXT™ ARABIC REGULAR"/>
      </rPr>
      <t>Expected Compliance Date (DD/MM/YYYY)</t>
    </r>
    <r>
      <rPr>
        <sz val="9"/>
        <color theme="1"/>
        <rFont val="DIN NEXT™ ARABIC REGULAR"/>
        <family val="2"/>
      </rPr>
      <t>. Evidences for partial implementation of the control must be available for the National Cybersecurity Authority and must be organized and stored in files/folders "soft or hard copy" as per the main and sub control Number.</t>
    </r>
  </si>
  <si>
    <r>
      <rPr>
        <b/>
        <sz val="9"/>
        <color rgb="FFFF0000"/>
        <rFont val="DIN NEXT™ ARABIC REGULAR"/>
      </rPr>
      <t>(غير مطبق  - Not Implemented)</t>
    </r>
    <r>
      <rPr>
        <sz val="9"/>
        <color theme="1"/>
        <rFont val="DIN NEXT™ ARABIC REGULAR"/>
        <family val="2"/>
      </rPr>
      <t xml:space="preserve"> must be chosen if the control is not implemented on all services provided by CSP for the level of data classification hosted in the CSP that is to be assessed ,and if this status is chosen then, the CSP should provide more information in</t>
    </r>
    <r>
      <rPr>
        <b/>
        <sz val="9"/>
        <color theme="1"/>
        <rFont val="DIN NEXT™ ARABIC REGULAR"/>
      </rPr>
      <t xml:space="preserve"> (Corrective Procedures)</t>
    </r>
    <r>
      <rPr>
        <sz val="9"/>
        <color theme="1"/>
        <rFont val="DIN NEXT™ ARABIC REGULAR"/>
        <family val="2"/>
      </rPr>
      <t xml:space="preserve"> to clarify what procedures the CSP is going to take to correct the compliance status in a specific date and mention it in </t>
    </r>
    <r>
      <rPr>
        <b/>
        <sz val="9"/>
        <color theme="1"/>
        <rFont val="DIN NEXT™ ARABIC REGULAR"/>
      </rPr>
      <t>Expected Compliance Date (DD/MM/YYYY).</t>
    </r>
  </si>
  <si>
    <r>
      <t xml:space="preserve">بالإضافة للضوابط الفرعية ضمن الضابط </t>
    </r>
    <r>
      <rPr>
        <b/>
        <sz val="11"/>
        <color rgb="FF00B9AD"/>
        <rFont val="DIN NEXT™ ARABIC REGULAR"/>
        <family val="2"/>
      </rPr>
      <t>٢-٦-٣</t>
    </r>
    <r>
      <rPr>
        <b/>
        <sz val="11"/>
        <color theme="1"/>
        <rFont val="DIN NEXT™ ARABIC REGULAR"/>
        <family val="2"/>
      </rPr>
      <t xml:space="preserve"> </t>
    </r>
    <r>
      <rPr>
        <sz val="11"/>
        <color theme="1"/>
        <rFont val="DIN NEXT™ ARABIC REGULAR"/>
        <family val="2"/>
      </rPr>
      <t>في الضوابط الأساسية للأمن السيبراني، يجب أن تغطي متطلبات الأمن السيبراني الخاصة بأمن الأجهزة المحمولة لدى مقدمي الخدمات، بحد أدنى مايلي:
In addition to subcontrols in the ECC control</t>
    </r>
    <r>
      <rPr>
        <b/>
        <sz val="11"/>
        <color rgb="FF00B9AD"/>
        <rFont val="DIN NEXT™ ARABIC REGULAR"/>
        <family val="2"/>
      </rPr>
      <t xml:space="preserve"> 2-6-3</t>
    </r>
    <r>
      <rPr>
        <sz val="11"/>
        <color theme="1"/>
        <rFont val="DIN NEXT™ ARABIC REGULAR"/>
        <family val="2"/>
      </rPr>
      <t>, the CSP shall cover the following additional subcontrols for cybersecurity requirements for mobile device security, as a minimum</t>
    </r>
  </si>
  <si>
    <r>
      <t xml:space="preserve">بالإضافة للضوابط الفرعية ضمن الضابط </t>
    </r>
    <r>
      <rPr>
        <b/>
        <sz val="11"/>
        <color rgb="FF00B9AD"/>
        <rFont val="DIN NEXT™ ARABIC REGULAR"/>
        <family val="2"/>
      </rPr>
      <t>٢-٦-٣</t>
    </r>
    <r>
      <rPr>
        <b/>
        <sz val="11"/>
        <color theme="1"/>
        <rFont val="DIN NEXT™ ARABIC REGULAR"/>
        <family val="2"/>
      </rPr>
      <t xml:space="preserve"> </t>
    </r>
    <r>
      <rPr>
        <sz val="11"/>
        <color theme="1"/>
        <rFont val="DIN NEXT™ ARABIC REGULAR"/>
        <family val="2"/>
      </rPr>
      <t xml:space="preserve">في الضوابط الأساسية للأمن السيبراني، يجب أن تغطي متطلبات الأمن السيبراني الخاصة بأمن الأجهزة المحمولة لدى مقدمي الخدمات، بحد أدنى مايلي:
In addition to subcontrols in the ECC control </t>
    </r>
    <r>
      <rPr>
        <b/>
        <sz val="11"/>
        <color rgb="FF00B9AD"/>
        <rFont val="DIN NEXT™ ARABIC REGULAR"/>
        <family val="2"/>
      </rPr>
      <t>2-6-3</t>
    </r>
    <r>
      <rPr>
        <sz val="11"/>
        <color theme="1"/>
        <rFont val="DIN NEXT™ ARABIC REGULAR"/>
        <family val="2"/>
      </rPr>
      <t>, the CSP shall cover the following additional subcontrols for cybersecurity requirements for mobile device security, as a minimum</t>
    </r>
  </si>
  <si>
    <t>الالتزام باستخدام طرق وخوارزميات ومفاتيح وأجهزة تشفير محدثة وآمنة، وفقًا للمستوى المتقدم (Advanced) ضمن المعايير الوطنية للتشفير (NCS-1:2020).
Technical mechanisms and cryptographic primitives for strong encryption, in according to the advanced level in the National Cryptographic Standards
 (NCS-1:2020)</t>
  </si>
  <si>
    <t>الالتزام باستخدام طرق وخوارزميات ومفاتيح وأجهزة تشفير محدثة وآمنة، وفقًا للمستوى المتقدم (Advanced) ضمن المعايير الوطنية للتشفير (NCS-1:2020).
Technical mechanisms and cryptographic primitives for strong encryption, in according to the advanced level in the National Cryptographic Standards 
(NCS-1:2020)</t>
  </si>
  <si>
    <t>الزام الأطراف الخارجية بالمتطلبات التنظيمية، والتشريعية ذات الصلة بنطاق عملهم.
Third-party providers compliant with law and regulatory requirements relevant to their scope</t>
  </si>
  <si>
    <t>جوانب صمود الأمن السيبراني في إدارة استمرارية الأعمال
  (Cybersecurity Resilience aspects of Business Continuity Management - BCM)</t>
  </si>
  <si>
    <t>تزويد المشتركين بوسائل آمنة لتصدير ونقل البيانات والبنية التحتية الافتراضية.
Providing CSTs with secure means to export and transfer data and virtual infrastructure</t>
  </si>
  <si>
    <t>حماية بيئات  التطوير (Development Environments) والاختبار (Testing Environments) وماتحويه من بيانات، ومنصات التكامل (Integration Platforms).
Protecting system development environments, testing environments, including data used in testing environment, and integration platforms</t>
  </si>
  <si>
    <t>حماية الأنظمة وأجهزة معالجة المعلومات
(Information System and Information Processing Facilities Protection)</t>
  </si>
  <si>
    <t xml:space="preserve">الأمن السيبراني المتعلق بسلسلة الإمداد والأطراف الخارجية
 (Supply Chain and Third-Party Cybersecurity)
</t>
  </si>
  <si>
    <r>
      <rPr>
        <b/>
        <sz val="9"/>
        <color rgb="FF757575"/>
        <rFont val="DIN NEXT™ ARABIC REGULAR"/>
      </rPr>
      <t xml:space="preserve"> (لا ينطبق  - Not Applicable )</t>
    </r>
    <r>
      <rPr>
        <b/>
        <sz val="9"/>
        <color theme="1"/>
        <rFont val="DIN NEXT™ ARABIC REGULAR"/>
      </rPr>
      <t xml:space="preserve"> </t>
    </r>
    <r>
      <rPr>
        <sz val="9"/>
        <color theme="1"/>
        <rFont val="DIN NEXT™ ARABIC REGULAR"/>
        <family val="2"/>
      </rPr>
      <t xml:space="preserve">must be chosen if the control is not applicable on all services provided by CSP for the level of data classification hosted in the CSP that is to be assessed, and if </t>
    </r>
    <r>
      <rPr>
        <b/>
        <sz val="9"/>
        <color rgb="FF757575"/>
        <rFont val="DIN NEXT™ ARABIC REGULAR"/>
        <family val="2"/>
      </rPr>
      <t>th.is status</t>
    </r>
    <r>
      <rPr>
        <sz val="9"/>
        <color theme="1"/>
        <rFont val="DIN NEXT™ ARABIC REGULAR"/>
        <family val="2"/>
      </rPr>
      <t xml:space="preserve"> is chosen then the CSP should provide more information in </t>
    </r>
    <r>
      <rPr>
        <b/>
        <sz val="9"/>
        <color theme="1"/>
        <rFont val="DIN NEXT™ ARABIC REGULAR"/>
      </rPr>
      <t>(Remarks)</t>
    </r>
    <r>
      <rPr>
        <sz val="9"/>
        <color theme="1"/>
        <rFont val="DIN NEXT™ ARABIC REGULAR"/>
        <family val="2"/>
      </rPr>
      <t xml:space="preserve"> field that explains the reasons for the control not being applicable to the CSP.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</si>
</sst>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2000401]0"/>
    <numFmt numFmtId="166" formatCode="[$-2000401]00\-0"/>
    <numFmt numFmtId="167" formatCode="[$-2060000]00"/>
    <numFmt numFmtId="168" formatCode="dd/mm/yyyy;@"/>
  </numFmts>
  <fonts count="92"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Calibri"/>
      <family val="2"/>
      <scheme val="minor"/>
    </font>
    <font>
      <sz val="10"/>
      <name val="Verdana"/>
      <family val="2"/>
    </font>
    <font>
      <sz val="10"/>
      <color theme="1"/>
      <name val="Sakkal Majalla"/>
    </font>
    <font>
      <sz val="11"/>
      <color theme="1"/>
      <name val="Sakkal Majalla"/>
    </font>
    <font>
      <sz val="10"/>
      <name val="Times New Roman"/>
      <family val="1"/>
    </font>
    <font>
      <sz val="11"/>
      <color theme="1"/>
      <name val="Times New Roman"/>
      <family val="1"/>
    </font>
    <font>
      <sz val="22"/>
      <name val="Times New Roman"/>
      <family val="1"/>
    </font>
    <font>
      <sz val="18"/>
      <color theme="1"/>
      <name val="Times New Roman"/>
      <family val="1"/>
    </font>
    <font>
      <sz val="12"/>
      <name val="Times New Roman"/>
      <family val="1"/>
    </font>
    <font>
      <b/>
      <sz val="9"/>
      <color theme="3"/>
      <name val="Times New Roman"/>
      <family val="1"/>
    </font>
    <font>
      <sz val="11"/>
      <color theme="3"/>
      <name val="Times New Roman"/>
      <family val="1"/>
    </font>
    <font>
      <sz val="11"/>
      <color rgb="FFC00000"/>
      <name val="Times New Roman"/>
      <family val="1"/>
    </font>
    <font>
      <sz val="11"/>
      <name val="Times New Roman"/>
      <family val="1"/>
    </font>
    <font>
      <sz val="14"/>
      <color theme="1"/>
      <name val="Times New Roman"/>
      <family val="1"/>
    </font>
    <font>
      <sz val="24"/>
      <name val="Times New Roman"/>
      <family val="1"/>
    </font>
    <font>
      <sz val="18"/>
      <color rgb="FF0070C0"/>
      <name val="Times New Roman"/>
      <family val="1"/>
    </font>
    <font>
      <sz val="12"/>
      <color rgb="FF523F92"/>
      <name val="Times New Roman"/>
      <family val="1"/>
    </font>
    <font>
      <sz val="10"/>
      <color theme="1"/>
      <name val="Times New Roman"/>
      <family val="1"/>
    </font>
    <font>
      <sz val="16"/>
      <color rgb="FF563B95"/>
      <name val="Times New Roman"/>
      <family val="1"/>
    </font>
    <font>
      <sz val="18"/>
      <color theme="0"/>
      <name val="Times New Roman"/>
      <family val="1"/>
    </font>
    <font>
      <sz val="16"/>
      <color rgb="FF573B96"/>
      <name val="Times New Roman"/>
      <family val="1"/>
    </font>
    <font>
      <sz val="24"/>
      <color rgb="FF563B95"/>
      <name val="Times New Roman"/>
      <family val="1"/>
    </font>
    <font>
      <sz val="24"/>
      <color indexed="12"/>
      <name val="Times New Roman"/>
      <family val="1"/>
    </font>
    <font>
      <sz val="14"/>
      <color rgb="FF000000"/>
      <name val="Times New Roman"/>
      <family val="1"/>
    </font>
    <font>
      <b/>
      <sz val="16"/>
      <color theme="1"/>
      <name val="Times New Roman"/>
      <family val="1"/>
    </font>
    <font>
      <sz val="14"/>
      <color rgb="FF563B95"/>
      <name val="Times New Roman"/>
      <family val="1"/>
    </font>
    <font>
      <sz val="14"/>
      <color indexed="12"/>
      <name val="Times New Roman"/>
      <family val="1"/>
    </font>
    <font>
      <sz val="14"/>
      <name val="Times New Roman"/>
      <family val="1"/>
    </font>
    <font>
      <b/>
      <sz val="11"/>
      <color theme="0"/>
      <name val="Times New Roman"/>
      <family val="1"/>
    </font>
    <font>
      <sz val="11"/>
      <color theme="3"/>
      <name val="DIN Next LT Arabic Light"/>
      <family val="2"/>
    </font>
    <font>
      <sz val="10"/>
      <name val="DIN NEXT™ ARABIC REGULAR"/>
      <family val="2"/>
    </font>
    <font>
      <sz val="10"/>
      <color theme="1"/>
      <name val="DIN NEXT™ ARABIC REGULAR"/>
      <family val="2"/>
    </font>
    <font>
      <sz val="10"/>
      <color theme="0"/>
      <name val="DIN NEXT™ ARABIC REGULAR"/>
      <family val="2"/>
    </font>
    <font>
      <sz val="11"/>
      <color theme="1"/>
      <name val="DIN NEXT™ ARABIC REGULAR"/>
      <family val="2"/>
    </font>
    <font>
      <sz val="12"/>
      <color theme="1"/>
      <name val="Sakkal Majalla"/>
    </font>
    <font>
      <sz val="12"/>
      <color theme="1"/>
      <name val="DIN NEXT™ ARABIC REGULAR"/>
      <family val="2"/>
    </font>
    <font>
      <sz val="12"/>
      <name val="DIN NEXT™ ARABIC REGULAR"/>
      <family val="2"/>
    </font>
    <font>
      <b/>
      <sz val="12"/>
      <color theme="3"/>
      <name val="DIN NEXT™ ARABIC REGULAR"/>
      <family val="2"/>
    </font>
    <font>
      <sz val="12"/>
      <color theme="3"/>
      <name val="DIN NEXT™ ARABIC REGULAR"/>
      <family val="2"/>
    </font>
    <font>
      <sz val="12"/>
      <color rgb="FFC00000"/>
      <name val="DIN NEXT™ ARABIC REGULAR"/>
      <family val="2"/>
    </font>
    <font>
      <sz val="10"/>
      <color rgb="FF523F92"/>
      <name val="DIN NEXT™ ARABIC REGULAR"/>
      <family val="2"/>
    </font>
    <font>
      <sz val="10"/>
      <color rgb="FF573B96"/>
      <name val="DIN NEXT™ ARABIC REGULAR"/>
      <family val="2"/>
    </font>
    <font>
      <b/>
      <sz val="10"/>
      <color theme="1"/>
      <name val="DIN NEXT™ ARABIC REGULAR"/>
      <family val="2"/>
    </font>
    <font>
      <sz val="12"/>
      <color theme="1"/>
      <name val="DIN Next LT Arabic Light"/>
      <family val="2"/>
    </font>
    <font>
      <sz val="12"/>
      <color rgb="FF000000"/>
      <name val="DIN Next LT Arabic Light"/>
      <family val="2"/>
    </font>
    <font>
      <sz val="14"/>
      <color theme="1"/>
      <name val="DIN Next LT W23 Medium"/>
    </font>
    <font>
      <sz val="12"/>
      <color theme="1"/>
      <name val="DIN Next LT Arabic Light"/>
      <family val="2"/>
    </font>
    <font>
      <sz val="18"/>
      <color rgb="FF384CA0"/>
      <name val="DIN NEXT™ ARABIC MEDIUM"/>
      <family val="2"/>
    </font>
    <font>
      <sz val="12"/>
      <color indexed="9"/>
      <name val="DIN Next LT W23 Medium"/>
    </font>
    <font>
      <sz val="12"/>
      <color theme="0"/>
      <name val="DIN Next LT W23 Medium"/>
    </font>
    <font>
      <sz val="14"/>
      <color rgb="FFFF0000"/>
      <name val="Times New Roman"/>
      <family val="1"/>
    </font>
    <font>
      <b/>
      <sz val="14"/>
      <color theme="1"/>
      <name val="DIN NEXT™ ARABIC REGULAR"/>
      <family val="2"/>
    </font>
    <font>
      <sz val="11"/>
      <color theme="3"/>
      <name val="DIN NEXT™ ARABIC REGULAR"/>
      <family val="2"/>
    </font>
    <font>
      <sz val="12"/>
      <color rgb="FF000000"/>
      <name val="DIN NEXT™ ARABIC REGULAR"/>
      <family val="2"/>
    </font>
    <font>
      <sz val="10"/>
      <color theme="0"/>
      <name val="Times New Roman"/>
      <family val="1"/>
    </font>
    <font>
      <sz val="11"/>
      <color theme="0"/>
      <name val="Times New Roman"/>
      <family val="1"/>
    </font>
    <font>
      <sz val="9"/>
      <color theme="1"/>
      <name val="DIN NEXT™ ARABIC REGULAR"/>
      <family val="2"/>
    </font>
    <font>
      <b/>
      <sz val="9"/>
      <color theme="1"/>
      <name val="DIN NEXT™ ARABIC REGULAR"/>
      <family val="2"/>
    </font>
    <font>
      <sz val="11"/>
      <color rgb="FF000000"/>
      <name val="DIN NEXT™ ARABIC REGULAR"/>
      <family val="2"/>
    </font>
    <font>
      <sz val="11"/>
      <color rgb="FF00B9AD"/>
      <name val="DIN NEXT™ ARABIC REGULAR"/>
      <family val="2"/>
    </font>
    <font>
      <sz val="14"/>
      <color theme="1"/>
      <name val="DIN NEXT™ ARABIC REGULAR"/>
      <family val="2"/>
    </font>
    <font>
      <b/>
      <sz val="12"/>
      <color rgb="FF000000"/>
      <name val="DIN Next LT Arabic Light"/>
      <family val="2"/>
    </font>
    <font>
      <b/>
      <sz val="11"/>
      <color theme="3"/>
      <name val="DIN NEXT™ ARABIC REGULAR"/>
      <family val="2"/>
    </font>
    <font>
      <sz val="14"/>
      <color theme="0"/>
      <name val="DIN Next LT W23 Medium"/>
    </font>
    <font>
      <sz val="12"/>
      <color theme="1"/>
      <name val="DIN Next LT W23 Medium"/>
    </font>
    <font>
      <b/>
      <sz val="11"/>
      <color rgb="FF00B9AD"/>
      <name val="DIN NEXT™ ARABIC REGULAR"/>
      <family val="2"/>
    </font>
    <font>
      <b/>
      <sz val="11"/>
      <color theme="1"/>
      <name val="DIN NEXT™ ARABIC REGULAR"/>
      <family val="2"/>
    </font>
    <font>
      <sz val="16"/>
      <color rgb="FF384CA0"/>
      <name val="DIN NEXT™ ARABIC MEDIUM"/>
      <family val="2"/>
    </font>
    <font>
      <b/>
      <sz val="12"/>
      <color theme="1"/>
      <name val="DIN NEXT™ ARABIC REGULAR"/>
      <family val="2"/>
    </font>
    <font>
      <sz val="14"/>
      <color indexed="9"/>
      <name val="DIN Next LT W23 Medium"/>
    </font>
    <font>
      <sz val="18"/>
      <color rgb="FF00B9AD"/>
      <name val="DIN NEXT™ ARABIC REGULAR"/>
      <family val="2"/>
    </font>
    <font>
      <sz val="11"/>
      <color theme="1"/>
      <name val="DIN Next LT W23 Medium"/>
    </font>
    <font>
      <sz val="11"/>
      <color theme="0" tint="-0.14999847407452621"/>
      <name val="Times New Roman"/>
      <family val="1"/>
    </font>
    <font>
      <sz val="12"/>
      <color rgb="FF00B9AD"/>
      <name val="DIN Next LT Arabic Light"/>
      <family val="2"/>
    </font>
    <font>
      <sz val="10"/>
      <color theme="1"/>
      <name val="DIN Next LT Arabic Light"/>
      <family val="2"/>
    </font>
    <font>
      <sz val="11"/>
      <color theme="1"/>
      <name val="DIN Next LT Arabic Light"/>
      <family val="2"/>
    </font>
    <font>
      <sz val="11"/>
      <color rgb="FF00B9AD"/>
      <name val="DIN Next LT Arabic Light"/>
      <family val="2"/>
    </font>
    <font>
      <b/>
      <sz val="9"/>
      <color rgb="FF757575"/>
      <name val="DIN NEXT™ ARABIC REGULAR"/>
      <family val="2"/>
    </font>
    <font>
      <b/>
      <sz val="9"/>
      <color rgb="FFFC0D1B"/>
      <name val="DIN NEXT™ ARABIC REGULAR"/>
      <family val="2"/>
    </font>
    <font>
      <b/>
      <sz val="9"/>
      <color rgb="FFFDBF2D"/>
      <name val="DIN NEXT™ ARABIC REGULAR"/>
      <family val="2"/>
    </font>
    <font>
      <b/>
      <sz val="9"/>
      <color rgb="FF72AC4D"/>
      <name val="DIN NEXT™ ARABIC REGULAR"/>
      <family val="2"/>
    </font>
    <font>
      <sz val="9"/>
      <color theme="1"/>
      <name val="DIN NEXT™ ARABIC REGULAR"/>
    </font>
    <font>
      <b/>
      <sz val="9"/>
      <color rgb="FF757575"/>
      <name val="DIN NEXT™ ARABIC REGULAR"/>
    </font>
    <font>
      <b/>
      <sz val="9"/>
      <color theme="1"/>
      <name val="DIN NEXT™ ARABIC REGULAR"/>
    </font>
    <font>
      <b/>
      <sz val="9"/>
      <color rgb="FFFF0000"/>
      <name val="DIN NEXT™ ARABIC REGULAR"/>
    </font>
    <font>
      <b/>
      <sz val="9"/>
      <color rgb="FFFDBF2D"/>
      <name val="DIN NEXT™ ARABIC REGULAR"/>
    </font>
    <font>
      <sz val="9"/>
      <name val="DIN NEXT™ ARABIC REGULAR"/>
    </font>
    <font>
      <b/>
      <sz val="10"/>
      <color theme="1"/>
      <name val="DIN NEXT™ ARABIC REGULAR"/>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5F7F6"/>
        <bgColor indexed="64"/>
      </patternFill>
    </fill>
    <fill>
      <patternFill patternType="solid">
        <fgColor rgb="FFDEEAF6"/>
        <bgColor indexed="64"/>
      </patternFill>
    </fill>
    <fill>
      <patternFill patternType="solid">
        <fgColor rgb="FF2B3A82"/>
        <bgColor indexed="64"/>
      </patternFill>
    </fill>
    <fill>
      <patternFill patternType="solid">
        <fgColor rgb="FF00B9AD"/>
        <bgColor indexed="64"/>
      </patternFill>
    </fill>
    <fill>
      <patternFill patternType="solid">
        <fgColor rgb="FF373D48"/>
        <bgColor indexed="64"/>
      </patternFill>
    </fill>
    <fill>
      <patternFill patternType="solid">
        <fgColor rgb="FFE7E6E6"/>
        <bgColor rgb="FF000000"/>
      </patternFill>
    </fill>
    <fill>
      <patternFill patternType="solid">
        <fgColor rgb="FF384CA0"/>
        <bgColor indexed="64"/>
      </patternFill>
    </fill>
    <fill>
      <patternFill patternType="solid">
        <fgColor rgb="FFF2F2F2"/>
        <bgColor rgb="FF000000"/>
      </patternFill>
    </fill>
  </fills>
  <borders count="94">
    <border>
      <left/>
      <right/>
      <top/>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top/>
      <bottom style="thin">
        <color theme="2" tint="-0.249977111117893"/>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57575"/>
      </left>
      <right style="thin">
        <color rgb="FF757575"/>
      </right>
      <top style="thin">
        <color rgb="FF757575"/>
      </top>
      <bottom style="thin">
        <color rgb="FF757575"/>
      </bottom>
      <diagonal/>
    </border>
    <border>
      <left/>
      <right style="thin">
        <color theme="2" tint="-0.499984740745262"/>
      </right>
      <top style="thin">
        <color theme="2" tint="-0.499984740745262"/>
      </top>
      <bottom/>
      <diagonal/>
    </border>
    <border>
      <left/>
      <right style="thin">
        <color theme="2" tint="-0.499984740745262"/>
      </right>
      <top/>
      <bottom/>
      <diagonal/>
    </border>
    <border>
      <left/>
      <right/>
      <top style="thin">
        <color rgb="FF757575"/>
      </top>
      <bottom/>
      <diagonal/>
    </border>
    <border>
      <left/>
      <right/>
      <top style="thin">
        <color theme="2" tint="-0.499984740745262"/>
      </top>
      <bottom/>
      <diagonal/>
    </border>
    <border>
      <left style="thin">
        <color rgb="FF757575"/>
      </left>
      <right/>
      <top style="thin">
        <color rgb="FF757575"/>
      </top>
      <bottom style="thin">
        <color rgb="FF757575"/>
      </bottom>
      <diagonal/>
    </border>
    <border>
      <left/>
      <right/>
      <top style="thin">
        <color rgb="FF757575"/>
      </top>
      <bottom style="thin">
        <color rgb="FF757575"/>
      </bottom>
      <diagonal/>
    </border>
    <border>
      <left/>
      <right style="thin">
        <color rgb="FF757575"/>
      </right>
      <top style="thin">
        <color rgb="FF757575"/>
      </top>
      <bottom style="thin">
        <color rgb="FF757575"/>
      </bottom>
      <diagonal/>
    </border>
    <border>
      <left style="thin">
        <color rgb="FF757575"/>
      </left>
      <right/>
      <top/>
      <bottom/>
      <diagonal/>
    </border>
    <border>
      <left style="thin">
        <color theme="2" tint="-0.499984740745262"/>
      </left>
      <right/>
      <top style="thin">
        <color theme="2" tint="-0.499984740745262"/>
      </top>
      <bottom/>
      <diagonal/>
    </border>
    <border>
      <left style="thin">
        <color rgb="FF757575"/>
      </left>
      <right/>
      <top/>
      <bottom style="thin">
        <color rgb="FF757575"/>
      </bottom>
      <diagonal/>
    </border>
    <border>
      <left/>
      <right/>
      <top/>
      <bottom style="thin">
        <color rgb="FF757575"/>
      </bottom>
      <diagonal/>
    </border>
    <border>
      <left/>
      <right style="thin">
        <color rgb="FF757575"/>
      </right>
      <top/>
      <bottom style="thin">
        <color rgb="FF757575"/>
      </bottom>
      <diagonal/>
    </border>
    <border>
      <left style="thin">
        <color theme="2" tint="-0.499984740745262"/>
      </left>
      <right/>
      <top/>
      <bottom/>
      <diagonal/>
    </border>
    <border>
      <left style="dashed">
        <color rgb="FF757575"/>
      </left>
      <right style="dashed">
        <color rgb="FF757575"/>
      </right>
      <top style="dashed">
        <color rgb="FF757575"/>
      </top>
      <bottom style="dashed">
        <color rgb="FF757575"/>
      </bottom>
      <diagonal/>
    </border>
    <border>
      <left style="dashed">
        <color rgb="FF757575"/>
      </left>
      <right style="dashed">
        <color rgb="FF757575"/>
      </right>
      <top style="dashed">
        <color rgb="FF757575"/>
      </top>
      <bottom/>
      <diagonal/>
    </border>
    <border>
      <left style="dashed">
        <color rgb="FF757575"/>
      </left>
      <right style="dashed">
        <color rgb="FF757575"/>
      </right>
      <top/>
      <bottom/>
      <diagonal/>
    </border>
    <border>
      <left/>
      <right style="dashed">
        <color rgb="FF757575"/>
      </right>
      <top style="hair">
        <color rgb="FF757575"/>
      </top>
      <bottom style="hair">
        <color rgb="FF757575"/>
      </bottom>
      <diagonal/>
    </border>
    <border>
      <left style="dashed">
        <color rgb="FF757575"/>
      </left>
      <right style="hair">
        <color rgb="FF757575"/>
      </right>
      <top style="hair">
        <color rgb="FF757575"/>
      </top>
      <bottom style="hair">
        <color rgb="FF757575"/>
      </bottom>
      <diagonal/>
    </border>
    <border>
      <left style="dashed">
        <color rgb="FF757575"/>
      </left>
      <right/>
      <top style="dashed">
        <color rgb="FF757575"/>
      </top>
      <bottom style="dashed">
        <color rgb="FF757575"/>
      </bottom>
      <diagonal/>
    </border>
    <border>
      <left/>
      <right/>
      <top style="dashed">
        <color rgb="FF757575"/>
      </top>
      <bottom style="dashed">
        <color rgb="FF757575"/>
      </bottom>
      <diagonal/>
    </border>
    <border>
      <left/>
      <right style="dashed">
        <color rgb="FF757575"/>
      </right>
      <top style="dashed">
        <color rgb="FF757575"/>
      </top>
      <bottom style="dashed">
        <color rgb="FF757575"/>
      </bottom>
      <diagonal/>
    </border>
    <border>
      <left style="dashed">
        <color rgb="FF757575"/>
      </left>
      <right/>
      <top style="hair">
        <color rgb="FF757575"/>
      </top>
      <bottom style="hair">
        <color rgb="FF757575"/>
      </bottom>
      <diagonal/>
    </border>
    <border>
      <left/>
      <right style="dashed">
        <color rgb="FF757575"/>
      </right>
      <top style="hair">
        <color rgb="FF757575"/>
      </top>
      <bottom style="dashed">
        <color rgb="FF757575"/>
      </bottom>
      <diagonal/>
    </border>
    <border>
      <left style="hair">
        <color rgb="FF757575"/>
      </left>
      <right style="dashed">
        <color rgb="FF757575"/>
      </right>
      <top style="hair">
        <color rgb="FF757575"/>
      </top>
      <bottom/>
      <diagonal/>
    </border>
    <border>
      <left style="dashed">
        <color rgb="FF757575"/>
      </left>
      <right style="hair">
        <color rgb="FF757575"/>
      </right>
      <top style="hair">
        <color rgb="FF757575"/>
      </top>
      <bottom/>
      <diagonal/>
    </border>
    <border>
      <left style="dashed">
        <color rgb="FF757575"/>
      </left>
      <right/>
      <top style="hair">
        <color rgb="FF757575"/>
      </top>
      <bottom/>
      <diagonal/>
    </border>
    <border>
      <left style="hair">
        <color rgb="FF757575"/>
      </left>
      <right style="dashed">
        <color rgb="FF757575"/>
      </right>
      <top style="hair">
        <color rgb="FF757575"/>
      </top>
      <bottom style="hair">
        <color rgb="FF757575"/>
      </bottom>
      <diagonal/>
    </border>
    <border>
      <left style="dashed">
        <color rgb="FF757575"/>
      </left>
      <right style="hair">
        <color rgb="FF757575"/>
      </right>
      <top style="hair">
        <color rgb="FF757575"/>
      </top>
      <bottom style="dashed">
        <color rgb="FF757575"/>
      </bottom>
      <diagonal/>
    </border>
    <border>
      <left/>
      <right/>
      <top style="hair">
        <color rgb="FF757575"/>
      </top>
      <bottom/>
      <diagonal/>
    </border>
    <border>
      <left style="thin">
        <color theme="2" tint="-0.249977111117893"/>
      </left>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right/>
      <top/>
      <bottom style="thin">
        <color theme="2" tint="-0.249977111117893"/>
      </bottom>
      <diagonal/>
    </border>
    <border>
      <left/>
      <right style="thin">
        <color theme="2" tint="-0.249977111117893"/>
      </right>
      <top/>
      <bottom style="thin">
        <color theme="2" tint="-0.249977111117893"/>
      </bottom>
      <diagonal/>
    </border>
    <border>
      <left style="thin">
        <color rgb="FF757575"/>
      </left>
      <right/>
      <top style="thin">
        <color rgb="FF757575"/>
      </top>
      <bottom/>
      <diagonal/>
    </border>
    <border>
      <left/>
      <right style="thin">
        <color rgb="FF757575"/>
      </right>
      <top style="thin">
        <color rgb="FF757575"/>
      </top>
      <bottom/>
      <diagonal/>
    </border>
    <border>
      <left style="dashed">
        <color rgb="FF757575"/>
      </left>
      <right/>
      <top style="dashed">
        <color rgb="FF757575"/>
      </top>
      <bottom style="hair">
        <color rgb="FF757575"/>
      </bottom>
      <diagonal/>
    </border>
    <border>
      <left/>
      <right style="dashed">
        <color rgb="FF757575"/>
      </right>
      <top style="dashed">
        <color rgb="FF757575"/>
      </top>
      <bottom style="hair">
        <color rgb="FF757575"/>
      </bottom>
      <diagonal/>
    </border>
    <border>
      <left/>
      <right style="thin">
        <color rgb="FF757575"/>
      </right>
      <top/>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dashed">
        <color rgb="FF757575"/>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theme="1" tint="0.34998626667073579"/>
      </right>
      <top/>
      <bottom/>
      <diagonal/>
    </border>
    <border>
      <left style="thin">
        <color theme="1" tint="0.34998626667073579"/>
      </left>
      <right/>
      <top/>
      <bottom/>
      <diagonal/>
    </border>
    <border>
      <left/>
      <right style="thin">
        <color theme="1" tint="0.34998626667073579"/>
      </right>
      <top/>
      <bottom style="thin">
        <color theme="1" tint="0.34998626667073579"/>
      </bottom>
      <diagonal/>
    </border>
    <border>
      <left/>
      <right/>
      <top/>
      <bottom style="thin">
        <color theme="1" tint="0.34998626667073579"/>
      </bottom>
      <diagonal/>
    </border>
    <border>
      <left style="thin">
        <color indexed="64"/>
      </left>
      <right style="thin">
        <color indexed="64"/>
      </right>
      <top/>
      <bottom style="thin">
        <color indexed="64"/>
      </bottom>
      <diagonal/>
    </border>
    <border>
      <left/>
      <right/>
      <top/>
      <bottom style="thin">
        <color theme="2" tint="-0.24994659260841701"/>
      </bottom>
      <diagonal/>
    </border>
    <border>
      <left/>
      <right style="thin">
        <color rgb="FF757575"/>
      </right>
      <top/>
      <bottom style="thin">
        <color theme="1" tint="0.34998626667073579"/>
      </bottom>
      <diagonal/>
    </border>
    <border>
      <left/>
      <right style="thin">
        <color theme="2" tint="-0.249977111117893"/>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rgb="FF757575"/>
      </top>
      <bottom style="thin">
        <color theme="1" tint="0.34998626667073579"/>
      </bottom>
      <diagonal/>
    </border>
    <border>
      <left/>
      <right style="thin">
        <color indexed="64"/>
      </right>
      <top style="thin">
        <color rgb="FF757575"/>
      </top>
      <bottom style="thin">
        <color theme="1" tint="0.34998626667073579"/>
      </bottom>
      <diagonal/>
    </border>
    <border>
      <left style="dashed">
        <color rgb="FF757575"/>
      </left>
      <right style="dashed">
        <color rgb="FF757575"/>
      </right>
      <top/>
      <bottom style="dashed">
        <color rgb="FF757575"/>
      </bottom>
      <diagonal/>
    </border>
    <border>
      <left style="thin">
        <color rgb="FF02225E"/>
      </left>
      <right style="thin">
        <color rgb="FF02225E"/>
      </right>
      <top style="thin">
        <color rgb="FF02225E"/>
      </top>
      <bottom/>
      <diagonal/>
    </border>
    <border>
      <left style="thin">
        <color rgb="FF02225E"/>
      </left>
      <right style="thin">
        <color indexed="64"/>
      </right>
      <top style="thin">
        <color rgb="FF02225E"/>
      </top>
      <bottom/>
      <diagonal/>
    </border>
    <border>
      <left style="thin">
        <color indexed="64"/>
      </left>
      <right style="thin">
        <color indexed="64"/>
      </right>
      <top/>
      <bottom/>
      <diagonal/>
    </border>
    <border>
      <left style="thin">
        <color rgb="FF757575"/>
      </left>
      <right style="thin">
        <color rgb="FF757575"/>
      </right>
      <top style="thin">
        <color rgb="FF757575"/>
      </top>
      <bottom/>
      <diagonal/>
    </border>
    <border>
      <left style="thin">
        <color rgb="FF757575"/>
      </left>
      <right style="thin">
        <color rgb="FF757575"/>
      </right>
      <top/>
      <bottom style="thin">
        <color indexed="64"/>
      </bottom>
      <diagonal/>
    </border>
    <border>
      <left style="thin">
        <color rgb="FF757575"/>
      </left>
      <right/>
      <top/>
      <bottom style="thin">
        <color theme="0"/>
      </bottom>
      <diagonal/>
    </border>
    <border>
      <left/>
      <right/>
      <top/>
      <bottom style="thin">
        <color theme="0"/>
      </bottom>
      <diagonal/>
    </border>
    <border>
      <left/>
      <right style="thin">
        <color rgb="FF757575"/>
      </right>
      <top/>
      <bottom style="thin">
        <color theme="0"/>
      </bottom>
      <diagonal/>
    </border>
    <border>
      <left/>
      <right/>
      <top/>
      <bottom style="thin">
        <color indexed="64"/>
      </bottom>
      <diagonal/>
    </border>
    <border>
      <left/>
      <right style="thin">
        <color theme="0" tint="-0.34998626667073579"/>
      </right>
      <top style="thin">
        <color theme="2" tint="-0.24994659260841701"/>
      </top>
      <bottom style="thin">
        <color theme="2" tint="-0.24994659260841701"/>
      </bottom>
      <diagonal/>
    </border>
    <border>
      <left style="thin">
        <color rgb="FF02225E"/>
      </left>
      <right style="thin">
        <color rgb="FF02225E"/>
      </right>
      <top/>
      <bottom style="thin">
        <color rgb="FF02225E"/>
      </bottom>
      <diagonal/>
    </border>
    <border>
      <left style="thin">
        <color indexed="64"/>
      </left>
      <right style="thin">
        <color indexed="64"/>
      </right>
      <top style="thin">
        <color rgb="FF02225E"/>
      </top>
      <bottom/>
      <diagonal/>
    </border>
    <border>
      <left style="thin">
        <color indexed="64"/>
      </left>
      <right style="thin">
        <color indexed="64"/>
      </right>
      <top/>
      <bottom style="thin">
        <color rgb="FF02225E"/>
      </bottom>
      <diagonal/>
    </border>
    <border>
      <left style="thin">
        <color rgb="FF02225E"/>
      </left>
      <right/>
      <top/>
      <bottom style="thin">
        <color rgb="FF02225E"/>
      </bottom>
      <diagonal/>
    </border>
    <border>
      <left style="dashDotDot">
        <color indexed="64"/>
      </left>
      <right/>
      <top style="dashDotDot">
        <color indexed="64"/>
      </top>
      <bottom style="dashDotDot">
        <color indexed="64"/>
      </bottom>
      <diagonal/>
    </border>
    <border>
      <left/>
      <right style="dashDotDot">
        <color indexed="64"/>
      </right>
      <top style="dashDotDot">
        <color indexed="64"/>
      </top>
      <bottom style="dashDotDot">
        <color indexed="64"/>
      </bottom>
      <diagonal/>
    </border>
    <border>
      <left style="dashDotDot">
        <color indexed="64"/>
      </left>
      <right style="dashDotDot">
        <color indexed="64"/>
      </right>
      <top style="dashDotDot">
        <color indexed="64"/>
      </top>
      <bottom/>
      <diagonal/>
    </border>
    <border>
      <left style="dashDotDot">
        <color indexed="64"/>
      </left>
      <right style="dashDotDot">
        <color indexed="64"/>
      </right>
      <top/>
      <bottom style="dashDotDot">
        <color indexed="64"/>
      </bottom>
      <diagonal/>
    </border>
    <border>
      <left style="dashDotDot">
        <color indexed="64"/>
      </left>
      <right style="dashDotDot">
        <color indexed="64"/>
      </right>
      <top/>
      <bottom/>
      <diagonal/>
    </border>
  </borders>
  <cellStyleXfs count="7">
    <xf numFmtId="0" fontId="0" fillId="0" borderId="0"/>
    <xf numFmtId="0" fontId="2" fillId="0" borderId="0"/>
    <xf numFmtId="0" fontId="1" fillId="0" borderId="0"/>
    <xf numFmtId="0" fontId="3" fillId="0" borderId="0" applyNumberFormat="0" applyFont="0" applyFill="0" applyBorder="0" applyAlignment="0" applyProtection="0">
      <alignment vertical="top"/>
      <protection locked="0"/>
    </xf>
    <xf numFmtId="0" fontId="2" fillId="0" borderId="0"/>
    <xf numFmtId="0" fontId="5" fillId="0" borderId="0"/>
    <xf numFmtId="0" fontId="2" fillId="0" borderId="0"/>
  </cellStyleXfs>
  <cellXfs count="506">
    <xf numFmtId="0" fontId="0" fillId="0" borderId="0" xfId="0"/>
    <xf numFmtId="0" fontId="4" fillId="2" borderId="0" xfId="2" applyFont="1" applyFill="1"/>
    <xf numFmtId="0" fontId="6" fillId="2" borderId="0" xfId="2" applyFont="1" applyFill="1"/>
    <xf numFmtId="0" fontId="0" fillId="0" borderId="5" xfId="0" applyBorder="1"/>
    <xf numFmtId="0" fontId="7" fillId="0" borderId="5" xfId="0" applyFont="1" applyBorder="1" applyAlignment="1">
      <alignment horizontal="center" vertical="center"/>
    </xf>
    <xf numFmtId="0" fontId="7" fillId="0" borderId="5" xfId="0" applyFont="1" applyBorder="1" applyAlignment="1">
      <alignment horizontal="right" vertical="center"/>
    </xf>
    <xf numFmtId="0" fontId="9" fillId="2" borderId="0" xfId="0" applyFont="1" applyFill="1"/>
    <xf numFmtId="0" fontId="8" fillId="0" borderId="0" xfId="1" applyFont="1" applyFill="1" applyBorder="1"/>
    <xf numFmtId="0" fontId="10" fillId="0" borderId="0" xfId="2" applyFont="1" applyFill="1" applyBorder="1" applyAlignment="1">
      <alignment horizontal="left" vertical="center"/>
    </xf>
    <xf numFmtId="0" fontId="9" fillId="0" borderId="0" xfId="2" applyFont="1" applyFill="1" applyBorder="1"/>
    <xf numFmtId="0" fontId="11" fillId="0" borderId="0" xfId="2" applyFont="1" applyFill="1" applyBorder="1" applyAlignment="1"/>
    <xf numFmtId="0" fontId="11" fillId="0" borderId="0" xfId="2" applyFont="1" applyFill="1" applyBorder="1" applyAlignment="1">
      <alignment horizontal="right" wrapText="1"/>
    </xf>
    <xf numFmtId="0" fontId="13" fillId="0" borderId="0" xfId="2" applyFont="1" applyFill="1" applyBorder="1" applyAlignment="1"/>
    <xf numFmtId="0" fontId="14" fillId="0" borderId="0" xfId="2" applyFont="1" applyFill="1" applyBorder="1" applyAlignment="1">
      <alignment horizontal="right" vertical="center"/>
    </xf>
    <xf numFmtId="164" fontId="14" fillId="0" borderId="0" xfId="2" applyNumberFormat="1" applyFont="1" applyFill="1" applyBorder="1" applyAlignment="1">
      <alignment horizontal="center" vertical="center"/>
    </xf>
    <xf numFmtId="0" fontId="14" fillId="0" borderId="0" xfId="2" applyFont="1" applyFill="1" applyBorder="1" applyAlignment="1">
      <alignment horizontal="left" vertical="center"/>
    </xf>
    <xf numFmtId="1" fontId="14" fillId="0" borderId="0" xfId="2" applyNumberFormat="1" applyFont="1" applyFill="1" applyBorder="1" applyAlignment="1">
      <alignment horizontal="center" vertical="center"/>
    </xf>
    <xf numFmtId="0" fontId="14" fillId="0" borderId="0" xfId="2" applyFont="1" applyFill="1" applyBorder="1" applyAlignment="1"/>
    <xf numFmtId="0" fontId="15" fillId="0" borderId="0" xfId="2" applyFont="1" applyFill="1" applyBorder="1" applyAlignment="1">
      <alignment horizontal="center" vertical="center"/>
    </xf>
    <xf numFmtId="0" fontId="16" fillId="0" borderId="0" xfId="1" applyFont="1" applyFill="1" applyBorder="1"/>
    <xf numFmtId="0" fontId="8" fillId="0" borderId="36" xfId="1" applyFont="1" applyFill="1" applyBorder="1"/>
    <xf numFmtId="0" fontId="8" fillId="0" borderId="37" xfId="1" applyFont="1" applyFill="1" applyBorder="1"/>
    <xf numFmtId="0" fontId="8" fillId="0" borderId="38" xfId="1" applyFont="1" applyFill="1" applyBorder="1"/>
    <xf numFmtId="0" fontId="8" fillId="0" borderId="1" xfId="1" applyFont="1" applyFill="1" applyBorder="1"/>
    <xf numFmtId="0" fontId="8" fillId="0" borderId="2" xfId="1" applyFont="1" applyFill="1" applyBorder="1"/>
    <xf numFmtId="0" fontId="8" fillId="3" borderId="3" xfId="1" applyFont="1" applyFill="1" applyBorder="1"/>
    <xf numFmtId="0" fontId="8" fillId="3" borderId="39" xfId="1" applyFont="1" applyFill="1" applyBorder="1"/>
    <xf numFmtId="0" fontId="8" fillId="3" borderId="40" xfId="1" applyFont="1" applyFill="1" applyBorder="1"/>
    <xf numFmtId="0" fontId="8" fillId="0" borderId="15" xfId="1" applyFont="1" applyFill="1" applyBorder="1"/>
    <xf numFmtId="0" fontId="8" fillId="0" borderId="10" xfId="1" applyFont="1" applyFill="1" applyBorder="1"/>
    <xf numFmtId="0" fontId="8" fillId="0" borderId="7" xfId="1" applyFont="1" applyFill="1" applyBorder="1"/>
    <xf numFmtId="0" fontId="8" fillId="0" borderId="19" xfId="1" applyFont="1" applyFill="1" applyBorder="1"/>
    <xf numFmtId="0" fontId="8" fillId="0" borderId="8" xfId="1" applyFont="1" applyFill="1" applyBorder="1"/>
    <xf numFmtId="0" fontId="19" fillId="0" borderId="0" xfId="2" applyFont="1" applyFill="1" applyBorder="1" applyAlignment="1"/>
    <xf numFmtId="0" fontId="4" fillId="0" borderId="19" xfId="2" applyFont="1" applyBorder="1"/>
    <xf numFmtId="0" fontId="21" fillId="2" borderId="0" xfId="2" applyFont="1" applyFill="1" applyProtection="1"/>
    <xf numFmtId="0" fontId="20" fillId="3" borderId="0" xfId="2" applyFont="1" applyFill="1" applyBorder="1" applyAlignment="1" applyProtection="1">
      <alignment horizontal="center" vertical="center" wrapText="1"/>
    </xf>
    <xf numFmtId="0" fontId="21" fillId="0" borderId="0" xfId="2" applyFont="1" applyFill="1" applyBorder="1" applyProtection="1"/>
    <xf numFmtId="0" fontId="9" fillId="2" borderId="0" xfId="0" applyFont="1" applyFill="1" applyProtection="1"/>
    <xf numFmtId="0" fontId="21" fillId="0" borderId="0" xfId="2" applyFont="1" applyBorder="1" applyAlignment="1" applyProtection="1">
      <alignment horizontal="justify" vertical="center"/>
    </xf>
    <xf numFmtId="0" fontId="21" fillId="0" borderId="0" xfId="2" applyFont="1" applyBorder="1" applyProtection="1"/>
    <xf numFmtId="0" fontId="21" fillId="4" borderId="14" xfId="2" applyFont="1" applyFill="1" applyBorder="1" applyProtection="1"/>
    <xf numFmtId="0" fontId="21" fillId="4" borderId="0" xfId="2" applyFont="1" applyFill="1" applyBorder="1" applyProtection="1"/>
    <xf numFmtId="0" fontId="21" fillId="4" borderId="45" xfId="2" applyFont="1" applyFill="1" applyBorder="1" applyProtection="1"/>
    <xf numFmtId="0" fontId="21" fillId="2" borderId="14" xfId="2" applyFont="1" applyFill="1" applyBorder="1" applyProtection="1"/>
    <xf numFmtId="0" fontId="21" fillId="2" borderId="0" xfId="2" applyFont="1" applyFill="1" applyBorder="1" applyProtection="1"/>
    <xf numFmtId="0" fontId="21" fillId="2" borderId="45" xfId="2" applyFont="1" applyFill="1" applyBorder="1" applyProtection="1"/>
    <xf numFmtId="0" fontId="9" fillId="0" borderId="0" xfId="0" applyFont="1"/>
    <xf numFmtId="0" fontId="27" fillId="3" borderId="0" xfId="0" applyFont="1" applyFill="1" applyBorder="1" applyAlignment="1">
      <alignment horizontal="right" vertical="center" wrapText="1" readingOrder="2"/>
    </xf>
    <xf numFmtId="0" fontId="27" fillId="3" borderId="0" xfId="0" applyFont="1" applyFill="1" applyBorder="1" applyAlignment="1">
      <alignment vertical="center" wrapText="1" readingOrder="2"/>
    </xf>
    <xf numFmtId="0" fontId="27" fillId="3" borderId="0" xfId="0" applyFont="1" applyFill="1" applyBorder="1" applyAlignment="1">
      <alignment horizontal="right" vertical="center" readingOrder="2"/>
    </xf>
    <xf numFmtId="0" fontId="9" fillId="0" borderId="42" xfId="0" applyFont="1" applyBorder="1"/>
    <xf numFmtId="0" fontId="9" fillId="0" borderId="14" xfId="0" applyFont="1" applyBorder="1"/>
    <xf numFmtId="0" fontId="9" fillId="0" borderId="0" xfId="0" applyFont="1" applyBorder="1"/>
    <xf numFmtId="0" fontId="9" fillId="0" borderId="45" xfId="0" applyFont="1" applyBorder="1"/>
    <xf numFmtId="0" fontId="9" fillId="0" borderId="16" xfId="0" applyFont="1" applyBorder="1"/>
    <xf numFmtId="0" fontId="9" fillId="0" borderId="17" xfId="0" applyFont="1" applyBorder="1"/>
    <xf numFmtId="0" fontId="9" fillId="0" borderId="18" xfId="0" applyFont="1" applyBorder="1"/>
    <xf numFmtId="0" fontId="30" fillId="0" borderId="0" xfId="3" applyFont="1" applyBorder="1" applyAlignment="1" applyProtection="1">
      <alignment horizontal="right" vertical="center"/>
    </xf>
    <xf numFmtId="0" fontId="31" fillId="0" borderId="0" xfId="6" applyFont="1" applyBorder="1" applyAlignment="1" applyProtection="1">
      <alignment horizontal="right" vertical="center"/>
    </xf>
    <xf numFmtId="0" fontId="17" fillId="0" borderId="0" xfId="0" applyFont="1" applyBorder="1" applyProtection="1"/>
    <xf numFmtId="0" fontId="28" fillId="3" borderId="0" xfId="5" applyFont="1" applyFill="1" applyBorder="1" applyAlignment="1">
      <alignment horizontal="center" vertical="center"/>
    </xf>
    <xf numFmtId="0" fontId="8" fillId="3" borderId="0" xfId="5" applyFont="1" applyFill="1" applyBorder="1"/>
    <xf numFmtId="0" fontId="32" fillId="3" borderId="0" xfId="1" applyFont="1" applyFill="1" applyBorder="1" applyAlignment="1">
      <alignment horizontal="center" vertical="center"/>
    </xf>
    <xf numFmtId="0" fontId="9" fillId="0" borderId="5" xfId="0" applyFont="1" applyBorder="1" applyAlignment="1">
      <alignment horizontal="center" vertical="center"/>
    </xf>
    <xf numFmtId="0" fontId="9" fillId="0" borderId="5" xfId="0" applyFont="1" applyBorder="1"/>
    <xf numFmtId="0" fontId="9" fillId="0" borderId="5" xfId="0" applyFont="1" applyBorder="1" applyAlignment="1">
      <alignment horizontal="right" vertical="center" readingOrder="2"/>
    </xf>
    <xf numFmtId="0" fontId="25" fillId="0" borderId="41" xfId="3" applyFont="1" applyBorder="1" applyAlignment="1" applyProtection="1">
      <alignment horizontal="right" vertical="center"/>
    </xf>
    <xf numFmtId="0" fontId="26" fillId="0" borderId="14" xfId="3" applyFont="1" applyBorder="1" applyAlignment="1" applyProtection="1">
      <alignment horizontal="right" vertical="center"/>
    </xf>
    <xf numFmtId="0" fontId="28" fillId="3" borderId="14" xfId="5" applyFont="1" applyFill="1" applyBorder="1" applyAlignment="1">
      <alignment horizontal="center" vertical="center"/>
    </xf>
    <xf numFmtId="0" fontId="28" fillId="3" borderId="45" xfId="5" applyFont="1" applyFill="1" applyBorder="1" applyAlignment="1">
      <alignment horizontal="center" vertical="center"/>
    </xf>
    <xf numFmtId="0" fontId="8" fillId="3" borderId="14" xfId="5" applyFont="1" applyFill="1" applyBorder="1"/>
    <xf numFmtId="0" fontId="8" fillId="3" borderId="45" xfId="5" applyFont="1" applyFill="1" applyBorder="1"/>
    <xf numFmtId="0" fontId="32" fillId="3" borderId="45" xfId="1" applyFont="1" applyFill="1" applyBorder="1" applyAlignment="1">
      <alignment horizontal="center" vertical="center"/>
    </xf>
    <xf numFmtId="0" fontId="8" fillId="3" borderId="16" xfId="5" applyFont="1" applyFill="1" applyBorder="1"/>
    <xf numFmtId="0" fontId="8" fillId="3" borderId="17" xfId="5" applyFont="1" applyFill="1" applyBorder="1"/>
    <xf numFmtId="0" fontId="8" fillId="3" borderId="18" xfId="5" applyFont="1" applyFill="1" applyBorder="1"/>
    <xf numFmtId="0" fontId="8" fillId="3" borderId="41" xfId="5" applyFont="1" applyFill="1" applyBorder="1"/>
    <xf numFmtId="0" fontId="8" fillId="3" borderId="9" xfId="5" applyFont="1" applyFill="1" applyBorder="1"/>
    <xf numFmtId="0" fontId="8" fillId="3" borderId="42" xfId="5" applyFont="1" applyFill="1" applyBorder="1"/>
    <xf numFmtId="0" fontId="22" fillId="0" borderId="0" xfId="3" applyFont="1" applyBorder="1" applyAlignment="1" applyProtection="1">
      <alignment horizontal="right"/>
    </xf>
    <xf numFmtId="0" fontId="21" fillId="3" borderId="0" xfId="2" applyFont="1" applyFill="1" applyBorder="1" applyProtection="1"/>
    <xf numFmtId="1" fontId="33" fillId="0" borderId="0" xfId="2" applyNumberFormat="1" applyFont="1" applyFill="1" applyBorder="1" applyAlignment="1">
      <alignment horizontal="center" vertical="center"/>
    </xf>
    <xf numFmtId="0" fontId="12" fillId="0" borderId="8" xfId="1" applyFont="1" applyFill="1" applyBorder="1"/>
    <xf numFmtId="0" fontId="12" fillId="0" borderId="19" xfId="1" applyFont="1" applyFill="1" applyBorder="1"/>
    <xf numFmtId="0" fontId="40" fillId="0" borderId="0" xfId="1" applyFont="1" applyFill="1" applyBorder="1"/>
    <xf numFmtId="0" fontId="41" fillId="0" borderId="0" xfId="2" applyFont="1" applyFill="1" applyBorder="1" applyAlignment="1"/>
    <xf numFmtId="0" fontId="42" fillId="0" borderId="0" xfId="2" applyFont="1" applyFill="1" applyBorder="1" applyAlignment="1"/>
    <xf numFmtId="0" fontId="43" fillId="0" borderId="0" xfId="2" applyFont="1" applyFill="1" applyBorder="1" applyAlignment="1">
      <alignment horizontal="center" vertical="center"/>
    </xf>
    <xf numFmtId="0" fontId="35" fillId="0" borderId="0" xfId="2" applyFont="1" applyFill="1" applyBorder="1" applyProtection="1"/>
    <xf numFmtId="0" fontId="35" fillId="0" borderId="32" xfId="2" applyFont="1" applyFill="1" applyBorder="1" applyAlignment="1" applyProtection="1">
      <alignment horizontal="center"/>
    </xf>
    <xf numFmtId="0" fontId="35" fillId="0" borderId="28" xfId="2" applyFont="1" applyFill="1" applyBorder="1" applyAlignment="1" applyProtection="1">
      <alignment horizontal="center"/>
    </xf>
    <xf numFmtId="0" fontId="35" fillId="0" borderId="32" xfId="2" applyFont="1" applyFill="1" applyBorder="1" applyProtection="1"/>
    <xf numFmtId="0" fontId="34" fillId="0" borderId="0" xfId="1" applyFont="1" applyFill="1" applyBorder="1" applyProtection="1"/>
    <xf numFmtId="0" fontId="37" fillId="0" borderId="0" xfId="2" applyFont="1" applyFill="1" applyBorder="1" applyProtection="1"/>
    <xf numFmtId="0" fontId="44" fillId="3" borderId="0" xfId="2" applyFont="1" applyFill="1" applyBorder="1" applyAlignment="1" applyProtection="1">
      <alignment horizontal="center" vertical="center" wrapText="1"/>
    </xf>
    <xf numFmtId="0" fontId="45" fillId="3" borderId="0" xfId="2" applyFont="1" applyFill="1" applyBorder="1" applyAlignment="1" applyProtection="1">
      <alignment horizontal="right" vertical="center" wrapText="1"/>
    </xf>
    <xf numFmtId="166" fontId="46" fillId="5" borderId="31" xfId="2" applyNumberFormat="1" applyFont="1" applyFill="1" applyBorder="1" applyAlignment="1" applyProtection="1">
      <alignment horizontal="center" vertical="center" readingOrder="2"/>
    </xf>
    <xf numFmtId="49" fontId="46" fillId="5" borderId="32" xfId="2" applyNumberFormat="1" applyFont="1" applyFill="1" applyBorder="1" applyAlignment="1" applyProtection="1">
      <alignment horizontal="center" vertical="top"/>
    </xf>
    <xf numFmtId="0" fontId="35" fillId="0" borderId="35" xfId="2" applyFont="1" applyFill="1" applyBorder="1" applyAlignment="1" applyProtection="1">
      <alignment horizontal="right" vertical="top" wrapText="1" readingOrder="2"/>
    </xf>
    <xf numFmtId="0" fontId="35" fillId="0" borderId="26" xfId="2" applyFont="1" applyBorder="1" applyAlignment="1" applyProtection="1">
      <alignment horizontal="right" vertical="top" wrapText="1"/>
    </xf>
    <xf numFmtId="0" fontId="38" fillId="0" borderId="19" xfId="2" applyFont="1" applyFill="1" applyBorder="1" applyAlignment="1"/>
    <xf numFmtId="0" fontId="39" fillId="2" borderId="6" xfId="2" applyFont="1" applyFill="1" applyBorder="1" applyAlignment="1" applyProtection="1">
      <alignment horizontal="center" vertical="top" wrapText="1"/>
    </xf>
    <xf numFmtId="0" fontId="35" fillId="0" borderId="49" xfId="2" applyFont="1" applyBorder="1" applyAlignment="1" applyProtection="1">
      <alignment horizontal="right" vertical="top" wrapText="1"/>
    </xf>
    <xf numFmtId="0" fontId="30" fillId="0" borderId="0" xfId="3" applyFont="1" applyBorder="1" applyAlignment="1" applyProtection="1">
      <alignment horizontal="center" vertical="center"/>
    </xf>
    <xf numFmtId="0" fontId="17" fillId="3" borderId="0" xfId="0" applyFont="1" applyFill="1" applyBorder="1" applyAlignment="1" applyProtection="1">
      <alignment horizontal="right"/>
    </xf>
    <xf numFmtId="0" fontId="50" fillId="3" borderId="0" xfId="0" applyFont="1" applyFill="1" applyBorder="1" applyAlignment="1" applyProtection="1">
      <alignment horizontal="center" vertical="top" wrapText="1"/>
    </xf>
    <xf numFmtId="0" fontId="30" fillId="3" borderId="0" xfId="3" applyFont="1" applyFill="1" applyBorder="1" applyAlignment="1" applyProtection="1">
      <alignment horizontal="right" vertical="center"/>
    </xf>
    <xf numFmtId="0" fontId="54" fillId="0" borderId="0" xfId="3" applyFont="1" applyBorder="1" applyAlignment="1" applyProtection="1">
      <alignment horizontal="center" vertical="center"/>
    </xf>
    <xf numFmtId="0" fontId="54" fillId="0" borderId="0" xfId="3" applyFont="1" applyBorder="1" applyAlignment="1" applyProtection="1">
      <alignment horizontal="right" vertical="center"/>
    </xf>
    <xf numFmtId="0" fontId="9" fillId="3" borderId="0" xfId="0" applyFont="1" applyFill="1" applyBorder="1"/>
    <xf numFmtId="0" fontId="9" fillId="0" borderId="9" xfId="0" applyFont="1" applyBorder="1"/>
    <xf numFmtId="164" fontId="35" fillId="0" borderId="6" xfId="2" applyNumberFormat="1" applyFont="1" applyBorder="1" applyAlignment="1" applyProtection="1">
      <alignment horizontal="center" vertical="center" wrapText="1"/>
      <protection locked="0"/>
    </xf>
    <xf numFmtId="0" fontId="35" fillId="0" borderId="6" xfId="2" applyFont="1" applyBorder="1" applyAlignment="1" applyProtection="1">
      <alignment horizontal="center" vertical="center" wrapText="1"/>
      <protection locked="0"/>
    </xf>
    <xf numFmtId="0" fontId="35" fillId="0" borderId="0" xfId="2" applyFont="1" applyBorder="1" applyAlignment="1" applyProtection="1">
      <alignment horizontal="right" vertical="top" wrapText="1"/>
    </xf>
    <xf numFmtId="0" fontId="58" fillId="2" borderId="0" xfId="2" applyFont="1" applyFill="1" applyProtection="1"/>
    <xf numFmtId="0" fontId="59" fillId="2" borderId="0" xfId="0" applyFont="1" applyFill="1" applyProtection="1"/>
    <xf numFmtId="0" fontId="60" fillId="0" borderId="30" xfId="2" applyFont="1" applyFill="1" applyBorder="1" applyAlignment="1" applyProtection="1">
      <alignment horizontal="right" vertical="top" wrapText="1" readingOrder="2"/>
    </xf>
    <xf numFmtId="0" fontId="60" fillId="0" borderId="33" xfId="2" applyFont="1" applyFill="1" applyBorder="1" applyAlignment="1" applyProtection="1">
      <alignment horizontal="right" vertical="top" wrapText="1" readingOrder="2"/>
    </xf>
    <xf numFmtId="0" fontId="60" fillId="0" borderId="29" xfId="2" applyFont="1" applyFill="1" applyBorder="1" applyAlignment="1" applyProtection="1">
      <alignment horizontal="right" vertical="top" wrapText="1" readingOrder="2"/>
    </xf>
    <xf numFmtId="0" fontId="62" fillId="3" borderId="0" xfId="0" applyFont="1" applyFill="1" applyBorder="1" applyAlignment="1">
      <alignment horizontal="right" vertical="center" wrapText="1" readingOrder="2"/>
    </xf>
    <xf numFmtId="0" fontId="62" fillId="3" borderId="0" xfId="0" applyFont="1" applyFill="1" applyBorder="1" applyAlignment="1">
      <alignment vertical="center" wrapText="1" readingOrder="2"/>
    </xf>
    <xf numFmtId="0" fontId="62" fillId="3" borderId="0" xfId="0" applyFont="1" applyFill="1" applyBorder="1" applyAlignment="1">
      <alignment horizontal="right" vertical="center" readingOrder="2"/>
    </xf>
    <xf numFmtId="49" fontId="37" fillId="6" borderId="50" xfId="0" applyNumberFormat="1" applyFont="1" applyFill="1" applyBorder="1" applyAlignment="1" applyProtection="1">
      <alignment horizontal="center" vertical="top" wrapText="1" readingOrder="2"/>
    </xf>
    <xf numFmtId="0" fontId="35" fillId="0" borderId="6" xfId="6" applyFont="1" applyBorder="1" applyAlignment="1" applyProtection="1">
      <alignment horizontal="center"/>
      <protection hidden="1"/>
    </xf>
    <xf numFmtId="0" fontId="35" fillId="3" borderId="6" xfId="6" applyFont="1" applyFill="1" applyBorder="1" applyAlignment="1" applyProtection="1">
      <alignment horizontal="center"/>
      <protection hidden="1"/>
    </xf>
    <xf numFmtId="0" fontId="37" fillId="0" borderId="6" xfId="0" applyFont="1" applyBorder="1" applyAlignment="1" applyProtection="1">
      <alignment horizontal="center" vertical="center" wrapText="1"/>
      <protection locked="0" hidden="1"/>
    </xf>
    <xf numFmtId="0" fontId="37" fillId="0" borderId="50" xfId="0" applyFont="1" applyBorder="1" applyAlignment="1" applyProtection="1">
      <alignment horizontal="center" vertical="center" wrapText="1"/>
      <protection locked="0" hidden="1"/>
    </xf>
    <xf numFmtId="0" fontId="34" fillId="6" borderId="6" xfId="6" applyFont="1" applyFill="1" applyBorder="1" applyAlignment="1">
      <alignment horizontal="right"/>
    </xf>
    <xf numFmtId="49" fontId="65" fillId="11" borderId="6" xfId="6" applyNumberFormat="1" applyFont="1" applyFill="1" applyBorder="1" applyAlignment="1" applyProtection="1">
      <alignment horizontal="right" vertical="top" wrapText="1"/>
      <protection locked="0"/>
    </xf>
    <xf numFmtId="49" fontId="48" fillId="0" borderId="6" xfId="6" applyNumberFormat="1" applyFont="1" applyFill="1" applyBorder="1" applyAlignment="1" applyProtection="1">
      <alignment horizontal="right" vertical="top" wrapText="1"/>
      <protection locked="0"/>
    </xf>
    <xf numFmtId="164" fontId="56" fillId="0" borderId="0" xfId="2" applyNumberFormat="1" applyFont="1" applyFill="1" applyBorder="1" applyAlignment="1">
      <alignment horizontal="right" vertical="center"/>
    </xf>
    <xf numFmtId="0" fontId="66" fillId="0" borderId="0" xfId="2" applyFont="1" applyFill="1" applyBorder="1" applyAlignment="1">
      <alignment horizontal="right" vertical="center"/>
    </xf>
    <xf numFmtId="0" fontId="9" fillId="2" borderId="63" xfId="0" applyFont="1" applyFill="1" applyBorder="1"/>
    <xf numFmtId="0" fontId="9" fillId="2" borderId="0" xfId="0" applyFont="1" applyFill="1" applyBorder="1"/>
    <xf numFmtId="0" fontId="16" fillId="2" borderId="65" xfId="1" applyFont="1" applyFill="1" applyBorder="1"/>
    <xf numFmtId="0" fontId="34" fillId="2" borderId="64" xfId="1" applyFont="1" applyFill="1" applyBorder="1" applyAlignment="1">
      <alignment horizontal="center"/>
    </xf>
    <xf numFmtId="0" fontId="21" fillId="3" borderId="62" xfId="2" applyFont="1" applyFill="1" applyBorder="1" applyProtection="1"/>
    <xf numFmtId="0" fontId="21" fillId="0" borderId="62" xfId="2" applyFont="1" applyBorder="1" applyProtection="1"/>
    <xf numFmtId="0" fontId="20" fillId="3" borderId="62" xfId="2" applyFont="1" applyFill="1" applyBorder="1" applyAlignment="1" applyProtection="1">
      <alignment horizontal="center" vertical="center" wrapText="1"/>
    </xf>
    <xf numFmtId="0" fontId="24" fillId="3" borderId="62" xfId="2" applyFont="1" applyFill="1" applyBorder="1" applyAlignment="1" applyProtection="1">
      <alignment vertical="center" wrapText="1"/>
    </xf>
    <xf numFmtId="0" fontId="24" fillId="3" borderId="62" xfId="2" applyFont="1" applyFill="1" applyBorder="1" applyAlignment="1" applyProtection="1">
      <alignment horizontal="right" vertical="center" wrapText="1"/>
    </xf>
    <xf numFmtId="0" fontId="21" fillId="0" borderId="62" xfId="2" applyFont="1" applyFill="1" applyBorder="1" applyProtection="1"/>
    <xf numFmtId="0" fontId="46" fillId="5" borderId="50" xfId="0" applyFont="1" applyFill="1" applyBorder="1" applyAlignment="1" applyProtection="1">
      <alignment horizontal="center" vertical="center" wrapText="1"/>
    </xf>
    <xf numFmtId="0" fontId="26" fillId="3" borderId="0" xfId="3" applyFont="1" applyFill="1" applyBorder="1" applyAlignment="1" applyProtection="1">
      <alignment horizontal="right" vertical="center"/>
    </xf>
    <xf numFmtId="0" fontId="62" fillId="3" borderId="6" xfId="0" applyFont="1" applyFill="1" applyBorder="1" applyAlignment="1" applyProtection="1">
      <alignment horizontal="right" vertical="center" wrapText="1" readingOrder="2"/>
      <protection locked="0"/>
    </xf>
    <xf numFmtId="0" fontId="37" fillId="3" borderId="6" xfId="0" applyFont="1" applyFill="1" applyBorder="1" applyAlignment="1" applyProtection="1">
      <alignment vertical="center" wrapText="1"/>
      <protection locked="0"/>
    </xf>
    <xf numFmtId="0" fontId="37" fillId="3" borderId="0" xfId="0" applyFont="1" applyFill="1" applyBorder="1"/>
    <xf numFmtId="0" fontId="62" fillId="3" borderId="6" xfId="0" applyFont="1" applyFill="1" applyBorder="1" applyAlignment="1" applyProtection="1">
      <alignment wrapText="1" readingOrder="2"/>
      <protection locked="0"/>
    </xf>
    <xf numFmtId="0" fontId="37" fillId="3" borderId="6" xfId="0" applyFont="1" applyFill="1" applyBorder="1" applyAlignment="1" applyProtection="1">
      <alignment wrapText="1"/>
      <protection locked="0"/>
    </xf>
    <xf numFmtId="0" fontId="62" fillId="3" borderId="6" xfId="0" applyFont="1" applyFill="1" applyBorder="1" applyAlignment="1" applyProtection="1">
      <alignment vertical="center" wrapText="1" readingOrder="2"/>
      <protection locked="0"/>
    </xf>
    <xf numFmtId="0" fontId="27" fillId="2" borderId="0" xfId="0" applyFont="1" applyFill="1" applyBorder="1" applyAlignment="1">
      <alignment horizontal="right" vertical="center" wrapText="1" readingOrder="2"/>
    </xf>
    <xf numFmtId="0" fontId="27" fillId="2" borderId="0" xfId="0" applyFont="1" applyFill="1" applyBorder="1" applyAlignment="1">
      <alignment vertical="center" wrapText="1" readingOrder="2"/>
    </xf>
    <xf numFmtId="0" fontId="27" fillId="2" borderId="0" xfId="0" applyFont="1" applyFill="1" applyBorder="1" applyAlignment="1">
      <alignment horizontal="right" vertical="center" readingOrder="2"/>
    </xf>
    <xf numFmtId="0" fontId="9" fillId="3" borderId="53" xfId="0" applyFont="1" applyFill="1" applyBorder="1"/>
    <xf numFmtId="0" fontId="25" fillId="3" borderId="60" xfId="3" applyFont="1" applyFill="1" applyBorder="1" applyAlignment="1" applyProtection="1">
      <alignment horizontal="right" vertical="center"/>
    </xf>
    <xf numFmtId="0" fontId="9" fillId="3" borderId="60" xfId="0" applyFont="1" applyFill="1" applyBorder="1"/>
    <xf numFmtId="0" fontId="9" fillId="3" borderId="54" xfId="0" applyFont="1" applyFill="1" applyBorder="1"/>
    <xf numFmtId="0" fontId="9" fillId="3" borderId="55" xfId="0" applyFont="1" applyFill="1" applyBorder="1"/>
    <xf numFmtId="0" fontId="9" fillId="3" borderId="56" xfId="0" applyFont="1" applyFill="1" applyBorder="1"/>
    <xf numFmtId="0" fontId="34" fillId="2" borderId="0" xfId="1" applyFont="1" applyFill="1" applyBorder="1" applyAlignment="1"/>
    <xf numFmtId="0" fontId="9" fillId="2" borderId="0" xfId="0" applyFont="1" applyFill="1" applyBorder="1" applyAlignment="1"/>
    <xf numFmtId="0" fontId="48" fillId="2" borderId="0" xfId="0" applyFont="1" applyFill="1" applyBorder="1" applyAlignment="1">
      <alignment horizontal="right" vertical="center" wrapText="1" readingOrder="2"/>
    </xf>
    <xf numFmtId="0" fontId="48" fillId="2" borderId="0" xfId="0" applyFont="1" applyFill="1" applyBorder="1" applyAlignment="1" applyProtection="1">
      <alignment vertical="center" wrapText="1" readingOrder="2"/>
      <protection locked="0"/>
    </xf>
    <xf numFmtId="0" fontId="48" fillId="2" borderId="0" xfId="0" applyFont="1" applyFill="1" applyBorder="1" applyAlignment="1">
      <alignment horizontal="right" vertical="top" wrapText="1" readingOrder="2"/>
    </xf>
    <xf numFmtId="0" fontId="47" fillId="2" borderId="0" xfId="0" applyFont="1" applyFill="1" applyBorder="1" applyAlignment="1" applyProtection="1">
      <alignment vertical="top" wrapText="1"/>
      <protection locked="0"/>
    </xf>
    <xf numFmtId="0" fontId="17" fillId="2" borderId="0" xfId="0" applyFont="1" applyFill="1" applyAlignment="1" applyProtection="1">
      <alignment horizontal="right"/>
    </xf>
    <xf numFmtId="0" fontId="17" fillId="2" borderId="0" xfId="0" applyFont="1" applyFill="1" applyProtection="1"/>
    <xf numFmtId="0" fontId="17" fillId="2" borderId="0" xfId="0" applyFont="1" applyFill="1" applyAlignment="1" applyProtection="1">
      <alignment horizontal="center"/>
    </xf>
    <xf numFmtId="0" fontId="30" fillId="3" borderId="0" xfId="3" applyFont="1" applyFill="1" applyBorder="1" applyAlignment="1" applyProtection="1">
      <alignment horizontal="center" vertical="center"/>
    </xf>
    <xf numFmtId="0" fontId="31" fillId="3" borderId="0" xfId="6" applyFont="1" applyFill="1" applyBorder="1" applyAlignment="1" applyProtection="1">
      <alignment horizontal="right" vertical="center"/>
    </xf>
    <xf numFmtId="0" fontId="17" fillId="3" borderId="53" xfId="0" applyFont="1" applyFill="1" applyBorder="1" applyAlignment="1" applyProtection="1">
      <alignment horizontal="right"/>
    </xf>
    <xf numFmtId="0" fontId="17" fillId="3" borderId="60" xfId="0" applyFont="1" applyFill="1" applyBorder="1" applyAlignment="1" applyProtection="1">
      <alignment horizontal="right"/>
    </xf>
    <xf numFmtId="0" fontId="30" fillId="3" borderId="60" xfId="3" applyFont="1" applyFill="1" applyBorder="1" applyAlignment="1" applyProtection="1">
      <alignment horizontal="center" vertical="center"/>
    </xf>
    <xf numFmtId="0" fontId="31" fillId="3" borderId="60" xfId="6" applyFont="1" applyFill="1" applyBorder="1" applyAlignment="1" applyProtection="1">
      <alignment horizontal="right" vertical="center"/>
    </xf>
    <xf numFmtId="0" fontId="30" fillId="3" borderId="60" xfId="3" applyFont="1" applyFill="1" applyBorder="1" applyAlignment="1" applyProtection="1">
      <alignment horizontal="right" vertical="center"/>
    </xf>
    <xf numFmtId="0" fontId="17" fillId="3" borderId="54" xfId="0" applyFont="1" applyFill="1" applyBorder="1" applyAlignment="1" applyProtection="1">
      <alignment horizontal="right"/>
    </xf>
    <xf numFmtId="0" fontId="17" fillId="3" borderId="55" xfId="0" applyFont="1" applyFill="1" applyBorder="1" applyAlignment="1" applyProtection="1">
      <alignment horizontal="right"/>
    </xf>
    <xf numFmtId="0" fontId="17" fillId="3" borderId="56" xfId="0" applyFont="1" applyFill="1" applyBorder="1" applyAlignment="1" applyProtection="1">
      <alignment horizontal="right"/>
    </xf>
    <xf numFmtId="0" fontId="17" fillId="0" borderId="55" xfId="0" applyFont="1" applyBorder="1" applyAlignment="1" applyProtection="1">
      <alignment horizontal="right"/>
    </xf>
    <xf numFmtId="0" fontId="17" fillId="0" borderId="0" xfId="0" applyFont="1" applyBorder="1" applyAlignment="1" applyProtection="1">
      <alignment horizontal="right"/>
    </xf>
    <xf numFmtId="0" fontId="17" fillId="0" borderId="56" xfId="0" applyFont="1" applyBorder="1" applyAlignment="1" applyProtection="1">
      <alignment horizontal="right"/>
    </xf>
    <xf numFmtId="0" fontId="54" fillId="0" borderId="0" xfId="0" applyFont="1" applyBorder="1" applyAlignment="1" applyProtection="1">
      <alignment horizontal="right"/>
    </xf>
    <xf numFmtId="0" fontId="17" fillId="0" borderId="55" xfId="0" applyFont="1" applyBorder="1" applyProtection="1"/>
    <xf numFmtId="0" fontId="17" fillId="0" borderId="56" xfId="0" applyFont="1" applyBorder="1" applyProtection="1"/>
    <xf numFmtId="0" fontId="17" fillId="3" borderId="55" xfId="0" applyFont="1" applyFill="1" applyBorder="1" applyProtection="1"/>
    <xf numFmtId="0" fontId="17" fillId="3" borderId="0" xfId="0" applyFont="1" applyFill="1" applyBorder="1" applyProtection="1"/>
    <xf numFmtId="0" fontId="17" fillId="3" borderId="0" xfId="0" applyFont="1" applyFill="1" applyBorder="1" applyAlignment="1" applyProtection="1">
      <alignment horizontal="center"/>
    </xf>
    <xf numFmtId="0" fontId="17" fillId="3" borderId="56" xfId="0" applyFont="1" applyFill="1" applyBorder="1" applyProtection="1"/>
    <xf numFmtId="0" fontId="9" fillId="2" borderId="14" xfId="0" applyFont="1" applyFill="1" applyBorder="1"/>
    <xf numFmtId="0" fontId="8" fillId="0" borderId="8" xfId="1" applyFont="1" applyBorder="1"/>
    <xf numFmtId="0" fontId="8" fillId="0" borderId="0" xfId="1" applyFont="1"/>
    <xf numFmtId="0" fontId="8" fillId="0" borderId="19" xfId="1" applyFont="1" applyBorder="1"/>
    <xf numFmtId="0" fontId="9" fillId="0" borderId="0" xfId="2" applyFont="1"/>
    <xf numFmtId="0" fontId="10" fillId="0" borderId="0" xfId="2" applyFont="1" applyAlignment="1">
      <alignment horizontal="left" vertical="center"/>
    </xf>
    <xf numFmtId="0" fontId="8" fillId="0" borderId="7" xfId="1" applyFont="1" applyBorder="1"/>
    <xf numFmtId="0" fontId="8" fillId="0" borderId="10" xfId="1" applyFont="1" applyBorder="1"/>
    <xf numFmtId="0" fontId="8" fillId="0" borderId="15" xfId="1" applyFont="1" applyBorder="1"/>
    <xf numFmtId="0" fontId="56" fillId="0" borderId="0" xfId="2" applyFont="1" applyFill="1" applyBorder="1" applyAlignment="1" applyProtection="1">
      <alignment horizontal="right" vertical="center"/>
      <protection locked="0" hidden="1"/>
    </xf>
    <xf numFmtId="168" fontId="37" fillId="0" borderId="6" xfId="6" applyNumberFormat="1" applyFont="1" applyBorder="1" applyAlignment="1" applyProtection="1">
      <alignment horizontal="left" vertical="top" wrapText="1"/>
      <protection locked="0" hidden="1"/>
    </xf>
    <xf numFmtId="0" fontId="57" fillId="5" borderId="75" xfId="0" applyFont="1" applyFill="1" applyBorder="1" applyAlignment="1">
      <alignment horizontal="center" vertical="center" wrapText="1" readingOrder="2"/>
    </xf>
    <xf numFmtId="0" fontId="57" fillId="5" borderId="76" xfId="0" applyFont="1" applyFill="1" applyBorder="1" applyAlignment="1">
      <alignment horizontal="center" vertical="center" wrapText="1" readingOrder="2"/>
    </xf>
    <xf numFmtId="0" fontId="37" fillId="3" borderId="6" xfId="0" applyFont="1" applyFill="1" applyBorder="1" applyAlignment="1" applyProtection="1">
      <alignment horizontal="right" vertical="top" wrapText="1" readingOrder="2"/>
    </xf>
    <xf numFmtId="0" fontId="53" fillId="8" borderId="55" xfId="0" applyFont="1" applyFill="1" applyBorder="1" applyAlignment="1" applyProtection="1">
      <alignment horizontal="center" vertical="top" wrapText="1" readingOrder="2"/>
    </xf>
    <xf numFmtId="0" fontId="53" fillId="8" borderId="56" xfId="0" applyFont="1" applyFill="1" applyBorder="1" applyAlignment="1" applyProtection="1">
      <alignment horizontal="center" vertical="top" wrapText="1" readingOrder="2"/>
    </xf>
    <xf numFmtId="0" fontId="53" fillId="8" borderId="55" xfId="0" applyFont="1" applyFill="1" applyBorder="1" applyAlignment="1" applyProtection="1">
      <alignment horizontal="center" vertical="top" wrapText="1" readingOrder="2"/>
    </xf>
    <xf numFmtId="0" fontId="53" fillId="8" borderId="56" xfId="0" applyFont="1" applyFill="1" applyBorder="1" applyAlignment="1" applyProtection="1">
      <alignment horizontal="center" vertical="top" wrapText="1" readingOrder="2"/>
    </xf>
    <xf numFmtId="0" fontId="53" fillId="9" borderId="55" xfId="0" applyFont="1" applyFill="1" applyBorder="1" applyAlignment="1" applyProtection="1">
      <alignment horizontal="center" vertical="top" wrapText="1" readingOrder="2"/>
    </xf>
    <xf numFmtId="0" fontId="53" fillId="9" borderId="56" xfId="0" applyFont="1" applyFill="1" applyBorder="1" applyAlignment="1" applyProtection="1">
      <alignment horizontal="center" vertical="top" wrapText="1" readingOrder="2"/>
    </xf>
    <xf numFmtId="0" fontId="9" fillId="3" borderId="0" xfId="0" applyFont="1" applyFill="1" applyBorder="1" applyAlignment="1"/>
    <xf numFmtId="49" fontId="53" fillId="8" borderId="77" xfId="0" applyNumberFormat="1" applyFont="1" applyFill="1" applyBorder="1" applyAlignment="1" applyProtection="1">
      <alignment horizontal="center" vertical="top" wrapText="1" readingOrder="2"/>
    </xf>
    <xf numFmtId="0" fontId="37" fillId="0" borderId="78" xfId="0" applyFont="1" applyBorder="1" applyAlignment="1" applyProtection="1">
      <alignment horizontal="center" vertical="center" wrapText="1"/>
      <protection locked="0" hidden="1"/>
    </xf>
    <xf numFmtId="0" fontId="37" fillId="0" borderId="61" xfId="0" applyFont="1" applyBorder="1" applyAlignment="1" applyProtection="1">
      <alignment horizontal="center" vertical="center" wrapText="1"/>
      <protection locked="0" hidden="1"/>
    </xf>
    <xf numFmtId="168" fontId="37" fillId="0" borderId="78" xfId="6" applyNumberFormat="1" applyFont="1" applyBorder="1" applyAlignment="1" applyProtection="1">
      <alignment horizontal="left" vertical="top" wrapText="1"/>
      <protection locked="0" hidden="1"/>
    </xf>
    <xf numFmtId="168" fontId="37" fillId="0" borderId="50" xfId="6" applyNumberFormat="1" applyFont="1" applyBorder="1" applyAlignment="1" applyProtection="1">
      <alignment horizontal="left" vertical="top" wrapText="1"/>
      <protection locked="0" hidden="1"/>
    </xf>
    <xf numFmtId="0" fontId="0" fillId="2" borderId="0" xfId="0" applyFill="1"/>
    <xf numFmtId="0" fontId="0" fillId="2" borderId="0" xfId="0" applyFill="1" applyBorder="1"/>
    <xf numFmtId="0" fontId="0" fillId="3" borderId="50" xfId="0" applyFill="1" applyBorder="1" applyAlignment="1">
      <alignment horizontal="center" vertical="center"/>
    </xf>
    <xf numFmtId="49" fontId="47" fillId="5" borderId="50" xfId="0" applyNumberFormat="1" applyFont="1" applyFill="1" applyBorder="1" applyAlignment="1">
      <alignment horizontal="center" vertical="center" wrapText="1" readingOrder="2"/>
    </xf>
    <xf numFmtId="0" fontId="0" fillId="3" borderId="50" xfId="0" applyFill="1" applyBorder="1" applyAlignment="1"/>
    <xf numFmtId="0" fontId="0" fillId="3" borderId="56" xfId="0" applyFill="1" applyBorder="1"/>
    <xf numFmtId="0" fontId="0" fillId="3" borderId="0" xfId="0" applyFill="1" applyBorder="1" applyAlignment="1">
      <alignment horizontal="center" vertical="center"/>
    </xf>
    <xf numFmtId="49" fontId="47" fillId="3" borderId="0" xfId="0" applyNumberFormat="1" applyFont="1" applyFill="1" applyBorder="1" applyAlignment="1">
      <alignment horizontal="center" vertical="center" wrapText="1" readingOrder="2"/>
    </xf>
    <xf numFmtId="0" fontId="0" fillId="3" borderId="55" xfId="0" applyFill="1" applyBorder="1"/>
    <xf numFmtId="0" fontId="67" fillId="10" borderId="0" xfId="0" applyFont="1" applyFill="1" applyBorder="1" applyAlignment="1" applyProtection="1">
      <alignment horizontal="center" vertical="top" wrapText="1" readingOrder="2"/>
    </xf>
    <xf numFmtId="0" fontId="0" fillId="3" borderId="0" xfId="0" applyFill="1"/>
    <xf numFmtId="0" fontId="67" fillId="3" borderId="0" xfId="0" applyFont="1" applyFill="1" applyBorder="1" applyAlignment="1" applyProtection="1">
      <alignment horizontal="center" vertical="top" wrapText="1" readingOrder="2"/>
    </xf>
    <xf numFmtId="0" fontId="0" fillId="3" borderId="50" xfId="0" applyFont="1" applyFill="1" applyBorder="1" applyAlignment="1">
      <alignment horizontal="center" vertical="center"/>
    </xf>
    <xf numFmtId="0" fontId="0" fillId="3" borderId="0" xfId="0" applyFont="1" applyFill="1" applyBorder="1"/>
    <xf numFmtId="0" fontId="0" fillId="3" borderId="0" xfId="0" applyFill="1" applyBorder="1"/>
    <xf numFmtId="0" fontId="0" fillId="2" borderId="0" xfId="0" applyFont="1" applyFill="1"/>
    <xf numFmtId="0" fontId="0" fillId="3" borderId="56" xfId="0" applyFont="1" applyFill="1" applyBorder="1"/>
    <xf numFmtId="0" fontId="0" fillId="3" borderId="55" xfId="0" applyFont="1" applyFill="1" applyBorder="1"/>
    <xf numFmtId="0" fontId="0" fillId="3" borderId="54" xfId="0" applyFill="1" applyBorder="1"/>
    <xf numFmtId="0" fontId="0" fillId="3" borderId="60" xfId="0" applyFill="1" applyBorder="1"/>
    <xf numFmtId="0" fontId="0" fillId="3" borderId="53" xfId="0" applyFill="1" applyBorder="1"/>
    <xf numFmtId="0" fontId="0" fillId="3" borderId="50" xfId="0" applyFill="1" applyBorder="1" applyAlignment="1">
      <alignment horizontal="center"/>
    </xf>
    <xf numFmtId="0" fontId="0" fillId="3" borderId="50" xfId="0" quotePrefix="1" applyFill="1" applyBorder="1" applyAlignment="1">
      <alignment horizontal="center" vertical="center"/>
    </xf>
    <xf numFmtId="0" fontId="37" fillId="5" borderId="50" xfId="0" applyFont="1" applyFill="1" applyBorder="1" applyAlignment="1" applyProtection="1">
      <alignment horizontal="center" vertical="center" wrapText="1"/>
      <protection hidden="1"/>
    </xf>
    <xf numFmtId="0" fontId="0" fillId="3" borderId="50" xfId="0" applyFill="1" applyBorder="1" applyAlignment="1" applyProtection="1">
      <alignment horizontal="center" vertical="center"/>
      <protection hidden="1"/>
    </xf>
    <xf numFmtId="0" fontId="0" fillId="3" borderId="50" xfId="0" applyFont="1" applyFill="1" applyBorder="1" applyAlignment="1" applyProtection="1">
      <alignment horizontal="center" vertical="center"/>
      <protection hidden="1"/>
    </xf>
    <xf numFmtId="0" fontId="62" fillId="5" borderId="12" xfId="0" applyFont="1" applyFill="1" applyBorder="1" applyAlignment="1" applyProtection="1">
      <alignment vertical="center" wrapText="1" readingOrder="2"/>
    </xf>
    <xf numFmtId="0" fontId="62" fillId="5" borderId="13" xfId="0" applyFont="1" applyFill="1" applyBorder="1" applyAlignment="1" applyProtection="1">
      <alignment vertical="center" wrapText="1" readingOrder="2"/>
    </xf>
    <xf numFmtId="0" fontId="9" fillId="0" borderId="80" xfId="0" applyFont="1" applyBorder="1"/>
    <xf numFmtId="0" fontId="9" fillId="0" borderId="81" xfId="0" applyFont="1" applyBorder="1"/>
    <xf numFmtId="0" fontId="9" fillId="0" borderId="82" xfId="0" applyFont="1" applyBorder="1"/>
    <xf numFmtId="0" fontId="46" fillId="5" borderId="50" xfId="0" applyFont="1" applyFill="1" applyBorder="1" applyAlignment="1" applyProtection="1">
      <alignment horizontal="center" vertical="center" wrapText="1"/>
    </xf>
    <xf numFmtId="0" fontId="50" fillId="3" borderId="0" xfId="0" applyFont="1" applyFill="1" applyBorder="1" applyAlignment="1" applyProtection="1">
      <alignment horizontal="center" vertical="top" wrapText="1"/>
      <protection hidden="1"/>
    </xf>
    <xf numFmtId="0" fontId="46" fillId="5" borderId="50" xfId="0" applyFont="1" applyFill="1" applyBorder="1" applyAlignment="1" applyProtection="1">
      <alignment horizontal="center" vertical="center" wrapText="1"/>
    </xf>
    <xf numFmtId="0" fontId="46" fillId="5" borderId="50" xfId="0" applyFont="1" applyFill="1" applyBorder="1" applyAlignment="1" applyProtection="1">
      <alignment horizontal="center" vertical="center" wrapText="1"/>
    </xf>
    <xf numFmtId="0" fontId="57" fillId="13" borderId="76" xfId="0" applyFont="1" applyFill="1" applyBorder="1" applyAlignment="1">
      <alignment horizontal="center" vertical="center" wrapText="1" readingOrder="2"/>
    </xf>
    <xf numFmtId="165" fontId="37" fillId="5" borderId="51" xfId="0" applyNumberFormat="1" applyFont="1" applyFill="1" applyBorder="1" applyAlignment="1" applyProtection="1">
      <alignment vertical="center"/>
    </xf>
    <xf numFmtId="165" fontId="37" fillId="5" borderId="52" xfId="0" applyNumberFormat="1" applyFont="1" applyFill="1" applyBorder="1" applyAlignment="1" applyProtection="1">
      <alignment vertical="center"/>
    </xf>
    <xf numFmtId="0" fontId="37" fillId="0" borderId="6" xfId="0" applyFont="1" applyBorder="1" applyAlignment="1" applyProtection="1">
      <alignment horizontal="center" vertical="center" wrapText="1"/>
      <protection hidden="1"/>
    </xf>
    <xf numFmtId="0" fontId="74" fillId="0" borderId="0" xfId="2" applyFont="1" applyFill="1" applyBorder="1" applyAlignment="1">
      <alignment horizontal="center" wrapText="1"/>
    </xf>
    <xf numFmtId="0" fontId="67" fillId="10" borderId="0" xfId="0" applyFont="1" applyFill="1" applyBorder="1" applyAlignment="1" applyProtection="1">
      <alignment horizontal="center" vertical="top" wrapText="1" readingOrder="2"/>
    </xf>
    <xf numFmtId="0" fontId="46" fillId="5" borderId="50" xfId="0" applyFont="1" applyFill="1" applyBorder="1" applyAlignment="1" applyProtection="1">
      <alignment horizontal="center" vertical="center" wrapText="1"/>
    </xf>
    <xf numFmtId="0" fontId="37" fillId="3" borderId="6" xfId="0" applyFont="1" applyFill="1" applyBorder="1" applyAlignment="1" applyProtection="1">
      <alignment horizontal="right" vertical="top" wrapText="1"/>
    </xf>
    <xf numFmtId="0" fontId="17" fillId="2" borderId="0" xfId="0" applyFont="1" applyFill="1" applyAlignment="1" applyProtection="1">
      <alignment readingOrder="2"/>
    </xf>
    <xf numFmtId="0" fontId="37" fillId="6" borderId="50" xfId="0" applyNumberFormat="1" applyFont="1" applyFill="1" applyBorder="1" applyAlignment="1" applyProtection="1">
      <alignment horizontal="center" vertical="top" wrapText="1" readingOrder="1"/>
    </xf>
    <xf numFmtId="0" fontId="34" fillId="2" borderId="51" xfId="1" applyFont="1" applyFill="1" applyBorder="1" applyAlignment="1" applyProtection="1">
      <protection hidden="1"/>
    </xf>
    <xf numFmtId="0" fontId="34" fillId="2" borderId="59" xfId="1" applyFont="1" applyFill="1" applyBorder="1" applyAlignment="1" applyProtection="1">
      <protection hidden="1"/>
    </xf>
    <xf numFmtId="0" fontId="37" fillId="3" borderId="6" xfId="0" applyFont="1" applyFill="1" applyBorder="1" applyAlignment="1" applyProtection="1">
      <alignment horizontal="right" vertical="top" wrapText="1" indent="1" readingOrder="2"/>
    </xf>
    <xf numFmtId="0" fontId="37" fillId="3" borderId="6" xfId="0" applyFont="1" applyFill="1" applyBorder="1" applyAlignment="1" applyProtection="1">
      <alignment horizontal="right" vertical="top" wrapText="1" indent="2" readingOrder="2"/>
    </xf>
    <xf numFmtId="0" fontId="9" fillId="0" borderId="5" xfId="0" applyFont="1" applyBorder="1" applyAlignment="1">
      <alignment horizontal="right" vertical="center" wrapText="1" readingOrder="2"/>
    </xf>
    <xf numFmtId="0" fontId="68" fillId="7" borderId="0" xfId="5" applyFont="1" applyFill="1" applyBorder="1" applyAlignment="1" applyProtection="1">
      <alignment horizontal="center"/>
      <protection hidden="1"/>
    </xf>
    <xf numFmtId="165" fontId="37" fillId="0" borderId="50" xfId="0" applyNumberFormat="1" applyFont="1" applyBorder="1" applyAlignment="1" applyProtection="1">
      <alignment horizontal="center" vertical="center" wrapText="1"/>
      <protection locked="0" hidden="1"/>
    </xf>
    <xf numFmtId="49" fontId="53" fillId="8" borderId="77" xfId="0" applyNumberFormat="1" applyFont="1" applyFill="1" applyBorder="1" applyAlignment="1" applyProtection="1">
      <alignment horizontal="center" vertical="top" wrapText="1" readingOrder="2"/>
    </xf>
    <xf numFmtId="0" fontId="29" fillId="3" borderId="9" xfId="5" applyFont="1" applyFill="1" applyBorder="1" applyAlignment="1">
      <alignment horizontal="center" vertical="center"/>
    </xf>
    <xf numFmtId="0" fontId="29" fillId="3" borderId="0" xfId="5" applyFont="1" applyFill="1" applyBorder="1" applyAlignment="1">
      <alignment horizontal="center" vertical="center"/>
    </xf>
    <xf numFmtId="0" fontId="68" fillId="0" borderId="0" xfId="5" applyFont="1" applyFill="1" applyBorder="1" applyAlignment="1" applyProtection="1">
      <alignment horizontal="center"/>
      <protection hidden="1"/>
    </xf>
    <xf numFmtId="167" fontId="67" fillId="0" borderId="0" xfId="5" applyNumberFormat="1" applyFont="1" applyFill="1" applyBorder="1" applyAlignment="1">
      <alignment horizontal="center" readingOrder="2"/>
    </xf>
    <xf numFmtId="0" fontId="67" fillId="0" borderId="0" xfId="5" applyFont="1" applyFill="1" applyBorder="1" applyAlignment="1">
      <alignment horizontal="center" readingOrder="2"/>
    </xf>
    <xf numFmtId="0" fontId="46" fillId="5" borderId="50" xfId="0" applyFont="1" applyFill="1" applyBorder="1" applyAlignment="1" applyProtection="1">
      <alignment horizontal="center" vertical="center" wrapText="1"/>
    </xf>
    <xf numFmtId="0" fontId="37" fillId="6" borderId="50" xfId="0" applyNumberFormat="1" applyFont="1" applyFill="1" applyBorder="1" applyAlignment="1" applyProtection="1">
      <alignment horizontal="center" vertical="top" wrapText="1" readingOrder="2"/>
      <protection hidden="1"/>
    </xf>
    <xf numFmtId="49" fontId="37" fillId="6" borderId="50" xfId="0" applyNumberFormat="1" applyFont="1" applyFill="1" applyBorder="1" applyAlignment="1" applyProtection="1">
      <alignment horizontal="center" vertical="top" wrapText="1" readingOrder="2"/>
      <protection hidden="1"/>
    </xf>
    <xf numFmtId="0" fontId="57" fillId="5" borderId="76" xfId="0" applyFont="1" applyFill="1" applyBorder="1" applyAlignment="1">
      <alignment horizontal="center" vertical="top" wrapText="1" readingOrder="2"/>
    </xf>
    <xf numFmtId="0" fontId="57" fillId="5" borderId="66" xfId="0" applyFont="1" applyFill="1" applyBorder="1" applyAlignment="1">
      <alignment horizontal="center" vertical="center" wrapText="1" readingOrder="2"/>
    </xf>
    <xf numFmtId="0" fontId="57" fillId="5" borderId="56" xfId="0" applyFont="1" applyFill="1" applyBorder="1" applyAlignment="1">
      <alignment horizontal="center" vertical="center" wrapText="1" readingOrder="2"/>
    </xf>
    <xf numFmtId="0" fontId="39" fillId="2" borderId="6" xfId="2" applyFont="1" applyFill="1" applyBorder="1" applyAlignment="1" applyProtection="1">
      <alignment horizontal="center" vertical="top" wrapText="1" readingOrder="1"/>
    </xf>
    <xf numFmtId="0" fontId="66" fillId="0" borderId="0" xfId="2" applyFont="1" applyFill="1" applyBorder="1" applyAlignment="1">
      <alignment vertical="center"/>
    </xf>
    <xf numFmtId="0" fontId="34" fillId="2" borderId="52" xfId="1" applyFont="1" applyFill="1" applyBorder="1" applyAlignment="1" applyProtection="1">
      <protection hidden="1"/>
    </xf>
    <xf numFmtId="49" fontId="47" fillId="5" borderId="50" xfId="0" applyNumberFormat="1" applyFont="1" applyFill="1" applyBorder="1" applyAlignment="1">
      <alignment horizontal="center" vertical="center" wrapText="1"/>
    </xf>
    <xf numFmtId="0" fontId="25" fillId="0" borderId="14" xfId="3" applyFont="1" applyBorder="1" applyAlignment="1" applyProtection="1">
      <alignment horizontal="right" vertical="center"/>
    </xf>
    <xf numFmtId="0" fontId="76" fillId="2" borderId="0" xfId="0" applyFont="1" applyFill="1" applyAlignment="1">
      <alignment wrapText="1"/>
    </xf>
    <xf numFmtId="0" fontId="76" fillId="2" borderId="0" xfId="0" applyFont="1" applyFill="1" applyAlignment="1" applyProtection="1">
      <alignment wrapText="1"/>
      <protection hidden="1"/>
    </xf>
    <xf numFmtId="0" fontId="73" fillId="0" borderId="0" xfId="0" applyFont="1" applyFill="1" applyBorder="1" applyAlignment="1" applyProtection="1">
      <alignment horizontal="center" vertical="center" wrapText="1" readingOrder="2"/>
    </xf>
    <xf numFmtId="0" fontId="46" fillId="4" borderId="20" xfId="2" applyNumberFormat="1" applyFont="1" applyFill="1" applyBorder="1" applyAlignment="1" applyProtection="1">
      <alignment horizontal="center" vertical="top" wrapText="1" readingOrder="2"/>
    </xf>
    <xf numFmtId="49" fontId="46" fillId="5" borderId="24" xfId="2" applyNumberFormat="1" applyFont="1" applyFill="1" applyBorder="1" applyAlignment="1" applyProtection="1">
      <alignment horizontal="center" vertical="top"/>
    </xf>
    <xf numFmtId="49" fontId="46" fillId="5" borderId="0" xfId="2" applyNumberFormat="1" applyFont="1" applyFill="1" applyBorder="1" applyAlignment="1" applyProtection="1">
      <alignment horizontal="center" vertical="top"/>
    </xf>
    <xf numFmtId="49" fontId="46" fillId="5" borderId="34" xfId="2" applyNumberFormat="1" applyFont="1" applyFill="1" applyBorder="1" applyAlignment="1" applyProtection="1">
      <alignment horizontal="center" vertical="top"/>
    </xf>
    <xf numFmtId="0" fontId="34" fillId="6" borderId="6" xfId="6" applyFont="1" applyFill="1" applyBorder="1" applyAlignment="1">
      <alignment horizontal="center" vertical="center" wrapText="1"/>
    </xf>
    <xf numFmtId="0" fontId="35" fillId="0" borderId="6" xfId="6" applyFont="1" applyBorder="1" applyAlignment="1" applyProtection="1">
      <alignment horizontal="center" vertical="center"/>
      <protection hidden="1"/>
    </xf>
    <xf numFmtId="49" fontId="78" fillId="5" borderId="91" xfId="0" applyNumberFormat="1" applyFont="1" applyFill="1" applyBorder="1" applyAlignment="1">
      <alignment horizontal="center" wrapText="1" readingOrder="2"/>
    </xf>
    <xf numFmtId="49" fontId="78" fillId="5" borderId="92" xfId="0" applyNumberFormat="1" applyFont="1" applyFill="1" applyBorder="1" applyAlignment="1">
      <alignment horizontal="center" vertical="top" wrapText="1" readingOrder="1"/>
    </xf>
    <xf numFmtId="49" fontId="78" fillId="5" borderId="93" xfId="0" applyNumberFormat="1" applyFont="1" applyFill="1" applyBorder="1" applyAlignment="1">
      <alignment horizontal="center" vertical="top" wrapText="1" readingOrder="1"/>
    </xf>
    <xf numFmtId="0" fontId="45" fillId="3" borderId="0" xfId="2" applyFont="1" applyFill="1" applyBorder="1" applyAlignment="1" applyProtection="1">
      <alignment horizontal="right" vertical="center" wrapText="1"/>
    </xf>
    <xf numFmtId="0" fontId="35" fillId="0" borderId="0" xfId="2" applyFont="1" applyBorder="1" applyAlignment="1" applyProtection="1">
      <alignment horizontal="left" vertical="top" wrapText="1"/>
    </xf>
    <xf numFmtId="0" fontId="35" fillId="0" borderId="0" xfId="2" applyFont="1" applyFill="1" applyBorder="1" applyAlignment="1" applyProtection="1">
      <alignment horizontal="left"/>
    </xf>
    <xf numFmtId="0" fontId="60" fillId="0" borderId="33" xfId="2" applyFont="1" applyFill="1" applyBorder="1" applyAlignment="1" applyProtection="1">
      <alignment horizontal="left" vertical="top" wrapText="1" readingOrder="1"/>
    </xf>
    <xf numFmtId="0" fontId="85" fillId="0" borderId="33" xfId="2" applyFont="1" applyFill="1" applyBorder="1" applyAlignment="1" applyProtection="1">
      <alignment horizontal="left" vertical="top" wrapText="1" readingOrder="1"/>
    </xf>
    <xf numFmtId="0" fontId="60" fillId="0" borderId="29" xfId="2" applyFont="1" applyFill="1" applyBorder="1" applyAlignment="1" applyProtection="1">
      <alignment horizontal="left" vertical="top" wrapText="1" readingOrder="1"/>
    </xf>
    <xf numFmtId="0" fontId="62" fillId="5" borderId="12" xfId="0" applyFont="1" applyFill="1" applyBorder="1" applyAlignment="1" applyProtection="1">
      <alignment wrapText="1" readingOrder="2"/>
    </xf>
    <xf numFmtId="0" fontId="62" fillId="5" borderId="13" xfId="0" applyFont="1" applyFill="1" applyBorder="1" applyAlignment="1" applyProtection="1">
      <alignment wrapText="1" readingOrder="2"/>
    </xf>
    <xf numFmtId="165" fontId="46" fillId="4" borderId="20" xfId="2" applyNumberFormat="1" applyFont="1" applyFill="1" applyBorder="1" applyAlignment="1" applyProtection="1">
      <alignment horizontal="center" vertical="top" wrapText="1" readingOrder="2"/>
    </xf>
    <xf numFmtId="0" fontId="22" fillId="0" borderId="55" xfId="3" applyFont="1" applyBorder="1" applyAlignment="1" applyProtection="1">
      <alignment horizontal="right"/>
    </xf>
    <xf numFmtId="0" fontId="21" fillId="0" borderId="55" xfId="2" applyFont="1" applyBorder="1" applyProtection="1"/>
    <xf numFmtId="0" fontId="21" fillId="3" borderId="55" xfId="2" applyFont="1" applyFill="1" applyBorder="1" applyProtection="1"/>
    <xf numFmtId="0" fontId="21" fillId="0" borderId="55" xfId="2" applyFont="1" applyFill="1" applyBorder="1" applyProtection="1"/>
    <xf numFmtId="0" fontId="21" fillId="2" borderId="55" xfId="2" applyFont="1" applyFill="1" applyBorder="1" applyProtection="1"/>
    <xf numFmtId="0" fontId="72" fillId="5" borderId="50" xfId="0" applyFont="1" applyFill="1" applyBorder="1" applyAlignment="1" applyProtection="1">
      <alignment horizontal="center" vertical="top" wrapText="1"/>
    </xf>
    <xf numFmtId="0" fontId="51" fillId="0" borderId="0" xfId="2" applyFont="1" applyFill="1" applyBorder="1" applyAlignment="1">
      <alignment horizontal="center" wrapText="1"/>
    </xf>
    <xf numFmtId="0" fontId="66" fillId="0" borderId="0" xfId="2" applyFont="1" applyFill="1" applyBorder="1" applyAlignment="1">
      <alignment horizontal="center" vertical="center"/>
    </xf>
    <xf numFmtId="0" fontId="71" fillId="0" borderId="0" xfId="2" applyFont="1" applyFill="1" applyBorder="1" applyAlignment="1">
      <alignment horizontal="center" vertical="center" wrapText="1"/>
    </xf>
    <xf numFmtId="0" fontId="74" fillId="0" borderId="0" xfId="2" applyFont="1" applyFill="1" applyBorder="1" applyAlignment="1">
      <alignment horizontal="center" wrapText="1"/>
    </xf>
    <xf numFmtId="0" fontId="37" fillId="0" borderId="4" xfId="3" applyFont="1" applyBorder="1" applyAlignment="1" applyProtection="1">
      <alignment horizontal="right" vertical="top" wrapText="1" readingOrder="2"/>
    </xf>
    <xf numFmtId="0" fontId="34" fillId="2" borderId="51" xfId="1" applyFont="1" applyFill="1" applyBorder="1" applyAlignment="1" applyProtection="1">
      <alignment horizontal="right" indent="6"/>
      <protection hidden="1"/>
    </xf>
    <xf numFmtId="0" fontId="34" fillId="2" borderId="59" xfId="1" applyFont="1" applyFill="1" applyBorder="1" applyAlignment="1" applyProtection="1">
      <alignment horizontal="right" indent="6"/>
      <protection hidden="1"/>
    </xf>
    <xf numFmtId="0" fontId="34" fillId="2" borderId="52" xfId="1" applyFont="1" applyFill="1" applyBorder="1" applyAlignment="1" applyProtection="1">
      <alignment horizontal="right" indent="6"/>
      <protection hidden="1"/>
    </xf>
    <xf numFmtId="0" fontId="18" fillId="0" borderId="0" xfId="1" applyFont="1" applyFill="1" applyBorder="1" applyAlignment="1">
      <alignment horizontal="center" wrapText="1"/>
    </xf>
    <xf numFmtId="0" fontId="35" fillId="0" borderId="11" xfId="2" applyFont="1" applyBorder="1" applyAlignment="1" applyProtection="1">
      <alignment horizontal="right" vertical="center" wrapText="1"/>
      <protection locked="0"/>
    </xf>
    <xf numFmtId="0" fontId="35" fillId="0" borderId="12" xfId="2" applyFont="1" applyBorder="1" applyAlignment="1" applyProtection="1">
      <alignment horizontal="right" vertical="center" wrapText="1"/>
      <protection locked="0"/>
    </xf>
    <xf numFmtId="0" fontId="35" fillId="0" borderId="13" xfId="2" applyFont="1" applyBorder="1" applyAlignment="1" applyProtection="1">
      <alignment horizontal="right" vertical="center" wrapText="1"/>
      <protection locked="0"/>
    </xf>
    <xf numFmtId="0" fontId="39" fillId="2" borderId="11" xfId="2" applyFont="1" applyFill="1" applyBorder="1" applyAlignment="1" applyProtection="1">
      <alignment horizontal="center" vertical="top" wrapText="1"/>
    </xf>
    <xf numFmtId="0" fontId="39" fillId="2" borderId="12" xfId="2" applyFont="1" applyFill="1" applyBorder="1" applyAlignment="1" applyProtection="1">
      <alignment horizontal="center" vertical="top" wrapText="1"/>
    </xf>
    <xf numFmtId="0" fontId="39" fillId="2" borderId="13" xfId="2" applyFont="1" applyFill="1" applyBorder="1" applyAlignment="1" applyProtection="1">
      <alignment horizontal="center" vertical="top" wrapText="1"/>
    </xf>
    <xf numFmtId="0" fontId="35" fillId="0" borderId="11" xfId="2" applyFont="1" applyBorder="1" applyAlignment="1" applyProtection="1">
      <alignment horizontal="center" vertical="center" wrapText="1"/>
      <protection locked="0"/>
    </xf>
    <xf numFmtId="0" fontId="35" fillId="0" borderId="13" xfId="2" applyFont="1" applyBorder="1" applyAlignment="1" applyProtection="1">
      <alignment horizontal="center" vertical="center" wrapText="1"/>
      <protection locked="0"/>
    </xf>
    <xf numFmtId="0" fontId="18" fillId="0" borderId="0" xfId="1" applyFont="1" applyAlignment="1">
      <alignment horizontal="center" wrapText="1"/>
    </xf>
    <xf numFmtId="0" fontId="46" fillId="4" borderId="21" xfId="2" applyNumberFormat="1" applyFont="1" applyFill="1" applyBorder="1" applyAlignment="1" applyProtection="1">
      <alignment horizontal="center" vertical="top" wrapText="1" readingOrder="2"/>
    </xf>
    <xf numFmtId="0" fontId="46" fillId="4" borderId="22" xfId="2" applyNumberFormat="1" applyFont="1" applyFill="1" applyBorder="1" applyAlignment="1" applyProtection="1">
      <alignment horizontal="center" vertical="top" wrapText="1" readingOrder="2"/>
    </xf>
    <xf numFmtId="0" fontId="46" fillId="4" borderId="74" xfId="2" applyNumberFormat="1" applyFont="1" applyFill="1" applyBorder="1" applyAlignment="1" applyProtection="1">
      <alignment horizontal="center" vertical="top" wrapText="1" readingOrder="2"/>
    </xf>
    <xf numFmtId="0" fontId="35" fillId="0" borderId="43" xfId="2" applyFont="1" applyBorder="1" applyAlignment="1" applyProtection="1">
      <alignment horizontal="left" vertical="center" wrapText="1"/>
    </xf>
    <xf numFmtId="0" fontId="35" fillId="0" borderId="44" xfId="2" applyFont="1" applyBorder="1" applyAlignment="1" applyProtection="1">
      <alignment horizontal="left" vertical="center" wrapText="1"/>
    </xf>
    <xf numFmtId="0" fontId="35" fillId="0" borderId="25" xfId="2" applyFont="1" applyBorder="1" applyAlignment="1" applyProtection="1">
      <alignment horizontal="left" vertical="top" wrapText="1"/>
    </xf>
    <xf numFmtId="0" fontId="35" fillId="0" borderId="27" xfId="2" applyFont="1" applyBorder="1" applyAlignment="1" applyProtection="1">
      <alignment horizontal="left" vertical="top" wrapText="1"/>
    </xf>
    <xf numFmtId="0" fontId="35" fillId="0" borderId="25" xfId="2" applyFont="1" applyBorder="1" applyAlignment="1" applyProtection="1">
      <alignment horizontal="left" vertical="top" wrapText="1" readingOrder="1"/>
    </xf>
    <xf numFmtId="0" fontId="35" fillId="0" borderId="27" xfId="2" applyFont="1" applyBorder="1" applyAlignment="1" applyProtection="1">
      <alignment horizontal="left" vertical="top" wrapText="1" readingOrder="1"/>
    </xf>
    <xf numFmtId="0" fontId="23" fillId="3" borderId="0" xfId="2" applyFont="1" applyFill="1" applyBorder="1" applyAlignment="1" applyProtection="1">
      <alignment horizontal="center" vertical="center" wrapText="1"/>
    </xf>
    <xf numFmtId="1" fontId="35" fillId="3" borderId="25" xfId="2" applyNumberFormat="1" applyFont="1" applyFill="1" applyBorder="1" applyAlignment="1" applyProtection="1">
      <alignment horizontal="center" vertical="top" wrapText="1"/>
    </xf>
    <xf numFmtId="1" fontId="35" fillId="3" borderId="26" xfId="2" applyNumberFormat="1" applyFont="1" applyFill="1" applyBorder="1" applyAlignment="1" applyProtection="1">
      <alignment horizontal="center" vertical="top" wrapText="1"/>
    </xf>
    <xf numFmtId="1" fontId="35" fillId="3" borderId="27" xfId="2" applyNumberFormat="1" applyFont="1" applyFill="1" applyBorder="1" applyAlignment="1" applyProtection="1">
      <alignment horizontal="center" vertical="top" wrapText="1"/>
    </xf>
    <xf numFmtId="0" fontId="45" fillId="3" borderId="0" xfId="2" applyFont="1" applyFill="1" applyBorder="1" applyAlignment="1" applyProtection="1">
      <alignment horizontal="left" vertical="center" wrapText="1"/>
    </xf>
    <xf numFmtId="0" fontId="35" fillId="0" borderId="43" xfId="2" applyFont="1" applyBorder="1" applyAlignment="1" applyProtection="1">
      <alignment horizontal="left" vertical="top" wrapText="1"/>
    </xf>
    <xf numFmtId="0" fontId="35" fillId="0" borderId="44" xfId="2" applyFont="1" applyBorder="1" applyAlignment="1" applyProtection="1">
      <alignment horizontal="left" vertical="top" wrapText="1"/>
    </xf>
    <xf numFmtId="0" fontId="36" fillId="8" borderId="28" xfId="2" applyFont="1" applyFill="1" applyBorder="1" applyAlignment="1" applyProtection="1">
      <alignment horizontal="center" vertical="center" wrapText="1"/>
    </xf>
    <xf numFmtId="0" fontId="36" fillId="8" borderId="23" xfId="2" applyFont="1" applyFill="1" applyBorder="1" applyAlignment="1" applyProtection="1">
      <alignment horizontal="center" vertical="center"/>
    </xf>
    <xf numFmtId="0" fontId="34" fillId="2" borderId="65" xfId="1" applyFont="1" applyFill="1" applyBorder="1" applyAlignment="1">
      <alignment horizontal="center"/>
    </xf>
    <xf numFmtId="0" fontId="35" fillId="0" borderId="25" xfId="2" applyFont="1" applyBorder="1" applyAlignment="1" applyProtection="1">
      <alignment horizontal="right" vertical="top" wrapText="1" readingOrder="2"/>
    </xf>
    <xf numFmtId="0" fontId="35" fillId="0" borderId="27" xfId="2" applyFont="1" applyBorder="1" applyAlignment="1" applyProtection="1">
      <alignment horizontal="right" vertical="top" wrapText="1" readingOrder="2"/>
    </xf>
    <xf numFmtId="0" fontId="35" fillId="0" borderId="25" xfId="2" applyFont="1" applyBorder="1" applyAlignment="1" applyProtection="1">
      <alignment vertical="top" wrapText="1"/>
    </xf>
    <xf numFmtId="0" fontId="35" fillId="0" borderId="27" xfId="2" applyFont="1" applyBorder="1" applyAlignment="1" applyProtection="1">
      <alignment vertical="top" wrapText="1"/>
    </xf>
    <xf numFmtId="0" fontId="35" fillId="0" borderId="25" xfId="2" applyFont="1" applyBorder="1" applyAlignment="1" applyProtection="1">
      <alignment horizontal="right" vertical="top" wrapText="1"/>
    </xf>
    <xf numFmtId="0" fontId="35" fillId="0" borderId="27" xfId="2" applyFont="1" applyBorder="1" applyAlignment="1" applyProtection="1">
      <alignment horizontal="right" vertical="top" wrapText="1"/>
    </xf>
    <xf numFmtId="0" fontId="35" fillId="0" borderId="43" xfId="2" applyFont="1" applyBorder="1" applyAlignment="1" applyProtection="1">
      <alignment horizontal="right" vertical="center" wrapText="1"/>
    </xf>
    <xf numFmtId="0" fontId="35" fillId="0" borderId="44" xfId="2" applyFont="1" applyBorder="1" applyAlignment="1" applyProtection="1">
      <alignment horizontal="right" vertical="center" wrapText="1"/>
    </xf>
    <xf numFmtId="165" fontId="46" fillId="4" borderId="21" xfId="2" applyNumberFormat="1" applyFont="1" applyFill="1" applyBorder="1" applyAlignment="1" applyProtection="1">
      <alignment horizontal="center" vertical="top" wrapText="1" readingOrder="2"/>
    </xf>
    <xf numFmtId="165" fontId="46" fillId="4" borderId="22" xfId="2" applyNumberFormat="1" applyFont="1" applyFill="1" applyBorder="1" applyAlignment="1" applyProtection="1">
      <alignment horizontal="center" vertical="top" wrapText="1" readingOrder="2"/>
    </xf>
    <xf numFmtId="165" fontId="46" fillId="4" borderId="74" xfId="2" applyNumberFormat="1" applyFont="1" applyFill="1" applyBorder="1" applyAlignment="1" applyProtection="1">
      <alignment horizontal="center" vertical="top" wrapText="1" readingOrder="2"/>
    </xf>
    <xf numFmtId="0" fontId="45" fillId="3" borderId="0" xfId="2" applyFont="1" applyFill="1" applyBorder="1" applyAlignment="1" applyProtection="1">
      <alignment horizontal="right" vertical="center" wrapText="1"/>
    </xf>
    <xf numFmtId="0" fontId="35" fillId="0" borderId="43" xfId="2" applyFont="1" applyBorder="1" applyAlignment="1" applyProtection="1">
      <alignment horizontal="right" vertical="top" wrapText="1"/>
    </xf>
    <xf numFmtId="0" fontId="35" fillId="0" borderId="44" xfId="2" applyFont="1" applyBorder="1" applyAlignment="1" applyProtection="1">
      <alignment horizontal="right" vertical="top" wrapText="1"/>
    </xf>
    <xf numFmtId="0" fontId="23" fillId="3" borderId="0" xfId="5" applyFont="1" applyFill="1" applyBorder="1" applyAlignment="1">
      <alignment horizontal="center" vertical="center"/>
    </xf>
    <xf numFmtId="0" fontId="62" fillId="5" borderId="6" xfId="0" applyFont="1" applyFill="1" applyBorder="1" applyAlignment="1">
      <alignment horizontal="right" vertical="top" wrapText="1" readingOrder="2"/>
    </xf>
    <xf numFmtId="0" fontId="62" fillId="5" borderId="11" xfId="0" applyFont="1" applyFill="1" applyBorder="1" applyAlignment="1">
      <alignment horizontal="center" vertical="center" wrapText="1" readingOrder="2"/>
    </xf>
    <xf numFmtId="0" fontId="62" fillId="5" borderId="13" xfId="0" applyFont="1" applyFill="1" applyBorder="1" applyAlignment="1">
      <alignment horizontal="center" vertical="center" wrapText="1" readingOrder="2"/>
    </xf>
    <xf numFmtId="0" fontId="62" fillId="5" borderId="11" xfId="0" applyFont="1" applyFill="1" applyBorder="1" applyAlignment="1">
      <alignment horizontal="center" vertical="top" wrapText="1" readingOrder="2"/>
    </xf>
    <xf numFmtId="0" fontId="62" fillId="5" borderId="13" xfId="0" applyFont="1" applyFill="1" applyBorder="1" applyAlignment="1">
      <alignment horizontal="center" vertical="top" wrapText="1" readingOrder="2"/>
    </xf>
    <xf numFmtId="0" fontId="62" fillId="5" borderId="11" xfId="0" applyFont="1" applyFill="1" applyBorder="1" applyAlignment="1">
      <alignment horizontal="center" wrapText="1" readingOrder="2"/>
    </xf>
    <xf numFmtId="0" fontId="62" fillId="5" borderId="13" xfId="0" applyFont="1" applyFill="1" applyBorder="1" applyAlignment="1">
      <alignment horizontal="center" wrapText="1" readingOrder="2"/>
    </xf>
    <xf numFmtId="0" fontId="34" fillId="2" borderId="51" xfId="1" applyFont="1" applyFill="1" applyBorder="1" applyAlignment="1" applyProtection="1">
      <alignment horizontal="center"/>
      <protection hidden="1"/>
    </xf>
    <xf numFmtId="0" fontId="34" fillId="2" borderId="59" xfId="1" applyFont="1" applyFill="1" applyBorder="1" applyAlignment="1" applyProtection="1">
      <alignment horizontal="center"/>
      <protection hidden="1"/>
    </xf>
    <xf numFmtId="49" fontId="9" fillId="3" borderId="83" xfId="0" applyNumberFormat="1" applyFont="1" applyFill="1" applyBorder="1" applyAlignment="1">
      <alignment horizontal="center"/>
    </xf>
    <xf numFmtId="49" fontId="9" fillId="3" borderId="58" xfId="0" applyNumberFormat="1" applyFont="1" applyFill="1" applyBorder="1" applyAlignment="1">
      <alignment horizontal="center"/>
    </xf>
    <xf numFmtId="0" fontId="9" fillId="3" borderId="0" xfId="0" applyFont="1" applyFill="1" applyBorder="1" applyAlignment="1">
      <alignment horizontal="center"/>
    </xf>
    <xf numFmtId="0" fontId="9" fillId="3" borderId="56" xfId="0" applyFont="1" applyFill="1" applyBorder="1" applyAlignment="1">
      <alignment horizontal="center"/>
    </xf>
    <xf numFmtId="0" fontId="57" fillId="5" borderId="75" xfId="0" applyFont="1" applyFill="1" applyBorder="1" applyAlignment="1">
      <alignment horizontal="center" vertical="center" wrapText="1" readingOrder="2"/>
    </xf>
    <xf numFmtId="0" fontId="57" fillId="5" borderId="88" xfId="0" applyFont="1" applyFill="1" applyBorder="1" applyAlignment="1">
      <alignment horizontal="center" vertical="center" wrapText="1" readingOrder="2"/>
    </xf>
    <xf numFmtId="0" fontId="37" fillId="3" borderId="61" xfId="0" applyNumberFormat="1" applyFont="1" applyFill="1" applyBorder="1" applyAlignment="1" applyProtection="1">
      <alignment horizontal="center" vertical="center" wrapText="1"/>
      <protection locked="0"/>
    </xf>
    <xf numFmtId="0" fontId="37" fillId="3" borderId="66" xfId="0" applyNumberFormat="1" applyFont="1" applyFill="1" applyBorder="1" applyAlignment="1" applyProtection="1">
      <alignment horizontal="center" vertical="center" wrapText="1"/>
      <protection locked="0"/>
    </xf>
    <xf numFmtId="0" fontId="57" fillId="5" borderId="86" xfId="3" applyFont="1" applyFill="1" applyBorder="1" applyAlignment="1" applyProtection="1">
      <alignment horizontal="center" vertical="center" wrapText="1" readingOrder="2"/>
    </xf>
    <xf numFmtId="0" fontId="57" fillId="5" borderId="87" xfId="3" applyFont="1" applyFill="1" applyBorder="1" applyAlignment="1" applyProtection="1">
      <alignment horizontal="center" vertical="center" wrapText="1" readingOrder="2"/>
    </xf>
    <xf numFmtId="0" fontId="37" fillId="3" borderId="61" xfId="0" applyFont="1" applyFill="1" applyBorder="1" applyAlignment="1" applyProtection="1">
      <alignment horizontal="center" vertical="center" wrapText="1"/>
      <protection locked="0"/>
    </xf>
    <xf numFmtId="0" fontId="37" fillId="3" borderId="66" xfId="0" applyFont="1" applyFill="1" applyBorder="1" applyAlignment="1" applyProtection="1">
      <alignment horizontal="center" vertical="center" wrapText="1"/>
      <protection locked="0"/>
    </xf>
    <xf numFmtId="0" fontId="57" fillId="5" borderId="85" xfId="0" applyFont="1" applyFill="1" applyBorder="1" applyAlignment="1">
      <alignment horizontal="center" vertical="center" wrapText="1" readingOrder="2"/>
    </xf>
    <xf numFmtId="0" fontId="57" fillId="5" borderId="66" xfId="3" applyFont="1" applyFill="1" applyBorder="1" applyAlignment="1" applyProtection="1">
      <alignment horizontal="center" vertical="center" wrapText="1" readingOrder="2"/>
    </xf>
    <xf numFmtId="49" fontId="53" fillId="9" borderId="50" xfId="0" applyNumberFormat="1" applyFont="1" applyFill="1" applyBorder="1" applyAlignment="1" applyProtection="1">
      <alignment horizontal="center" vertical="top" wrapText="1" readingOrder="2"/>
    </xf>
    <xf numFmtId="0" fontId="53" fillId="9" borderId="53" xfId="0" applyFont="1" applyFill="1" applyBorder="1" applyAlignment="1" applyProtection="1">
      <alignment horizontal="center" vertical="top" wrapText="1" readingOrder="2"/>
    </xf>
    <xf numFmtId="0" fontId="53" fillId="9" borderId="54" xfId="0" applyFont="1" applyFill="1" applyBorder="1" applyAlignment="1" applyProtection="1">
      <alignment horizontal="center" vertical="top" wrapText="1" readingOrder="2"/>
    </xf>
    <xf numFmtId="0" fontId="53" fillId="9" borderId="55" xfId="0" applyFont="1" applyFill="1" applyBorder="1" applyAlignment="1" applyProtection="1">
      <alignment horizontal="center" vertical="top" wrapText="1" readingOrder="2"/>
    </xf>
    <xf numFmtId="0" fontId="53" fillId="9" borderId="56" xfId="0" applyFont="1" applyFill="1" applyBorder="1" applyAlignment="1" applyProtection="1">
      <alignment horizontal="center" vertical="top" wrapText="1" readingOrder="2"/>
    </xf>
    <xf numFmtId="0" fontId="53" fillId="9" borderId="57" xfId="0" applyFont="1" applyFill="1" applyBorder="1" applyAlignment="1" applyProtection="1">
      <alignment horizontal="center" vertical="top" wrapText="1" readingOrder="2"/>
    </xf>
    <xf numFmtId="0" fontId="53" fillId="9" borderId="58" xfId="0" applyFont="1" applyFill="1" applyBorder="1" applyAlignment="1" applyProtection="1">
      <alignment horizontal="center" vertical="top" wrapText="1" readingOrder="2"/>
    </xf>
    <xf numFmtId="0" fontId="53" fillId="10" borderId="50" xfId="0" applyFont="1" applyFill="1" applyBorder="1" applyAlignment="1" applyProtection="1">
      <alignment horizontal="center" vertical="center" wrapText="1" readingOrder="2"/>
    </xf>
    <xf numFmtId="49" fontId="53" fillId="10" borderId="50" xfId="0" applyNumberFormat="1" applyFont="1" applyFill="1" applyBorder="1" applyAlignment="1" applyProtection="1">
      <alignment horizontal="center" vertical="top" wrapText="1" readingOrder="2"/>
    </xf>
    <xf numFmtId="0" fontId="53" fillId="10" borderId="53" xfId="0" applyFont="1" applyFill="1" applyBorder="1" applyAlignment="1" applyProtection="1">
      <alignment horizontal="center" vertical="top" wrapText="1" readingOrder="1"/>
    </xf>
    <xf numFmtId="0" fontId="53" fillId="10" borderId="54" xfId="0" applyFont="1" applyFill="1" applyBorder="1" applyAlignment="1" applyProtection="1">
      <alignment horizontal="center" vertical="top" wrapText="1" readingOrder="1"/>
    </xf>
    <xf numFmtId="0" fontId="53" fillId="10" borderId="55" xfId="0" applyFont="1" applyFill="1" applyBorder="1" applyAlignment="1" applyProtection="1">
      <alignment horizontal="center" vertical="top" wrapText="1" readingOrder="1"/>
    </xf>
    <xf numFmtId="0" fontId="53" fillId="10" borderId="56" xfId="0" applyFont="1" applyFill="1" applyBorder="1" applyAlignment="1" applyProtection="1">
      <alignment horizontal="center" vertical="top" wrapText="1" readingOrder="1"/>
    </xf>
    <xf numFmtId="0" fontId="53" fillId="10" borderId="57" xfId="0" applyFont="1" applyFill="1" applyBorder="1" applyAlignment="1" applyProtection="1">
      <alignment horizontal="center" vertical="top" wrapText="1" readingOrder="1"/>
    </xf>
    <xf numFmtId="0" fontId="53" fillId="10" borderId="58" xfId="0" applyFont="1" applyFill="1" applyBorder="1" applyAlignment="1" applyProtection="1">
      <alignment horizontal="center" vertical="top" wrapText="1" readingOrder="1"/>
    </xf>
    <xf numFmtId="49" fontId="53" fillId="9" borderId="61" xfId="0" applyNumberFormat="1" applyFont="1" applyFill="1" applyBorder="1" applyAlignment="1" applyProtection="1">
      <alignment horizontal="center" vertical="top" wrapText="1" readingOrder="2"/>
    </xf>
    <xf numFmtId="49" fontId="53" fillId="9" borderId="77" xfId="0" applyNumberFormat="1" applyFont="1" applyFill="1" applyBorder="1" applyAlignment="1" applyProtection="1">
      <alignment horizontal="center" vertical="top" wrapText="1" readingOrder="2"/>
    </xf>
    <xf numFmtId="49" fontId="53" fillId="9" borderId="66" xfId="0" applyNumberFormat="1" applyFont="1" applyFill="1" applyBorder="1" applyAlignment="1" applyProtection="1">
      <alignment horizontal="center" vertical="top" wrapText="1" readingOrder="2"/>
    </xf>
    <xf numFmtId="0" fontId="52" fillId="9" borderId="61" xfId="0" applyFont="1" applyFill="1" applyBorder="1" applyAlignment="1" applyProtection="1">
      <alignment horizontal="center" vertical="center" wrapText="1" readingOrder="2"/>
    </xf>
    <xf numFmtId="0" fontId="52" fillId="9" borderId="77" xfId="0" applyFont="1" applyFill="1" applyBorder="1" applyAlignment="1" applyProtection="1">
      <alignment horizontal="center" vertical="center" wrapText="1" readingOrder="2"/>
    </xf>
    <xf numFmtId="0" fontId="52" fillId="9" borderId="66" xfId="0" applyFont="1" applyFill="1" applyBorder="1" applyAlignment="1" applyProtection="1">
      <alignment horizontal="center" vertical="center" wrapText="1" readingOrder="2"/>
    </xf>
    <xf numFmtId="0" fontId="53" fillId="12" borderId="50" xfId="0" applyFont="1" applyFill="1" applyBorder="1" applyAlignment="1" applyProtection="1">
      <alignment horizontal="center" vertical="center" wrapText="1" readingOrder="2"/>
    </xf>
    <xf numFmtId="49" fontId="53" fillId="12" borderId="50" xfId="0" applyNumberFormat="1" applyFont="1" applyFill="1" applyBorder="1" applyAlignment="1" applyProtection="1">
      <alignment horizontal="center" vertical="top" wrapText="1" readingOrder="2"/>
    </xf>
    <xf numFmtId="0" fontId="53" fillId="12" borderId="50" xfId="0" applyFont="1" applyFill="1" applyBorder="1" applyAlignment="1" applyProtection="1">
      <alignment horizontal="center" vertical="top" wrapText="1" readingOrder="1"/>
    </xf>
    <xf numFmtId="0" fontId="53" fillId="9" borderId="53" xfId="0" applyFont="1" applyFill="1" applyBorder="1" applyAlignment="1" applyProtection="1">
      <alignment horizontal="center" vertical="top" wrapText="1" readingOrder="1"/>
    </xf>
    <xf numFmtId="0" fontId="53" fillId="9" borderId="54" xfId="0" applyFont="1" applyFill="1" applyBorder="1" applyAlignment="1" applyProtection="1">
      <alignment horizontal="center" vertical="top" wrapText="1" readingOrder="1"/>
    </xf>
    <xf numFmtId="0" fontId="53" fillId="9" borderId="55" xfId="0" applyFont="1" applyFill="1" applyBorder="1" applyAlignment="1" applyProtection="1">
      <alignment horizontal="center" vertical="top" wrapText="1" readingOrder="1"/>
    </xf>
    <xf numFmtId="0" fontId="53" fillId="9" borderId="56" xfId="0" applyFont="1" applyFill="1" applyBorder="1" applyAlignment="1" applyProtection="1">
      <alignment horizontal="center" vertical="top" wrapText="1" readingOrder="1"/>
    </xf>
    <xf numFmtId="165" fontId="64" fillId="5" borderId="51" xfId="0" applyNumberFormat="1" applyFont="1" applyFill="1" applyBorder="1" applyAlignment="1" applyProtection="1">
      <alignment horizontal="center" vertical="center" wrapText="1"/>
      <protection hidden="1"/>
    </xf>
    <xf numFmtId="165" fontId="64" fillId="5" borderId="59" xfId="0" applyNumberFormat="1" applyFont="1" applyFill="1" applyBorder="1" applyAlignment="1" applyProtection="1">
      <alignment horizontal="center" vertical="center" wrapText="1"/>
      <protection hidden="1"/>
    </xf>
    <xf numFmtId="165" fontId="64" fillId="5" borderId="52" xfId="0" applyNumberFormat="1" applyFont="1" applyFill="1" applyBorder="1" applyAlignment="1" applyProtection="1">
      <alignment horizontal="center" vertical="center" wrapText="1"/>
      <protection hidden="1"/>
    </xf>
    <xf numFmtId="0" fontId="55" fillId="5" borderId="51" xfId="0" applyFont="1" applyFill="1" applyBorder="1" applyAlignment="1" applyProtection="1">
      <alignment horizontal="center" vertical="center" wrapText="1"/>
    </xf>
    <xf numFmtId="0" fontId="55" fillId="5" borderId="52" xfId="0" applyFont="1" applyFill="1" applyBorder="1" applyAlignment="1" applyProtection="1">
      <alignment horizontal="center" vertical="center" wrapText="1"/>
    </xf>
    <xf numFmtId="0" fontId="46" fillId="5" borderId="50" xfId="0" applyFont="1" applyFill="1" applyBorder="1" applyAlignment="1" applyProtection="1">
      <alignment horizontal="center" vertical="center" wrapText="1"/>
    </xf>
    <xf numFmtId="49" fontId="53" fillId="8" borderId="61" xfId="0" applyNumberFormat="1" applyFont="1" applyFill="1" applyBorder="1" applyAlignment="1" applyProtection="1">
      <alignment horizontal="center" vertical="top" wrapText="1" readingOrder="2"/>
    </xf>
    <xf numFmtId="49" fontId="53" fillId="8" borderId="66" xfId="0" applyNumberFormat="1" applyFont="1" applyFill="1" applyBorder="1" applyAlignment="1" applyProtection="1">
      <alignment horizontal="center" vertical="top" wrapText="1" readingOrder="2"/>
    </xf>
    <xf numFmtId="0" fontId="53" fillId="8" borderId="53" xfId="0" applyFont="1" applyFill="1" applyBorder="1" applyAlignment="1" applyProtection="1">
      <alignment horizontal="center" vertical="top" wrapText="1" readingOrder="1"/>
    </xf>
    <xf numFmtId="0" fontId="53" fillId="8" borderId="54" xfId="0" applyFont="1" applyFill="1" applyBorder="1" applyAlignment="1" applyProtection="1">
      <alignment horizontal="center" vertical="top" wrapText="1" readingOrder="1"/>
    </xf>
    <xf numFmtId="0" fontId="53" fillId="8" borderId="57" xfId="0" applyFont="1" applyFill="1" applyBorder="1" applyAlignment="1" applyProtection="1">
      <alignment horizontal="center" vertical="top" wrapText="1" readingOrder="1"/>
    </xf>
    <xf numFmtId="0" fontId="53" fillId="8" borderId="58" xfId="0" applyFont="1" applyFill="1" applyBorder="1" applyAlignment="1" applyProtection="1">
      <alignment horizontal="center" vertical="top" wrapText="1" readingOrder="1"/>
    </xf>
    <xf numFmtId="0" fontId="53" fillId="9" borderId="57" xfId="0" applyFont="1" applyFill="1" applyBorder="1" applyAlignment="1" applyProtection="1">
      <alignment horizontal="center" vertical="top" wrapText="1" readingOrder="1"/>
    </xf>
    <xf numFmtId="0" fontId="53" fillId="9" borderId="58" xfId="0" applyFont="1" applyFill="1" applyBorder="1" applyAlignment="1" applyProtection="1">
      <alignment horizontal="center" vertical="top" wrapText="1" readingOrder="1"/>
    </xf>
    <xf numFmtId="0" fontId="34" fillId="2" borderId="52" xfId="1" applyFont="1" applyFill="1" applyBorder="1" applyAlignment="1" applyProtection="1">
      <alignment horizontal="center"/>
      <protection hidden="1"/>
    </xf>
    <xf numFmtId="165" fontId="64" fillId="5" borderId="51" xfId="0" applyNumberFormat="1" applyFont="1" applyFill="1" applyBorder="1" applyAlignment="1" applyProtection="1">
      <alignment horizontal="center" vertical="center"/>
      <protection hidden="1"/>
    </xf>
    <xf numFmtId="165" fontId="64" fillId="5" borderId="59" xfId="0" applyNumberFormat="1" applyFont="1" applyFill="1" applyBorder="1" applyAlignment="1" applyProtection="1">
      <alignment horizontal="center" vertical="center"/>
      <protection hidden="1"/>
    </xf>
    <xf numFmtId="165" fontId="64" fillId="5" borderId="52" xfId="0" applyNumberFormat="1" applyFont="1" applyFill="1" applyBorder="1" applyAlignment="1" applyProtection="1">
      <alignment horizontal="center" vertical="center"/>
      <protection hidden="1"/>
    </xf>
    <xf numFmtId="0" fontId="52" fillId="8" borderId="61" xfId="0" applyFont="1" applyFill="1" applyBorder="1" applyAlignment="1" applyProtection="1">
      <alignment horizontal="center" vertical="center" wrapText="1" readingOrder="2"/>
    </xf>
    <xf numFmtId="0" fontId="52" fillId="8" borderId="77" xfId="0" applyFont="1" applyFill="1" applyBorder="1" applyAlignment="1" applyProtection="1">
      <alignment horizontal="center" vertical="center" wrapText="1" readingOrder="2"/>
    </xf>
    <xf numFmtId="0" fontId="52" fillId="8" borderId="66" xfId="0" applyFont="1" applyFill="1" applyBorder="1" applyAlignment="1" applyProtection="1">
      <alignment horizontal="center" vertical="center" wrapText="1" readingOrder="2"/>
    </xf>
    <xf numFmtId="49" fontId="53" fillId="8" borderId="50" xfId="0" applyNumberFormat="1" applyFont="1" applyFill="1" applyBorder="1" applyAlignment="1" applyProtection="1">
      <alignment horizontal="center" vertical="top" wrapText="1" readingOrder="2"/>
    </xf>
    <xf numFmtId="0" fontId="53" fillId="8" borderId="53" xfId="0" applyFont="1" applyFill="1" applyBorder="1" applyAlignment="1" applyProtection="1">
      <alignment horizontal="center" vertical="top" wrapText="1" readingOrder="2"/>
    </xf>
    <xf numFmtId="0" fontId="53" fillId="8" borderId="54" xfId="0" applyFont="1" applyFill="1" applyBorder="1" applyAlignment="1" applyProtection="1">
      <alignment horizontal="center" vertical="top" wrapText="1" readingOrder="2"/>
    </xf>
    <xf numFmtId="0" fontId="53" fillId="8" borderId="55" xfId="0" applyFont="1" applyFill="1" applyBorder="1" applyAlignment="1" applyProtection="1">
      <alignment horizontal="center" vertical="top" wrapText="1" readingOrder="2"/>
    </xf>
    <xf numFmtId="0" fontId="53" fillId="8" borderId="56" xfId="0" applyFont="1" applyFill="1" applyBorder="1" applyAlignment="1" applyProtection="1">
      <alignment horizontal="center" vertical="top" wrapText="1" readingOrder="2"/>
    </xf>
    <xf numFmtId="49" fontId="53" fillId="8" borderId="77" xfId="0" applyNumberFormat="1" applyFont="1" applyFill="1" applyBorder="1" applyAlignment="1" applyProtection="1">
      <alignment horizontal="center" vertical="top" wrapText="1" readingOrder="2"/>
    </xf>
    <xf numFmtId="0" fontId="64" fillId="4" borderId="11" xfId="4" applyFont="1" applyFill="1" applyBorder="1" applyAlignment="1">
      <alignment horizontal="center"/>
    </xf>
    <xf numFmtId="0" fontId="64" fillId="4" borderId="13" xfId="4" applyFont="1" applyFill="1" applyBorder="1" applyAlignment="1">
      <alignment horizontal="center"/>
    </xf>
    <xf numFmtId="0" fontId="34" fillId="2" borderId="50" xfId="1" applyFont="1" applyFill="1" applyBorder="1" applyAlignment="1" applyProtection="1">
      <alignment horizontal="right" indent="6"/>
      <protection hidden="1"/>
    </xf>
    <xf numFmtId="0" fontId="34" fillId="2" borderId="72" xfId="1" applyFont="1" applyFill="1" applyBorder="1" applyAlignment="1" applyProtection="1">
      <alignment horizontal="right" indent="6"/>
      <protection hidden="1"/>
    </xf>
    <xf numFmtId="0" fontId="34" fillId="2" borderId="73" xfId="1" applyFont="1" applyFill="1" applyBorder="1" applyAlignment="1" applyProtection="1">
      <alignment horizontal="right" indent="6"/>
      <protection hidden="1"/>
    </xf>
    <xf numFmtId="0" fontId="29" fillId="3" borderId="9" xfId="5" applyFont="1" applyFill="1" applyBorder="1" applyAlignment="1">
      <alignment horizontal="center" vertical="center"/>
    </xf>
    <xf numFmtId="0" fontId="29" fillId="3" borderId="0" xfId="5" applyFont="1" applyFill="1" applyBorder="1" applyAlignment="1">
      <alignment horizontal="center" vertical="center"/>
    </xf>
    <xf numFmtId="0" fontId="68" fillId="7" borderId="46" xfId="5" applyFont="1" applyFill="1" applyBorder="1" applyAlignment="1" applyProtection="1">
      <alignment horizontal="center"/>
      <protection hidden="1"/>
    </xf>
    <xf numFmtId="0" fontId="68" fillId="7" borderId="47" xfId="5" applyFont="1" applyFill="1" applyBorder="1" applyAlignment="1" applyProtection="1">
      <alignment horizontal="center"/>
      <protection hidden="1"/>
    </xf>
    <xf numFmtId="0" fontId="68" fillId="7" borderId="48" xfId="5" applyFont="1" applyFill="1" applyBorder="1" applyAlignment="1" applyProtection="1">
      <alignment horizontal="center"/>
      <protection hidden="1"/>
    </xf>
    <xf numFmtId="167" fontId="67" fillId="8" borderId="71" xfId="5" applyNumberFormat="1" applyFont="1" applyFill="1" applyBorder="1" applyAlignment="1">
      <alignment horizontal="center" readingOrder="2"/>
    </xf>
    <xf numFmtId="167" fontId="67" fillId="8" borderId="70" xfId="5" applyNumberFormat="1" applyFont="1" applyFill="1" applyBorder="1" applyAlignment="1">
      <alignment horizontal="center" readingOrder="2"/>
    </xf>
    <xf numFmtId="167" fontId="67" fillId="8" borderId="69" xfId="5" applyNumberFormat="1" applyFont="1" applyFill="1" applyBorder="1" applyAlignment="1">
      <alignment horizontal="center" readingOrder="2"/>
    </xf>
    <xf numFmtId="0" fontId="67" fillId="9" borderId="71" xfId="5" applyFont="1" applyFill="1" applyBorder="1" applyAlignment="1">
      <alignment horizontal="center" readingOrder="2"/>
    </xf>
    <xf numFmtId="0" fontId="67" fillId="9" borderId="70" xfId="5" applyFont="1" applyFill="1" applyBorder="1" applyAlignment="1">
      <alignment horizontal="center" readingOrder="2"/>
    </xf>
    <xf numFmtId="0" fontId="67" fillId="9" borderId="69" xfId="5" applyFont="1" applyFill="1" applyBorder="1" applyAlignment="1">
      <alignment horizontal="center" readingOrder="2"/>
    </xf>
    <xf numFmtId="0" fontId="67" fillId="10" borderId="71" xfId="5" applyFont="1" applyFill="1" applyBorder="1" applyAlignment="1">
      <alignment horizontal="center" readingOrder="2"/>
    </xf>
    <xf numFmtId="0" fontId="67" fillId="10" borderId="70" xfId="5" applyFont="1" applyFill="1" applyBorder="1" applyAlignment="1">
      <alignment horizontal="center" readingOrder="2"/>
    </xf>
    <xf numFmtId="0" fontId="67" fillId="10" borderId="69" xfId="5" applyFont="1" applyFill="1" applyBorder="1" applyAlignment="1">
      <alignment horizontal="center" readingOrder="2"/>
    </xf>
    <xf numFmtId="0" fontId="67" fillId="12" borderId="71" xfId="5" applyFont="1" applyFill="1" applyBorder="1" applyAlignment="1">
      <alignment horizontal="center" readingOrder="2"/>
    </xf>
    <xf numFmtId="0" fontId="67" fillId="12" borderId="70" xfId="5" applyFont="1" applyFill="1" applyBorder="1" applyAlignment="1">
      <alignment horizontal="center" readingOrder="2"/>
    </xf>
    <xf numFmtId="0" fontId="67" fillId="12" borderId="69" xfId="5" applyFont="1" applyFill="1" applyBorder="1" applyAlignment="1">
      <alignment horizontal="center" readingOrder="2"/>
    </xf>
    <xf numFmtId="0" fontId="75" fillId="7" borderId="46" xfId="5" applyFont="1" applyFill="1" applyBorder="1" applyAlignment="1" applyProtection="1">
      <alignment horizontal="center"/>
      <protection hidden="1"/>
    </xf>
    <xf numFmtId="0" fontId="75" fillId="7" borderId="47" xfId="5" applyFont="1" applyFill="1" applyBorder="1" applyAlignment="1" applyProtection="1">
      <alignment horizontal="center"/>
      <protection hidden="1"/>
    </xf>
    <xf numFmtId="0" fontId="75" fillId="7" borderId="84" xfId="5" applyFont="1" applyFill="1" applyBorder="1" applyAlignment="1" applyProtection="1">
      <alignment horizontal="center"/>
      <protection hidden="1"/>
    </xf>
    <xf numFmtId="0" fontId="75" fillId="7" borderId="48" xfId="5" applyFont="1" applyFill="1" applyBorder="1" applyAlignment="1" applyProtection="1">
      <alignment horizontal="center"/>
      <protection hidden="1"/>
    </xf>
    <xf numFmtId="49" fontId="53" fillId="8" borderId="50" xfId="0" applyNumberFormat="1" applyFont="1" applyFill="1" applyBorder="1" applyAlignment="1" applyProtection="1">
      <alignment horizontal="center" vertical="top" wrapText="1" readingOrder="1"/>
    </xf>
    <xf numFmtId="49" fontId="53" fillId="8" borderId="61" xfId="0" applyNumberFormat="1" applyFont="1" applyFill="1" applyBorder="1" applyAlignment="1" applyProtection="1">
      <alignment horizontal="center" vertical="top" wrapText="1" readingOrder="1"/>
    </xf>
    <xf numFmtId="49" fontId="53" fillId="8" borderId="66" xfId="0" applyNumberFormat="1" applyFont="1" applyFill="1" applyBorder="1" applyAlignment="1" applyProtection="1">
      <alignment horizontal="center" vertical="top" wrapText="1" readingOrder="1"/>
    </xf>
    <xf numFmtId="49" fontId="53" fillId="8" borderId="77" xfId="0" applyNumberFormat="1" applyFont="1" applyFill="1" applyBorder="1" applyAlignment="1" applyProtection="1">
      <alignment horizontal="center" vertical="top" wrapText="1" readingOrder="1"/>
    </xf>
    <xf numFmtId="49" fontId="79" fillId="3" borderId="89" xfId="0" applyNumberFormat="1" applyFont="1" applyFill="1" applyBorder="1" applyAlignment="1">
      <alignment horizontal="center" vertical="center" wrapText="1" readingOrder="2"/>
    </xf>
    <xf numFmtId="49" fontId="79" fillId="3" borderId="90" xfId="0" applyNumberFormat="1" applyFont="1" applyFill="1" applyBorder="1" applyAlignment="1">
      <alignment horizontal="center" vertical="center" wrapText="1" readingOrder="2"/>
    </xf>
    <xf numFmtId="49" fontId="78" fillId="3" borderId="91" xfId="0" applyNumberFormat="1" applyFont="1" applyFill="1" applyBorder="1" applyAlignment="1">
      <alignment horizontal="right" vertical="top" wrapText="1" readingOrder="2"/>
    </xf>
    <xf numFmtId="49" fontId="78" fillId="3" borderId="93" xfId="0" applyNumberFormat="1" applyFont="1" applyFill="1" applyBorder="1" applyAlignment="1">
      <alignment horizontal="right" vertical="top" wrapText="1" readingOrder="2"/>
    </xf>
    <xf numFmtId="49" fontId="78" fillId="3" borderId="92" xfId="0" applyNumberFormat="1" applyFont="1" applyFill="1" applyBorder="1" applyAlignment="1">
      <alignment horizontal="right" vertical="top" wrapText="1" readingOrder="2"/>
    </xf>
    <xf numFmtId="0" fontId="47" fillId="5" borderId="78" xfId="0" applyFont="1" applyFill="1" applyBorder="1" applyAlignment="1" applyProtection="1">
      <alignment horizontal="center" vertical="center" wrapText="1"/>
    </xf>
    <xf numFmtId="0" fontId="47" fillId="5" borderId="79" xfId="0" applyFont="1" applyFill="1" applyBorder="1" applyAlignment="1" applyProtection="1">
      <alignment horizontal="center" vertical="center" wrapText="1"/>
    </xf>
    <xf numFmtId="0" fontId="67" fillId="10" borderId="14" xfId="0" applyFont="1" applyFill="1" applyBorder="1" applyAlignment="1" applyProtection="1">
      <alignment horizontal="center" vertical="top" wrapText="1" readingOrder="2"/>
    </xf>
    <xf numFmtId="0" fontId="67" fillId="10" borderId="0" xfId="0" applyFont="1" applyFill="1" applyBorder="1" applyAlignment="1" applyProtection="1">
      <alignment horizontal="center" vertical="top" wrapText="1" readingOrder="2"/>
    </xf>
    <xf numFmtId="0" fontId="67" fillId="10" borderId="53" xfId="0" applyFont="1" applyFill="1" applyBorder="1" applyAlignment="1" applyProtection="1">
      <alignment horizontal="center" vertical="center" wrapText="1" readingOrder="2"/>
    </xf>
    <xf numFmtId="0" fontId="67" fillId="10" borderId="54" xfId="0" applyFont="1" applyFill="1" applyBorder="1" applyAlignment="1" applyProtection="1">
      <alignment horizontal="center" vertical="center" wrapText="1" readingOrder="2"/>
    </xf>
    <xf numFmtId="0" fontId="73" fillId="8" borderId="6" xfId="0" applyFont="1" applyFill="1" applyBorder="1" applyAlignment="1" applyProtection="1">
      <alignment horizontal="center" vertical="center" wrapText="1" readingOrder="2"/>
    </xf>
    <xf numFmtId="0" fontId="73" fillId="8" borderId="14" xfId="0" applyFont="1" applyFill="1" applyBorder="1" applyAlignment="1" applyProtection="1">
      <alignment horizontal="center" vertical="top" wrapText="1" readingOrder="2"/>
    </xf>
    <xf numFmtId="0" fontId="73" fillId="8" borderId="0" xfId="0" applyFont="1" applyFill="1" applyBorder="1" applyAlignment="1" applyProtection="1">
      <alignment horizontal="center" vertical="top" wrapText="1" readingOrder="2"/>
    </xf>
    <xf numFmtId="0" fontId="73" fillId="9" borderId="11" xfId="0" applyFont="1" applyFill="1" applyBorder="1" applyAlignment="1" applyProtection="1">
      <alignment horizontal="center" vertical="center" wrapText="1" readingOrder="2"/>
    </xf>
    <xf numFmtId="0" fontId="73" fillId="9" borderId="13" xfId="0" applyFont="1" applyFill="1" applyBorder="1" applyAlignment="1" applyProtection="1">
      <alignment horizontal="center" vertical="center" wrapText="1" readingOrder="2"/>
    </xf>
    <xf numFmtId="0" fontId="73" fillId="9" borderId="14" xfId="0" applyFont="1" applyFill="1" applyBorder="1" applyAlignment="1" applyProtection="1">
      <alignment horizontal="center" vertical="top" wrapText="1" readingOrder="2"/>
    </xf>
    <xf numFmtId="0" fontId="73" fillId="9" borderId="0" xfId="0" applyFont="1" applyFill="1" applyBorder="1" applyAlignment="1" applyProtection="1">
      <alignment horizontal="center" vertical="top" wrapText="1" readingOrder="2"/>
    </xf>
    <xf numFmtId="0" fontId="67" fillId="12" borderId="55" xfId="0" applyFont="1" applyFill="1" applyBorder="1" applyAlignment="1" applyProtection="1">
      <alignment horizontal="center" vertical="top" readingOrder="2"/>
    </xf>
    <xf numFmtId="0" fontId="67" fillId="12" borderId="0" xfId="0" applyFont="1" applyFill="1" applyBorder="1" applyAlignment="1" applyProtection="1">
      <alignment horizontal="center" vertical="top" readingOrder="2"/>
    </xf>
    <xf numFmtId="0" fontId="67" fillId="12" borderId="53" xfId="0" applyFont="1" applyFill="1" applyBorder="1" applyAlignment="1" applyProtection="1">
      <alignment horizontal="center" readingOrder="2"/>
    </xf>
    <xf numFmtId="0" fontId="67" fillId="12" borderId="54" xfId="0" applyFont="1" applyFill="1" applyBorder="1" applyAlignment="1" applyProtection="1">
      <alignment horizontal="center" readingOrder="2"/>
    </xf>
    <xf numFmtId="0" fontId="34" fillId="2" borderId="65" xfId="1" applyFont="1" applyFill="1" applyBorder="1" applyAlignment="1" applyProtection="1">
      <alignment horizontal="right" indent="6"/>
      <protection hidden="1"/>
    </xf>
    <xf numFmtId="0" fontId="34" fillId="2" borderId="68" xfId="1" applyFont="1" applyFill="1" applyBorder="1" applyAlignment="1" applyProtection="1">
      <alignment horizontal="right" indent="6"/>
      <protection hidden="1"/>
    </xf>
    <xf numFmtId="0" fontId="34" fillId="2" borderId="0" xfId="1" applyFont="1" applyFill="1" applyBorder="1" applyAlignment="1">
      <alignment horizontal="center"/>
    </xf>
    <xf numFmtId="0" fontId="29" fillId="3" borderId="67" xfId="5" applyFont="1" applyFill="1" applyBorder="1" applyAlignment="1">
      <alignment horizontal="center" vertical="center"/>
    </xf>
    <xf numFmtId="0" fontId="49" fillId="7" borderId="46" xfId="5" applyFont="1" applyFill="1" applyBorder="1" applyAlignment="1">
      <alignment horizontal="center" vertical="center" wrapText="1"/>
    </xf>
    <xf numFmtId="0" fontId="49" fillId="7" borderId="47" xfId="5" applyFont="1" applyFill="1" applyBorder="1" applyAlignment="1">
      <alignment horizontal="center" vertical="center"/>
    </xf>
    <xf numFmtId="0" fontId="49" fillId="7" borderId="48" xfId="5" applyFont="1" applyFill="1" applyBorder="1" applyAlignment="1">
      <alignment horizontal="center" vertical="center"/>
    </xf>
    <xf numFmtId="0" fontId="35" fillId="0" borderId="89" xfId="4" applyFont="1" applyFill="1" applyBorder="1" applyAlignment="1" applyProtection="1">
      <alignment horizontal="center" vertical="center" wrapText="1"/>
      <protection hidden="1"/>
    </xf>
    <xf numFmtId="0" fontId="35" fillId="0" borderId="90" xfId="4" applyFont="1" applyFill="1" applyBorder="1" applyAlignment="1" applyProtection="1">
      <alignment horizontal="center" vertical="center" wrapText="1"/>
      <protection hidden="1"/>
    </xf>
    <xf numFmtId="0" fontId="49" fillId="7" borderId="46" xfId="5" applyFont="1" applyFill="1" applyBorder="1" applyAlignment="1">
      <alignment horizontal="center" wrapText="1"/>
    </xf>
    <xf numFmtId="0" fontId="49" fillId="7" borderId="47" xfId="5" applyFont="1" applyFill="1" applyBorder="1" applyAlignment="1">
      <alignment horizontal="center"/>
    </xf>
    <xf numFmtId="0" fontId="49" fillId="7" borderId="48" xfId="5" applyFont="1" applyFill="1" applyBorder="1" applyAlignment="1">
      <alignment horizontal="center"/>
    </xf>
    <xf numFmtId="0" fontId="64" fillId="0" borderId="0" xfId="4" applyFont="1" applyFill="1" applyBorder="1" applyAlignment="1" applyProtection="1">
      <alignment horizontal="center"/>
      <protection hidden="1"/>
    </xf>
  </cellXfs>
  <cellStyles count="7">
    <cellStyle name="Hyperlink" xfId="3" builtinId="8"/>
    <cellStyle name="Normal" xfId="0" builtinId="0"/>
    <cellStyle name="Normal 2" xfId="1"/>
    <cellStyle name="Normal 2 2" xfId="4"/>
    <cellStyle name="Normal 2 3" xfId="5"/>
    <cellStyle name="Normal 7" xfId="2"/>
    <cellStyle name="Normal_SHEET" xfId="6"/>
  </cellStyles>
  <dxfs count="2323">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808080"/>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808080"/>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70AD47"/>
        </patternFill>
      </fill>
    </dxf>
    <dxf>
      <font>
        <color theme="0"/>
      </font>
      <fill>
        <patternFill>
          <bgColor rgb="FFFFC000"/>
        </patternFill>
      </fill>
    </dxf>
    <dxf>
      <font>
        <color theme="0"/>
      </font>
      <fill>
        <patternFill>
          <bgColor rgb="FFFF0000"/>
        </patternFill>
      </fill>
    </dxf>
    <dxf>
      <font>
        <color theme="0"/>
      </font>
      <fill>
        <patternFill>
          <bgColor rgb="FF757575"/>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00B9AD"/>
      <color rgb="FFFDBF2D"/>
      <color rgb="FF757575"/>
      <color rgb="FF72AC4D"/>
      <color rgb="FFFC0D1B"/>
      <color rgb="FF384CA0"/>
      <color rgb="FF58843B"/>
      <color rgb="FF373D48"/>
      <color rgb="FF198981"/>
      <color rgb="FF2B3A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4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4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1-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والالتزام-مستوى ١'!$B$21:$C$21</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C7F7-44D2-9D87-3CE897FF94BC}"/>
              </c:ext>
            </c:extLst>
          </c:dPt>
          <c:dPt>
            <c:idx val="1"/>
            <c:bubble3D val="0"/>
            <c:spPr>
              <a:solidFill>
                <a:srgbClr val="FFC000"/>
              </a:solidFill>
            </c:spPr>
            <c:extLst>
              <c:ext xmlns:c16="http://schemas.microsoft.com/office/drawing/2014/chart" uri="{C3380CC4-5D6E-409C-BE32-E72D297353CC}">
                <c16:uniqueId val="{00000003-C7F7-44D2-9D87-3CE897FF94BC}"/>
              </c:ext>
            </c:extLst>
          </c:dPt>
          <c:dPt>
            <c:idx val="2"/>
            <c:bubble3D val="0"/>
            <c:spPr>
              <a:solidFill>
                <a:srgbClr val="FF0000"/>
              </a:solidFill>
            </c:spPr>
            <c:extLst>
              <c:ext xmlns:c16="http://schemas.microsoft.com/office/drawing/2014/chart" uri="{C3380CC4-5D6E-409C-BE32-E72D297353CC}">
                <c16:uniqueId val="{00000005-C7F7-44D2-9D87-3CE897FF94BC}"/>
              </c:ext>
            </c:extLst>
          </c:dPt>
          <c:dPt>
            <c:idx val="3"/>
            <c:bubble3D val="0"/>
            <c:spPr>
              <a:solidFill>
                <a:srgbClr val="757575"/>
              </a:solidFill>
            </c:spPr>
            <c:extLst>
              <c:ext xmlns:c16="http://schemas.microsoft.com/office/drawing/2014/chart" uri="{C3380CC4-5D6E-409C-BE32-E72D297353CC}">
                <c16:uniqueId val="{00000007-C7F7-44D2-9D87-3CE897FF94BC}"/>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7F7-44D2-9D87-3CE897FF94BC}"/>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7F7-44D2-9D87-3CE897FF94BC}"/>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C7F7-44D2-9D87-3CE897FF94BC}"/>
                </c:ext>
              </c:extLst>
            </c:dLbl>
            <c:dLbl>
              <c:idx val="3"/>
              <c:layout>
                <c:manualLayout>
                  <c:x val="3.7388033502181186E-3"/>
                  <c:y val="-4.8022031367831605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C7F7-44D2-9D87-3CE897FF94BC}"/>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١'!$B$22:$B$25</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١'!$C$22:$C$25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C7F7-44D2-9D87-3CE897FF94BC}"/>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٤- الأمن السيبراني المتعلق بالأطراف الخارجية (</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Third-Party Cybersecurity) </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١'!$P$84:$P$87</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١'!$O$84:$O$87</c15:sqref>
                        </c15:formulaRef>
                      </c:ext>
                    </c:extLst>
                  </c:multiLvlStrRef>
                </c15:cat>
              </c15:filteredCategoryTitle>
            </c:ext>
            <c:ext xmlns:c16="http://schemas.microsoft.com/office/drawing/2014/chart" uri="{C3380CC4-5D6E-409C-BE32-E72D297353CC}">
              <c16:uniqueId val="{00000008-C612-4A00-B0B4-41D419B8DB3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1-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والالتزام-مستوى ٢'!$B$21:$C$21</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8C0C-4FD5-A333-763C6B8B24AF}"/>
              </c:ext>
            </c:extLst>
          </c:dPt>
          <c:dPt>
            <c:idx val="1"/>
            <c:bubble3D val="0"/>
            <c:spPr>
              <a:solidFill>
                <a:srgbClr val="FFC000"/>
              </a:solidFill>
            </c:spPr>
            <c:extLst>
              <c:ext xmlns:c16="http://schemas.microsoft.com/office/drawing/2014/chart" uri="{C3380CC4-5D6E-409C-BE32-E72D297353CC}">
                <c16:uniqueId val="{00000003-8C0C-4FD5-A333-763C6B8B24AF}"/>
              </c:ext>
            </c:extLst>
          </c:dPt>
          <c:dPt>
            <c:idx val="2"/>
            <c:bubble3D val="0"/>
            <c:spPr>
              <a:solidFill>
                <a:srgbClr val="FF0000"/>
              </a:solidFill>
            </c:spPr>
            <c:extLst>
              <c:ext xmlns:c16="http://schemas.microsoft.com/office/drawing/2014/chart" uri="{C3380CC4-5D6E-409C-BE32-E72D297353CC}">
                <c16:uniqueId val="{00000005-8C0C-4FD5-A333-763C6B8B24AF}"/>
              </c:ext>
            </c:extLst>
          </c:dPt>
          <c:dPt>
            <c:idx val="3"/>
            <c:bubble3D val="0"/>
            <c:spPr>
              <a:solidFill>
                <a:srgbClr val="757575"/>
              </a:solidFill>
            </c:spPr>
            <c:extLst>
              <c:ext xmlns:c16="http://schemas.microsoft.com/office/drawing/2014/chart" uri="{C3380CC4-5D6E-409C-BE32-E72D297353CC}">
                <c16:uniqueId val="{00000007-8C0C-4FD5-A333-763C6B8B24AF}"/>
              </c:ext>
            </c:extLst>
          </c:dPt>
          <c:dLbls>
            <c:dLbl>
              <c:idx val="0"/>
              <c:layout>
                <c:manualLayout>
                  <c:x val="8.5974058394616026E-2"/>
                  <c:y val="-2.9630440474482302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C0C-4FD5-A333-763C6B8B24AF}"/>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C0C-4FD5-A333-763C6B8B24AF}"/>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8C0C-4FD5-A333-763C6B8B24AF}"/>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8C0C-4FD5-A333-763C6B8B24AF}"/>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٢'!$B$22:$B$25</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٢'!$C$22:$C$25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8C0C-4FD5-A333-763C6B8B24AF}"/>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2-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٢'!$B$44:$C$44</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EB19-48F6-92DD-2126B7EB029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B19-48F6-92DD-2126B7EB029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B19-48F6-92DD-2126B7EB0298}"/>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EB19-48F6-92DD-2126B7EB0298}"/>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B19-48F6-92DD-2126B7EB0298}"/>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B19-48F6-92DD-2126B7EB0298}"/>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B19-48F6-92DD-2126B7EB0298}"/>
                </c:ext>
              </c:extLst>
            </c:dLbl>
            <c:dLbl>
              <c:idx val="3"/>
              <c:layout>
                <c:manualLayout>
                  <c:x val="1.463214593537584E-2"/>
                  <c:y val="-2.030037639121117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B19-48F6-92DD-2126B7EB029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٢'!$B$45:$B$48</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٢'!$C$45:$C$48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EB19-48F6-92DD-2126B7EB029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3-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٢'!$B$67:$C$67</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A454-4D3D-8632-E2FF6853FC76}"/>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454-4D3D-8632-E2FF6853FC76}"/>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A454-4D3D-8632-E2FF6853FC76}"/>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A454-4D3D-8632-E2FF6853FC76}"/>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454-4D3D-8632-E2FF6853FC76}"/>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454-4D3D-8632-E2FF6853FC76}"/>
                </c:ext>
              </c:extLst>
            </c:dLbl>
            <c:dLbl>
              <c:idx val="2"/>
              <c:layout>
                <c:manualLayout>
                  <c:x val="6.2571141057960647E-2"/>
                  <c:y val="1.33361788274489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454-4D3D-8632-E2FF6853FC76}"/>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454-4D3D-8632-E2FF6853FC7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٢'!$B$68:$B$71</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٢'!$C$68:$C$71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A454-4D3D-8632-E2FF6853FC7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 </a:t>
            </a:r>
            <a:r>
              <a:rPr lang="en-US" sz="1200" b="0">
                <a:solidFill>
                  <a:sysClr val="windowText" lastClr="000000"/>
                </a:solidFill>
                <a:latin typeface="DIN Next LT Arabic Light" panose="020B0303020203050203" pitchFamily="34" charset="-78"/>
                <a:cs typeface="DIN Next LT Arabic Light" panose="020B0303020203050203" pitchFamily="34" charset="-78"/>
              </a:rPr>
              <a:t>- </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r>
              <a:rPr lang="en-US" sz="1200" b="0">
                <a:solidFill>
                  <a:sysClr val="windowText" lastClr="000000"/>
                </a:solidFill>
                <a:latin typeface="DIN Next LT Arabic Light" panose="020B0303020203050203" pitchFamily="34" charset="-78"/>
                <a:cs typeface="DIN Next LT Arabic Light" panose="020B0303020203050203" pitchFamily="34" charset="-78"/>
              </a:rPr>
              <a:t>General Level of Compliance</a:t>
            </a:r>
          </a:p>
        </c:rich>
      </c:tx>
      <c:layout>
        <c:manualLayout>
          <c:xMode val="edge"/>
          <c:yMode val="edge"/>
          <c:x val="0.17891015542783045"/>
          <c:y val="3.4462658193335119E-2"/>
        </c:manualLayout>
      </c:layout>
      <c:overlay val="0"/>
      <c:spPr>
        <a:noFill/>
        <a:ln>
          <a:noFill/>
        </a:ln>
        <a:effectLst/>
      </c:spPr>
    </c:title>
    <c:autoTitleDeleted val="0"/>
    <c:plotArea>
      <c:layout/>
      <c:pieChart>
        <c:varyColors val="1"/>
        <c:ser>
          <c:idx val="2"/>
          <c:order val="0"/>
          <c:tx>
            <c:strRef>
              <c:f>'نتائج التقييم والالتزام-مستوى ٢'!$B$8:$C$8</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4A64-4BEA-849C-CA576ABEA393}"/>
              </c:ext>
            </c:extLst>
          </c:dPt>
          <c:dPt>
            <c:idx val="1"/>
            <c:bubble3D val="0"/>
            <c:spPr>
              <a:solidFill>
                <a:srgbClr val="FFC000"/>
              </a:solidFill>
            </c:spPr>
            <c:extLst>
              <c:ext xmlns:c16="http://schemas.microsoft.com/office/drawing/2014/chart" uri="{C3380CC4-5D6E-409C-BE32-E72D297353CC}">
                <c16:uniqueId val="{00000003-4A64-4BEA-849C-CA576ABEA393}"/>
              </c:ext>
            </c:extLst>
          </c:dPt>
          <c:dPt>
            <c:idx val="2"/>
            <c:bubble3D val="0"/>
            <c:spPr>
              <a:solidFill>
                <a:srgbClr val="FF0000"/>
              </a:solidFill>
            </c:spPr>
            <c:extLst>
              <c:ext xmlns:c16="http://schemas.microsoft.com/office/drawing/2014/chart" uri="{C3380CC4-5D6E-409C-BE32-E72D297353CC}">
                <c16:uniqueId val="{00000005-4A64-4BEA-849C-CA576ABEA393}"/>
              </c:ext>
            </c:extLst>
          </c:dPt>
          <c:dPt>
            <c:idx val="3"/>
            <c:bubble3D val="0"/>
            <c:spPr>
              <a:solidFill>
                <a:srgbClr val="757575"/>
              </a:solidFill>
            </c:spPr>
            <c:extLst>
              <c:ext xmlns:c16="http://schemas.microsoft.com/office/drawing/2014/chart" uri="{C3380CC4-5D6E-409C-BE32-E72D297353CC}">
                <c16:uniqueId val="{00000007-4A64-4BEA-849C-CA576ABEA393}"/>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4A64-4BEA-849C-CA576ABEA393}"/>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4A64-4BEA-849C-CA576ABEA393}"/>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4A64-4BEA-849C-CA576ABEA393}"/>
                </c:ext>
              </c:extLst>
            </c:dLbl>
            <c:dLbl>
              <c:idx val="3"/>
              <c:layout>
                <c:manualLayout>
                  <c:x val="5.8317154038107541E-2"/>
                  <c:y val="-2.6090343899508411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4A64-4BEA-849C-CA576ABEA393}"/>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٢'!$B$9:$B$12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٢'!$C$9:$C$12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4A64-4BEA-849C-CA576ABEA393}"/>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4- </a:t>
            </a:r>
            <a:r>
              <a:rPr lang="ar-SA" sz="1200" b="0" i="0" baseline="0">
                <a:effectLst/>
              </a:rPr>
              <a:t>الأمن السيبراني المتعلق بالأطراف الخارجية </a:t>
            </a:r>
            <a:endParaRPr lang="en-US" sz="1200">
              <a:effectLst/>
            </a:endParaRPr>
          </a:p>
          <a:p>
            <a:pPr lvl="1" algn="ctr" rtl="1">
              <a:defRPr sz="1200">
                <a:solidFill>
                  <a:sysClr val="windowText" lastClr="000000"/>
                </a:solidFill>
                <a:latin typeface="DIN Next LT Arabic Light" panose="020B0303020203050203" pitchFamily="34" charset="-78"/>
                <a:cs typeface="DIN Next LT Arabic Light" panose="020B0303020203050203" pitchFamily="34" charset="-78"/>
              </a:defRPr>
            </a:pPr>
            <a:r>
              <a:rPr lang="ar-SA" sz="1200" b="0" i="0" baseline="0">
                <a:effectLst/>
              </a:rPr>
              <a:t>(</a:t>
            </a:r>
            <a:r>
              <a:rPr lang="en-US" sz="1200" b="0" i="0" baseline="0">
                <a:effectLst/>
              </a:rPr>
              <a:t>Third-Party Cybersecurity</a:t>
            </a:r>
            <a:r>
              <a:rPr lang="ar-SA" sz="1200" b="0" i="0" baseline="0">
                <a:effectLst/>
              </a:rPr>
              <a:t>)</a:t>
            </a:r>
            <a:endParaRPr lang="en-US" sz="1200">
              <a:effectLst/>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dPt>
            <c:idx val="0"/>
            <c:bubble3D val="0"/>
            <c:spPr>
              <a:solidFill>
                <a:srgbClr val="72AC4D"/>
              </a:solidFill>
              <a:ln w="19050">
                <a:solidFill>
                  <a:schemeClr val="lt1"/>
                </a:solidFill>
              </a:ln>
              <a:effectLst/>
            </c:spPr>
            <c:extLst>
              <c:ext xmlns:c16="http://schemas.microsoft.com/office/drawing/2014/chart" uri="{C3380CC4-5D6E-409C-BE32-E72D297353CC}">
                <c16:uniqueId val="{00000001-268E-4480-9486-EE43D96DE788}"/>
              </c:ext>
            </c:extLst>
          </c:dPt>
          <c:dPt>
            <c:idx val="1"/>
            <c:bubble3D val="0"/>
            <c:spPr>
              <a:solidFill>
                <a:srgbClr val="FDBF2D"/>
              </a:solidFill>
              <a:ln w="19050">
                <a:solidFill>
                  <a:schemeClr val="lt1"/>
                </a:solidFill>
              </a:ln>
              <a:effectLst/>
            </c:spPr>
            <c:extLst>
              <c:ext xmlns:c16="http://schemas.microsoft.com/office/drawing/2014/chart" uri="{C3380CC4-5D6E-409C-BE32-E72D297353CC}">
                <c16:uniqueId val="{00000003-268E-4480-9486-EE43D96DE788}"/>
              </c:ext>
            </c:extLst>
          </c:dPt>
          <c:dPt>
            <c:idx val="2"/>
            <c:bubble3D val="0"/>
            <c:spPr>
              <a:solidFill>
                <a:srgbClr val="FC0D1B"/>
              </a:solidFill>
              <a:ln w="19050">
                <a:solidFill>
                  <a:schemeClr val="lt1"/>
                </a:solidFill>
              </a:ln>
              <a:effectLst/>
            </c:spPr>
            <c:extLst>
              <c:ext xmlns:c16="http://schemas.microsoft.com/office/drawing/2014/chart" uri="{C3380CC4-5D6E-409C-BE32-E72D297353CC}">
                <c16:uniqueId val="{00000005-268E-4480-9486-EE43D96DE788}"/>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268E-4480-9486-EE43D96DE788}"/>
              </c:ext>
            </c:extLst>
          </c:dPt>
          <c:dLbls>
            <c:dLbl>
              <c:idx val="0"/>
              <c:layout>
                <c:manualLayout>
                  <c:x val="0.10922078657760978"/>
                  <c:y val="-1.854379685792864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68E-4480-9486-EE43D96DE788}"/>
                </c:ext>
              </c:extLst>
            </c:dLbl>
            <c:dLbl>
              <c:idx val="2"/>
              <c:layout>
                <c:manualLayout>
                  <c:x val="-8.2080717673534809E-2"/>
                  <c:y val="-7.511434276457069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68E-4480-9486-EE43D96DE788}"/>
                </c:ext>
              </c:extLst>
            </c:dLbl>
            <c:dLbl>
              <c:idx val="3"/>
              <c:layout>
                <c:manualLayout>
                  <c:x val="7.7827719213319393E-2"/>
                  <c:y val="4.928757111102738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68E-4480-9486-EE43D96DE7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٢'!$B$92:$B$95</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٢'!$C$92:$C$95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268E-4480-9486-EE43D96DE78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2"/>
          <c:order val="0"/>
          <c:dLbls>
            <c:spPr>
              <a:noFill/>
              <a:ln>
                <a:noFill/>
              </a:ln>
              <a:effectLst/>
            </c:spPr>
            <c:dLblPos val="outEnd"/>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٢'!$Q$22:$Q$25</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٢'!$P$22:$P$25</c15:sqref>
                        </c15:formulaRef>
                      </c:ext>
                    </c:extLst>
                  </c:multiLvlStrRef>
                </c15:cat>
              </c15:filteredCategoryTitle>
            </c:ext>
            <c:ext xmlns:c16="http://schemas.microsoft.com/office/drawing/2014/chart" uri="{C3380CC4-5D6E-409C-BE32-E72D297353CC}">
              <c16:uniqueId val="{00000008-8439-4EFE-AEAE-E273B3D0D52F}"/>
            </c:ext>
          </c:extLst>
        </c:ser>
        <c:dLbls>
          <c:dLblPos val="bestFit"/>
          <c:showLegendKey val="0"/>
          <c:showVal val="1"/>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٢-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٢'!$Q$45:$Q$48</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٢'!$P$45:$P$48</c15:sqref>
                        </c15:formulaRef>
                      </c:ext>
                    </c:extLst>
                  </c:multiLvlStrRef>
                </c15:cat>
              </c15:filteredCategoryTitle>
            </c:ext>
            <c:ext xmlns:c16="http://schemas.microsoft.com/office/drawing/2014/chart" uri="{C3380CC4-5D6E-409C-BE32-E72D297353CC}">
              <c16:uniqueId val="{00000008-F4EA-48CE-BFFE-E53EE95A701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٣- صمود الأمن السيبراني  (</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Cybersecurity Resilience)</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٢'!$Q$68:$Q$71</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٢'!$P$68:$P$71</c15:sqref>
                        </c15:formulaRef>
                      </c:ext>
                    </c:extLst>
                  </c:multiLvlStrRef>
                </c15:cat>
              </c15:filteredCategoryTitle>
            </c:ext>
            <c:ext xmlns:c16="http://schemas.microsoft.com/office/drawing/2014/chart" uri="{C3380CC4-5D6E-409C-BE32-E72D297353CC}">
              <c16:uniqueId val="{00000011-D423-45A4-A9F5-8307B49D770D}"/>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dLbls>
            <c:spPr>
              <a:noFill/>
              <a:ln>
                <a:noFill/>
              </a:ln>
              <a:effectLst/>
            </c:spPr>
            <c:dLblPos val="outEnd"/>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٢'!$Q$9:$Q$12</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٢'!$P$9:$P$12</c15:sqref>
                        </c15:formulaRef>
                      </c:ext>
                    </c:extLst>
                  </c:multiLvlStrRef>
                </c15:cat>
              </c15:filteredCategoryTitle>
            </c:ext>
            <c:ext xmlns:c16="http://schemas.microsoft.com/office/drawing/2014/chart" uri="{C3380CC4-5D6E-409C-BE32-E72D297353CC}">
              <c16:uniqueId val="{00000008-437C-4336-89A0-3E906874F396}"/>
            </c:ext>
          </c:extLst>
        </c:ser>
        <c:dLbls>
          <c:dLblPos val="bestFit"/>
          <c:showLegendKey val="0"/>
          <c:showVal val="1"/>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2-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١'!$B$43:$C$43</c:f>
              <c:strCache>
                <c:ptCount val="1"/>
                <c:pt idx="0">
                  <c:v>الحالة - Status</c:v>
                </c:pt>
              </c:strCache>
            </c:strRef>
          </c:tx>
          <c:dPt>
            <c:idx val="0"/>
            <c:bubble3D val="0"/>
            <c:spPr>
              <a:solidFill>
                <a:srgbClr val="72AC4D"/>
              </a:solidFill>
              <a:ln w="19050">
                <a:solidFill>
                  <a:schemeClr val="lt1"/>
                </a:solidFill>
              </a:ln>
              <a:effectLst/>
            </c:spPr>
            <c:extLst>
              <c:ext xmlns:c16="http://schemas.microsoft.com/office/drawing/2014/chart" uri="{C3380CC4-5D6E-409C-BE32-E72D297353CC}">
                <c16:uniqueId val="{00000001-6A32-4F3A-824B-6A8AEB2E520E}"/>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A32-4F3A-824B-6A8AEB2E520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A32-4F3A-824B-6A8AEB2E520E}"/>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6A32-4F3A-824B-6A8AEB2E520E}"/>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32-4F3A-824B-6A8AEB2E520E}"/>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32-4F3A-824B-6A8AEB2E520E}"/>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32-4F3A-824B-6A8AEB2E520E}"/>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A32-4F3A-824B-6A8AEB2E520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١'!$B$44:$B$47</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١'!$C$44:$C$47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6A32-4F3A-824B-6A8AEB2E52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٣-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٢'!$Q$92:$Q$95</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٢'!$P$92:$P$95</c15:sqref>
                        </c15:formulaRef>
                      </c:ext>
                    </c:extLst>
                  </c:multiLvlStrRef>
                </c15:cat>
              </c15:filteredCategoryTitle>
            </c:ext>
            <c:ext xmlns:c16="http://schemas.microsoft.com/office/drawing/2014/chart" uri="{C3380CC4-5D6E-409C-BE32-E72D297353CC}">
              <c16:uniqueId val="{00000008-E5AE-4A53-A431-CEF67D8BEE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والالتزام-مستوى ٣'!$B$21:$C$21</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BD37-4AD9-96E3-D6BB78919FF6}"/>
              </c:ext>
            </c:extLst>
          </c:dPt>
          <c:dPt>
            <c:idx val="1"/>
            <c:bubble3D val="0"/>
            <c:spPr>
              <a:solidFill>
                <a:srgbClr val="FFC000"/>
              </a:solidFill>
            </c:spPr>
            <c:extLst>
              <c:ext xmlns:c16="http://schemas.microsoft.com/office/drawing/2014/chart" uri="{C3380CC4-5D6E-409C-BE32-E72D297353CC}">
                <c16:uniqueId val="{00000003-BD37-4AD9-96E3-D6BB78919FF6}"/>
              </c:ext>
            </c:extLst>
          </c:dPt>
          <c:dPt>
            <c:idx val="2"/>
            <c:bubble3D val="0"/>
            <c:spPr>
              <a:solidFill>
                <a:srgbClr val="FF0000"/>
              </a:solidFill>
            </c:spPr>
            <c:extLst>
              <c:ext xmlns:c16="http://schemas.microsoft.com/office/drawing/2014/chart" uri="{C3380CC4-5D6E-409C-BE32-E72D297353CC}">
                <c16:uniqueId val="{00000005-BD37-4AD9-96E3-D6BB78919FF6}"/>
              </c:ext>
            </c:extLst>
          </c:dPt>
          <c:dPt>
            <c:idx val="3"/>
            <c:bubble3D val="0"/>
            <c:spPr>
              <a:solidFill>
                <a:srgbClr val="757575"/>
              </a:solidFill>
            </c:spPr>
            <c:extLst>
              <c:ext xmlns:c16="http://schemas.microsoft.com/office/drawing/2014/chart" uri="{C3380CC4-5D6E-409C-BE32-E72D297353CC}">
                <c16:uniqueId val="{00000007-BD37-4AD9-96E3-D6BB78919FF6}"/>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BD37-4AD9-96E3-D6BB78919FF6}"/>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BD37-4AD9-96E3-D6BB78919FF6}"/>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BD37-4AD9-96E3-D6BB78919FF6}"/>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BD37-4AD9-96E3-D6BB78919FF6}"/>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٣'!$B$22:$B$25</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٣'!$C$22:$C$25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BD37-4AD9-96E3-D6BB78919FF6}"/>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2-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٣'!$B$44:$C$44</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F6D2-47D3-84C4-F8F958D4ABE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F6D2-47D3-84C4-F8F958D4ABE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F6D2-47D3-84C4-F8F958D4ABE7}"/>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F6D2-47D3-84C4-F8F958D4ABE7}"/>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6D2-47D3-84C4-F8F958D4ABE7}"/>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6D2-47D3-84C4-F8F958D4ABE7}"/>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6D2-47D3-84C4-F8F958D4ABE7}"/>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6D2-47D3-84C4-F8F958D4ABE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٣'!$B$45:$B$48</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٣'!$C$45:$C$48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F6D2-47D3-84C4-F8F958D4ABE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3-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٣'!$B$67:$C$67</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0C5F-4954-A908-F8691644211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C5F-4954-A908-F8691644211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0C5F-4954-A908-F86916442117}"/>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0C5F-4954-A908-F86916442117}"/>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C5F-4954-A908-F86916442117}"/>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C5F-4954-A908-F86916442117}"/>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C5F-4954-A908-F86916442117}"/>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C5F-4954-A908-F8691644211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٣'!$B$68:$B$71</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٣'!$C$68:$C$71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0C5F-4954-A908-F8691644211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r>
              <a:rPr lang="ar-SA" sz="1200" b="0" baseline="0">
                <a:solidFill>
                  <a:sysClr val="windowText" lastClr="000000"/>
                </a:solidFill>
                <a:latin typeface="DIN Next LT Arabic Light" panose="020B0303020203050203" pitchFamily="34" charset="-78"/>
                <a:cs typeface="DIN Next LT Arabic Light" panose="020B0303020203050203" pitchFamily="34" charset="-78"/>
              </a:rPr>
              <a:t> - </a:t>
            </a:r>
            <a:r>
              <a:rPr lang="en-US" sz="1200" b="0" baseline="0">
                <a:solidFill>
                  <a:sysClr val="windowText" lastClr="000000"/>
                </a:solidFill>
                <a:latin typeface="DIN Next LT Arabic Light" panose="020B0303020203050203" pitchFamily="34" charset="-78"/>
                <a:cs typeface="DIN Next LT Arabic Light" panose="020B0303020203050203" pitchFamily="34" charset="-78"/>
              </a:rPr>
              <a:t>General Level of Compliance</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19204992384636171"/>
          <c:y val="3.0482557443509209E-2"/>
        </c:manualLayout>
      </c:layout>
      <c:overlay val="0"/>
      <c:spPr>
        <a:noFill/>
        <a:ln>
          <a:noFill/>
        </a:ln>
        <a:effectLst/>
      </c:spPr>
    </c:title>
    <c:autoTitleDeleted val="0"/>
    <c:plotArea>
      <c:layout/>
      <c:pieChart>
        <c:varyColors val="1"/>
        <c:ser>
          <c:idx val="2"/>
          <c:order val="0"/>
          <c:tx>
            <c:strRef>
              <c:f>'نتائج التقييم والالتزام-مستوى ٣'!$B$8:$C$8</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FE1F-476E-894F-A560F27EB24B}"/>
              </c:ext>
            </c:extLst>
          </c:dPt>
          <c:dPt>
            <c:idx val="1"/>
            <c:bubble3D val="0"/>
            <c:spPr>
              <a:solidFill>
                <a:srgbClr val="FFC000"/>
              </a:solidFill>
            </c:spPr>
            <c:extLst>
              <c:ext xmlns:c16="http://schemas.microsoft.com/office/drawing/2014/chart" uri="{C3380CC4-5D6E-409C-BE32-E72D297353CC}">
                <c16:uniqueId val="{00000003-FE1F-476E-894F-A560F27EB24B}"/>
              </c:ext>
            </c:extLst>
          </c:dPt>
          <c:dPt>
            <c:idx val="2"/>
            <c:bubble3D val="0"/>
            <c:spPr>
              <a:solidFill>
                <a:srgbClr val="FF0000"/>
              </a:solidFill>
            </c:spPr>
            <c:extLst>
              <c:ext xmlns:c16="http://schemas.microsoft.com/office/drawing/2014/chart" uri="{C3380CC4-5D6E-409C-BE32-E72D297353CC}">
                <c16:uniqueId val="{00000005-FE1F-476E-894F-A560F27EB24B}"/>
              </c:ext>
            </c:extLst>
          </c:dPt>
          <c:dPt>
            <c:idx val="3"/>
            <c:bubble3D val="0"/>
            <c:spPr>
              <a:solidFill>
                <a:srgbClr val="757575"/>
              </a:solidFill>
            </c:spPr>
            <c:extLst>
              <c:ext xmlns:c16="http://schemas.microsoft.com/office/drawing/2014/chart" uri="{C3380CC4-5D6E-409C-BE32-E72D297353CC}">
                <c16:uniqueId val="{00000007-FE1F-476E-894F-A560F27EB24B}"/>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FE1F-476E-894F-A560F27EB24B}"/>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FE1F-476E-894F-A560F27EB24B}"/>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FE1F-476E-894F-A560F27EB24B}"/>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FE1F-476E-894F-A560F27EB24B}"/>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٣'!$B$9:$B$12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٣'!$C$9:$C$12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FE1F-476E-894F-A560F27EB24B}"/>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4- الأمن السيبراني المتعلق بالأطراف الخارجية </a:t>
            </a:r>
            <a:endPar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endParaRPr>
          </a:p>
          <a:p>
            <a:pPr lvl="1" algn="ctr" rtl="1">
              <a:defRPr sz="1200">
                <a:solidFill>
                  <a:sysClr val="windowText" lastClr="000000"/>
                </a:solidFill>
                <a:latin typeface="DIN Next LT Arabic Light" panose="020B0303020203050203" pitchFamily="34" charset="-78"/>
                <a:cs typeface="DIN Next LT Arabic Light" panose="020B0303020203050203" pitchFamily="34" charset="-78"/>
              </a:defRPr>
            </a:pP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(Third-Party Cybersecurity) </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dPt>
            <c:idx val="0"/>
            <c:bubble3D val="0"/>
            <c:spPr>
              <a:solidFill>
                <a:srgbClr val="72AC4D"/>
              </a:solidFill>
              <a:ln w="19050">
                <a:solidFill>
                  <a:schemeClr val="lt1"/>
                </a:solidFill>
              </a:ln>
              <a:effectLst/>
            </c:spPr>
            <c:extLst>
              <c:ext xmlns:c16="http://schemas.microsoft.com/office/drawing/2014/chart" uri="{C3380CC4-5D6E-409C-BE32-E72D297353CC}">
                <c16:uniqueId val="{00000001-ED5C-4C2E-94DF-6C5398D990B1}"/>
              </c:ext>
            </c:extLst>
          </c:dPt>
          <c:dPt>
            <c:idx val="1"/>
            <c:bubble3D val="0"/>
            <c:spPr>
              <a:solidFill>
                <a:srgbClr val="FDBF2D"/>
              </a:solidFill>
              <a:ln w="19050">
                <a:solidFill>
                  <a:schemeClr val="lt1"/>
                </a:solidFill>
              </a:ln>
              <a:effectLst/>
            </c:spPr>
            <c:extLst>
              <c:ext xmlns:c16="http://schemas.microsoft.com/office/drawing/2014/chart" uri="{C3380CC4-5D6E-409C-BE32-E72D297353CC}">
                <c16:uniqueId val="{00000003-ED5C-4C2E-94DF-6C5398D990B1}"/>
              </c:ext>
            </c:extLst>
          </c:dPt>
          <c:dPt>
            <c:idx val="2"/>
            <c:bubble3D val="0"/>
            <c:spPr>
              <a:solidFill>
                <a:srgbClr val="FC0D1B"/>
              </a:solidFill>
              <a:ln w="19050">
                <a:solidFill>
                  <a:schemeClr val="lt1"/>
                </a:solidFill>
              </a:ln>
              <a:effectLst/>
            </c:spPr>
            <c:extLst>
              <c:ext xmlns:c16="http://schemas.microsoft.com/office/drawing/2014/chart" uri="{C3380CC4-5D6E-409C-BE32-E72D297353CC}">
                <c16:uniqueId val="{00000005-ED5C-4C2E-94DF-6C5398D990B1}"/>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ED5C-4C2E-94DF-6C5398D990B1}"/>
              </c:ext>
            </c:extLst>
          </c:dPt>
          <c:dLbls>
            <c:dLbl>
              <c:idx val="0"/>
              <c:layout>
                <c:manualLayout>
                  <c:x val="0.13605421984558377"/>
                  <c:y val="-5.14817251440422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D5C-4C2E-94DF-6C5398D990B1}"/>
                </c:ext>
              </c:extLst>
            </c:dLbl>
            <c:dLbl>
              <c:idx val="2"/>
              <c:layout>
                <c:manualLayout>
                  <c:x val="-6.6222515578762992E-2"/>
                  <c:y val="-8.3050362428937676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D5C-4C2E-94DF-6C5398D990B1}"/>
                </c:ext>
              </c:extLst>
            </c:dLbl>
            <c:dLbl>
              <c:idx val="3"/>
              <c:layout>
                <c:manualLayout>
                  <c:x val="8.1544580104607203E-2"/>
                  <c:y val="-4.5583146243100281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D5C-4C2E-94DF-6C5398D990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٣'!$B$92:$B$95</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٣'!$C$92:$C$95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ED5C-4C2E-94DF-6C5398D990B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1</a:t>
            </a: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 حوكمة الأمن السيبراني  (</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Cybersecurity Governance) </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٣'!$Q$22:$Q$25</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٣'!$P$22:$P$25</c15:sqref>
                        </c15:formulaRef>
                      </c:ext>
                    </c:extLst>
                  </c:multiLvlStrRef>
                </c15:cat>
              </c15:filteredCategoryTitle>
            </c:ext>
            <c:ext xmlns:c16="http://schemas.microsoft.com/office/drawing/2014/chart" uri="{C3380CC4-5D6E-409C-BE32-E72D297353CC}">
              <c16:uniqueId val="{00000011-722C-47AC-9BEE-6E97381F6131}"/>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2- تعزيز الأمن السيبراني  (</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(Cybersecurity Defense</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A-1499-4869-89D5-A0CF91FF7E9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C-1499-4869-89D5-A0CF91FF7E9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E-1499-4869-89D5-A0CF91FF7E9A}"/>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10-1499-4869-89D5-A0CF91FF7E9A}"/>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1499-4869-89D5-A0CF91FF7E9A}"/>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1499-4869-89D5-A0CF91FF7E9A}"/>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1499-4869-89D5-A0CF91FF7E9A}"/>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1499-4869-89D5-A0CF91FF7E9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٣'!$Q$45:$Q$48</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٣'!$P$45:$P$48</c15:sqref>
                        </c15:formulaRef>
                      </c:ext>
                    </c:extLst>
                  </c:multiLvlStrRef>
                </c15:cat>
              </c15:filteredCategoryTitle>
            </c:ext>
            <c:ext xmlns:c16="http://schemas.microsoft.com/office/drawing/2014/chart" uri="{C3380CC4-5D6E-409C-BE32-E72D297353CC}">
              <c16:uniqueId val="{00000011-1499-4869-89D5-A0CF91FF7E9A}"/>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paperSize="9"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3- صمود الأمن السيبراني  (</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(Cybersecurity Resilience</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A-53CE-47F2-9CAF-54AD86DA346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C-53CE-47F2-9CAF-54AD86DA346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E-53CE-47F2-9CAF-54AD86DA346D}"/>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10-53CE-47F2-9CAF-54AD86DA346D}"/>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53CE-47F2-9CAF-54AD86DA346D}"/>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53CE-47F2-9CAF-54AD86DA346D}"/>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53CE-47F2-9CAF-54AD86DA346D}"/>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53CE-47F2-9CAF-54AD86DA346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٣'!$Q$68:$Q$71</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٣'!$P$68:$P$71</c15:sqref>
                        </c15:formulaRef>
                      </c:ext>
                    </c:extLst>
                  </c:multiLvlStrRef>
                </c15:cat>
              </c15:filteredCategoryTitle>
            </c:ext>
            <c:ext xmlns:c16="http://schemas.microsoft.com/office/drawing/2014/chart" uri="{C3380CC4-5D6E-409C-BE32-E72D297353CC}">
              <c16:uniqueId val="{00000011-53CE-47F2-9CAF-54AD86DA346D}"/>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r>
              <a:rPr lang="en-US" sz="1200" b="0">
                <a:solidFill>
                  <a:sysClr val="windowText" lastClr="000000"/>
                </a:solidFill>
                <a:latin typeface="DIN Next LT Arabic Light" panose="020B0303020203050203" pitchFamily="34" charset="-78"/>
                <a:cs typeface="DIN Next LT Arabic Light" panose="020B0303020203050203" pitchFamily="34" charset="-78"/>
              </a:rPr>
              <a:t> - </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r>
              <a:rPr lang="en-US" sz="1200" b="0">
                <a:solidFill>
                  <a:sysClr val="windowText" lastClr="000000"/>
                </a:solidFill>
                <a:latin typeface="DIN Next LT Arabic Light" panose="020B0303020203050203" pitchFamily="34" charset="-78"/>
                <a:cs typeface="DIN Next LT Arabic Light" panose="020B0303020203050203" pitchFamily="34" charset="-78"/>
              </a:rPr>
              <a:t>General</a:t>
            </a:r>
            <a:r>
              <a:rPr lang="en-US" sz="1200" b="0" baseline="0">
                <a:solidFill>
                  <a:sysClr val="windowText" lastClr="000000"/>
                </a:solidFill>
                <a:latin typeface="DIN Next LT Arabic Light" panose="020B0303020203050203" pitchFamily="34" charset="-78"/>
                <a:cs typeface="DIN Next LT Arabic Light" panose="020B0303020203050203" pitchFamily="34" charset="-78"/>
              </a:rPr>
              <a:t> Level of Compliance</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14862504913421265"/>
          <c:y val="3.0482557443509209E-2"/>
        </c:manualLayout>
      </c:layout>
      <c:overlay val="0"/>
      <c:spPr>
        <a:noFill/>
        <a:ln>
          <a:noFill/>
        </a:ln>
        <a:effectLst/>
      </c:spPr>
    </c:title>
    <c:autoTitleDeleted val="0"/>
    <c:plotArea>
      <c:layout/>
      <c:pieChart>
        <c:varyColors val="1"/>
        <c:ser>
          <c:idx val="2"/>
          <c:order val="0"/>
          <c:dLbls>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٣'!$Q$9:$Q$12</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٣'!$P$9:$P$12</c15:sqref>
                        </c15:formulaRef>
                      </c:ext>
                    </c:extLst>
                  </c:multiLvlStrRef>
                </c15:cat>
              </c15:filteredCategoryTitle>
            </c:ext>
            <c:ext xmlns:c16="http://schemas.microsoft.com/office/drawing/2014/chart" uri="{C3380CC4-5D6E-409C-BE32-E72D297353CC}">
              <c16:uniqueId val="{00000008-9375-4BEC-8157-80FA5A33F326}"/>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rtl="0">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3-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١'!$B$63:$C$63</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2322-4C8A-91F9-A10AE17640D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322-4C8A-91F9-A10AE17640D0}"/>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2322-4C8A-91F9-A10AE17640D0}"/>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2322-4C8A-91F9-A10AE17640D0}"/>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22-4C8A-91F9-A10AE17640D0}"/>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22-4C8A-91F9-A10AE17640D0}"/>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22-4C8A-91F9-A10AE17640D0}"/>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22-4C8A-91F9-A10AE17640D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١'!$B$64:$B$67</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١'!$C$64:$C$67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2322-4C8A-91F9-A10AE17640D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4</a:t>
            </a: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 الأمن السيبراني المتعلق بالأطراف الخارجية </a:t>
            </a:r>
          </a:p>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Third-Party Cybersecurity</a:t>
            </a: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A-61FE-4545-9001-B18D541D31C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C-61FE-4545-9001-B18D541D31CF}"/>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E-61FE-4545-9001-B18D541D31CF}"/>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10-61FE-4545-9001-B18D541D31CF}"/>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61FE-4545-9001-B18D541D31CF}"/>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61FE-4545-9001-B18D541D31CF}"/>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1FE-4545-9001-B18D541D31CF}"/>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1FE-4545-9001-B18D541D31C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٣'!$Q$92:$Q$95</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٣'!$P$92:$P$95</c15:sqref>
                        </c15:formulaRef>
                      </c:ext>
                    </c:extLst>
                  </c:multiLvlStrRef>
                </c15:cat>
              </c15:filteredCategoryTitle>
            </c:ext>
            <c:ext xmlns:c16="http://schemas.microsoft.com/office/drawing/2014/chart" uri="{C3380CC4-5D6E-409C-BE32-E72D297353CC}">
              <c16:uniqueId val="{00000011-61FE-4545-9001-B18D541D31CF}"/>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a:solidFill>
                  <a:sysClr val="windowText" lastClr="000000"/>
                </a:solidFill>
                <a:latin typeface="DIN Next LT Arabic Light" panose="020B0303020203050203" pitchFamily="34" charset="-78"/>
                <a:cs typeface="DIN Next LT Arabic Light" panose="020B0303020203050203" pitchFamily="34" charset="-78"/>
              </a:rPr>
              <a:t>1</a:t>
            </a:r>
            <a:r>
              <a:rPr lang="ar-SA" sz="1200" b="0">
                <a:solidFill>
                  <a:sysClr val="windowText" lastClr="000000"/>
                </a:solidFill>
                <a:latin typeface="DIN Next LT Arabic Light" panose="020B0303020203050203" pitchFamily="34" charset="-78"/>
                <a:cs typeface="DIN Next LT Arabic Light" panose="020B0303020203050203" pitchFamily="34" charset="-78"/>
              </a:rPr>
              <a:t>-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والالتزام-مستوى ٤'!$B$21:$C$21</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3940-478F-9042-ED81DC7E91E0}"/>
              </c:ext>
            </c:extLst>
          </c:dPt>
          <c:dPt>
            <c:idx val="1"/>
            <c:bubble3D val="0"/>
            <c:spPr>
              <a:solidFill>
                <a:srgbClr val="FFC000"/>
              </a:solidFill>
            </c:spPr>
            <c:extLst>
              <c:ext xmlns:c16="http://schemas.microsoft.com/office/drawing/2014/chart" uri="{C3380CC4-5D6E-409C-BE32-E72D297353CC}">
                <c16:uniqueId val="{00000003-3940-478F-9042-ED81DC7E91E0}"/>
              </c:ext>
            </c:extLst>
          </c:dPt>
          <c:dPt>
            <c:idx val="2"/>
            <c:bubble3D val="0"/>
            <c:spPr>
              <a:solidFill>
                <a:srgbClr val="FF0000"/>
              </a:solidFill>
            </c:spPr>
            <c:extLst>
              <c:ext xmlns:c16="http://schemas.microsoft.com/office/drawing/2014/chart" uri="{C3380CC4-5D6E-409C-BE32-E72D297353CC}">
                <c16:uniqueId val="{00000005-3940-478F-9042-ED81DC7E91E0}"/>
              </c:ext>
            </c:extLst>
          </c:dPt>
          <c:dPt>
            <c:idx val="3"/>
            <c:bubble3D val="0"/>
            <c:spPr>
              <a:solidFill>
                <a:srgbClr val="757575"/>
              </a:solidFill>
            </c:spPr>
            <c:extLst>
              <c:ext xmlns:c16="http://schemas.microsoft.com/office/drawing/2014/chart" uri="{C3380CC4-5D6E-409C-BE32-E72D297353CC}">
                <c16:uniqueId val="{00000007-3940-478F-9042-ED81DC7E91E0}"/>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3940-478F-9042-ED81DC7E91E0}"/>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3940-478F-9042-ED81DC7E91E0}"/>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3940-478F-9042-ED81DC7E91E0}"/>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3940-478F-9042-ED81DC7E91E0}"/>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٤'!$B$22:$B$25</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٤'!$C$22:$C$25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3940-478F-9042-ED81DC7E91E0}"/>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2</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٤'!$B$44:$C$44</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D004-43B8-938F-B2EC94CEAD8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D004-43B8-938F-B2EC94CEAD8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D004-43B8-938F-B2EC94CEAD82}"/>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D004-43B8-938F-B2EC94CEAD82}"/>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004-43B8-938F-B2EC94CEAD82}"/>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004-43B8-938F-B2EC94CEAD82}"/>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004-43B8-938F-B2EC94CEAD82}"/>
                </c:ext>
              </c:extLst>
            </c:dLbl>
            <c:dLbl>
              <c:idx val="3"/>
              <c:layout>
                <c:manualLayout>
                  <c:x val="9.4144470345659384E-2"/>
                  <c:y val="2.460140097080940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004-43B8-938F-B2EC94CEAD8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٤'!$B$45:$B$48</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٤'!$C$45:$C$48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D004-43B8-938F-B2EC94CEAD8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3-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٤'!$B$67:$C$67</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167C-43B0-A90E-193B7D33D09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167C-43B0-A90E-193B7D33D09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67C-43B0-A90E-193B7D33D09A}"/>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167C-43B0-A90E-193B7D33D09A}"/>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67C-43B0-A90E-193B7D33D09A}"/>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67C-43B0-A90E-193B7D33D09A}"/>
                </c:ext>
              </c:extLst>
            </c:dLbl>
            <c:dLbl>
              <c:idx val="2"/>
              <c:layout>
                <c:manualLayout>
                  <c:x val="8.1100070824480272E-2"/>
                  <c:y val="2.086488200832605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67C-43B0-A90E-193B7D33D09A}"/>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67C-43B0-A90E-193B7D33D09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٤'!$B$68:$B$71</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٤'!$C$68:$C$71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167C-43B0-A90E-193B7D33D09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 -</a:t>
            </a:r>
            <a:r>
              <a:rPr lang="en-US" sz="1200" b="0">
                <a:solidFill>
                  <a:sysClr val="windowText" lastClr="000000"/>
                </a:solidFill>
                <a:latin typeface="DIN Next LT Arabic Light" panose="020B0303020203050203" pitchFamily="34" charset="-78"/>
                <a:cs typeface="DIN Next LT Arabic Light" panose="020B0303020203050203" pitchFamily="34" charset="-78"/>
              </a:rPr>
              <a:t> General Level of Compliance</a:t>
            </a:r>
          </a:p>
        </c:rich>
      </c:tx>
      <c:layout>
        <c:manualLayout>
          <c:xMode val="edge"/>
          <c:yMode val="edge"/>
          <c:x val="0.16019644649796722"/>
          <c:y val="3.4462658193335119E-2"/>
        </c:manualLayout>
      </c:layout>
      <c:overlay val="0"/>
      <c:spPr>
        <a:noFill/>
        <a:ln>
          <a:noFill/>
        </a:ln>
        <a:effectLst/>
      </c:spPr>
    </c:title>
    <c:autoTitleDeleted val="0"/>
    <c:plotArea>
      <c:layout/>
      <c:pieChart>
        <c:varyColors val="1"/>
        <c:ser>
          <c:idx val="2"/>
          <c:order val="0"/>
          <c:tx>
            <c:strRef>
              <c:f>'نتائج التقييم والالتزام-مستوى ٤'!$B$8:$C$8</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C31E-410F-B2C9-22342BCED416}"/>
              </c:ext>
            </c:extLst>
          </c:dPt>
          <c:dPt>
            <c:idx val="1"/>
            <c:bubble3D val="0"/>
            <c:spPr>
              <a:solidFill>
                <a:srgbClr val="FFC000"/>
              </a:solidFill>
            </c:spPr>
            <c:extLst>
              <c:ext xmlns:c16="http://schemas.microsoft.com/office/drawing/2014/chart" uri="{C3380CC4-5D6E-409C-BE32-E72D297353CC}">
                <c16:uniqueId val="{00000003-C31E-410F-B2C9-22342BCED416}"/>
              </c:ext>
            </c:extLst>
          </c:dPt>
          <c:dPt>
            <c:idx val="2"/>
            <c:bubble3D val="0"/>
            <c:spPr>
              <a:solidFill>
                <a:srgbClr val="FF0000"/>
              </a:solidFill>
            </c:spPr>
            <c:extLst>
              <c:ext xmlns:c16="http://schemas.microsoft.com/office/drawing/2014/chart" uri="{C3380CC4-5D6E-409C-BE32-E72D297353CC}">
                <c16:uniqueId val="{00000005-C31E-410F-B2C9-22342BCED416}"/>
              </c:ext>
            </c:extLst>
          </c:dPt>
          <c:dPt>
            <c:idx val="3"/>
            <c:bubble3D val="0"/>
            <c:spPr>
              <a:solidFill>
                <a:srgbClr val="757575"/>
              </a:solidFill>
            </c:spPr>
            <c:extLst>
              <c:ext xmlns:c16="http://schemas.microsoft.com/office/drawing/2014/chart" uri="{C3380CC4-5D6E-409C-BE32-E72D297353CC}">
                <c16:uniqueId val="{00000007-C31E-410F-B2C9-22342BCED416}"/>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31E-410F-B2C9-22342BCED416}"/>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31E-410F-B2C9-22342BCED416}"/>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C31E-410F-B2C9-22342BCED416}"/>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C31E-410F-B2C9-22342BCED416}"/>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٤'!$B$9:$B$12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٤'!$C$9:$C$12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C31E-410F-B2C9-22342BCED416}"/>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4- الأمن السيبراني المتعلق بالأطراف الخارجية </a:t>
            </a:r>
            <a:endPar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endParaRPr>
          </a:p>
          <a:p>
            <a:pPr lvl="1" algn="ctr" rtl="1">
              <a:defRPr sz="1200">
                <a:solidFill>
                  <a:sysClr val="windowText" lastClr="000000"/>
                </a:solidFill>
                <a:latin typeface="DIN Next LT Arabic Light" panose="020B0303020203050203" pitchFamily="34" charset="-78"/>
                <a:cs typeface="DIN Next LT Arabic Light" panose="020B0303020203050203" pitchFamily="34" charset="-78"/>
              </a:defRPr>
            </a:pP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(Third-Party Cybersecurity) </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0"/>
        <c:ser>
          <c:idx val="0"/>
          <c:order val="0"/>
          <c:spPr>
            <a:solidFill>
              <a:schemeClr val="accent1"/>
            </a:solidFill>
            <a:ln w="19050">
              <a:solidFill>
                <a:schemeClr val="lt1"/>
              </a:solidFill>
            </a:ln>
            <a:effectLst/>
          </c:spPr>
          <c:dPt>
            <c:idx val="0"/>
            <c:bubble3D val="0"/>
            <c:spPr>
              <a:solidFill>
                <a:srgbClr val="72AC4D"/>
              </a:solidFill>
              <a:ln w="19050">
                <a:solidFill>
                  <a:schemeClr val="lt1"/>
                </a:solidFill>
              </a:ln>
              <a:effectLst/>
            </c:spPr>
            <c:extLst>
              <c:ext xmlns:c16="http://schemas.microsoft.com/office/drawing/2014/chart" uri="{C3380CC4-5D6E-409C-BE32-E72D297353CC}">
                <c16:uniqueId val="{00000001-DA11-4CDC-8DE2-B46FB16B1BE5}"/>
              </c:ext>
            </c:extLst>
          </c:dPt>
          <c:dPt>
            <c:idx val="1"/>
            <c:bubble3D val="0"/>
            <c:spPr>
              <a:solidFill>
                <a:srgbClr val="FDBF2D"/>
              </a:solidFill>
              <a:ln w="19050">
                <a:solidFill>
                  <a:schemeClr val="lt1"/>
                </a:solidFill>
              </a:ln>
              <a:effectLst/>
            </c:spPr>
            <c:extLst>
              <c:ext xmlns:c16="http://schemas.microsoft.com/office/drawing/2014/chart" uri="{C3380CC4-5D6E-409C-BE32-E72D297353CC}">
                <c16:uniqueId val="{00000003-DA11-4CDC-8DE2-B46FB16B1BE5}"/>
              </c:ext>
            </c:extLst>
          </c:dPt>
          <c:dPt>
            <c:idx val="2"/>
            <c:bubble3D val="0"/>
            <c:spPr>
              <a:solidFill>
                <a:srgbClr val="FC0D1B"/>
              </a:solidFill>
              <a:ln w="19050">
                <a:solidFill>
                  <a:schemeClr val="lt1"/>
                </a:solidFill>
              </a:ln>
              <a:effectLst/>
            </c:spPr>
            <c:extLst>
              <c:ext xmlns:c16="http://schemas.microsoft.com/office/drawing/2014/chart" uri="{C3380CC4-5D6E-409C-BE32-E72D297353CC}">
                <c16:uniqueId val="{00000005-DA11-4CDC-8DE2-B46FB16B1BE5}"/>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DA11-4CDC-8DE2-B46FB16B1BE5}"/>
              </c:ext>
            </c:extLst>
          </c:dPt>
          <c:dLbls>
            <c:dLbl>
              <c:idx val="0"/>
              <c:layout>
                <c:manualLayout>
                  <c:x val="0.10968286078864647"/>
                  <c:y val="-2.840810906541820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A11-4CDC-8DE2-B46FB16B1BE5}"/>
                </c:ext>
              </c:extLst>
            </c:dLbl>
            <c:dLbl>
              <c:idx val="2"/>
              <c:layout>
                <c:manualLayout>
                  <c:x val="6.2581307771311198E-2"/>
                  <c:y val="1.44539244847358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A11-4CDC-8DE2-B46FB16B1BE5}"/>
                </c:ext>
              </c:extLst>
            </c:dLbl>
            <c:dLbl>
              <c:idx val="3"/>
              <c:layout>
                <c:manualLayout>
                  <c:x val="-0.12615387009430146"/>
                  <c:y val="5.98413340624912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A11-4CDC-8DE2-B46FB16B1B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٤'!$B$92:$B$95</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٤'!$C$92:$C$95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DA11-4CDC-8DE2-B46FB16B1BE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1</a:t>
            </a: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 حوكمة الأمن السيبراني  (</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Cybersecurity Governance) </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0"/>
          <c:order val="0"/>
          <c:tx>
            <c:strRef>
              <c:f>'نتائج التقييم والالتزام-مستوى ٤'!$P$21:$Q$21</c:f>
              <c:strCache>
                <c:ptCount val="1"/>
                <c:pt idx="0">
                  <c:v>الحالة - Status</c:v>
                </c:pt>
              </c:strCache>
            </c:strRef>
          </c:tx>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٤'!$Q$22:$Q$25</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٤'!$P$22:$P$25</c15:sqref>
                        </c15:formulaRef>
                      </c:ext>
                    </c:extLst>
                  </c:multiLvlStrRef>
                </c15:cat>
              </c15:filteredCategoryTitle>
            </c:ext>
            <c:ext xmlns:c16="http://schemas.microsoft.com/office/drawing/2014/chart" uri="{C3380CC4-5D6E-409C-BE32-E72D297353CC}">
              <c16:uniqueId val="{00000011-3A92-4E5D-9316-CBABE0A7B81A}"/>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2- تعزيز الأمن السيبراني  (</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Cybersecurity Defense)</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A-022B-477E-BA3B-87FDDB49FCB4}"/>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C-022B-477E-BA3B-87FDDB49FCB4}"/>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E-022B-477E-BA3B-87FDDB49FCB4}"/>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10-022B-477E-BA3B-87FDDB49FCB4}"/>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22B-477E-BA3B-87FDDB49FCB4}"/>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022B-477E-BA3B-87FDDB49FCB4}"/>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022B-477E-BA3B-87FDDB49FCB4}"/>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022B-477E-BA3B-87FDDB49FCB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٤'!$Q$45:$Q$48</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٤'!$P$45:$P$48</c15:sqref>
                        </c15:formulaRef>
                      </c:ext>
                    </c:extLst>
                  </c:multiLvlStrRef>
                </c15:cat>
              </c15:filteredCategoryTitle>
            </c:ext>
            <c:ext xmlns:c16="http://schemas.microsoft.com/office/drawing/2014/chart" uri="{C3380CC4-5D6E-409C-BE32-E72D297353CC}">
              <c16:uniqueId val="{00000011-022B-477E-BA3B-87FDDB49FCB4}"/>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paperSize="9"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3- صمود الأمن السيبراني  (</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Cybersecurity Resilience)</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0"/>
          <c:order val="0"/>
          <c:dPt>
            <c:idx val="0"/>
            <c:bubble3D val="0"/>
            <c:spPr>
              <a:solidFill>
                <a:srgbClr val="70AD47"/>
              </a:solidFill>
              <a:ln w="19050">
                <a:solidFill>
                  <a:schemeClr val="lt1"/>
                </a:solidFill>
              </a:ln>
              <a:effectLst/>
            </c:spPr>
            <c:extLst>
              <c:ext xmlns:c16="http://schemas.microsoft.com/office/drawing/2014/chart" uri="{C3380CC4-5D6E-409C-BE32-E72D297353CC}">
                <c16:uniqueId val="{0000000A-AB79-496F-AC21-26F7641D930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C-AB79-496F-AC21-26F7641D930C}"/>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E-AB79-496F-AC21-26F7641D930C}"/>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10-AB79-496F-AC21-26F7641D930C}"/>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AB79-496F-AC21-26F7641D930C}"/>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AB79-496F-AC21-26F7641D930C}"/>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AB79-496F-AC21-26F7641D930C}"/>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AB79-496F-AC21-26F7641D930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٤'!$Q$68:$Q$71</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٤'!$P$68:$P$71</c15:sqref>
                        </c15:formulaRef>
                      </c:ext>
                    </c:extLst>
                  </c:multiLvlStrRef>
                </c15:cat>
              </c15:filteredCategoryTitle>
            </c:ext>
            <c:ext xmlns:c16="http://schemas.microsoft.com/office/drawing/2014/chart" uri="{C3380CC4-5D6E-409C-BE32-E72D297353CC}">
              <c16:uniqueId val="{00000011-AB79-496F-AC21-26F7641D930C}"/>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المستوى العام للالتزام</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 </a:t>
            </a: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 </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General Level of Compliance</a:t>
            </a:r>
            <a:endParaRPr lang="ar-SA"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0"/>
          <c:order val="0"/>
          <c:tx>
            <c:strRef>
              <c:f>'نتائج التقييم والالتزام-مستوى ٤'!$P$8:$Q$8</c:f>
              <c:strCache>
                <c:ptCount val="1"/>
                <c:pt idx="0">
                  <c:v>الحالة - Status</c:v>
                </c:pt>
              </c:strCache>
            </c:strRef>
          </c:tx>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٤'!$Q$9:$Q$12</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٤'!$P$9:$P$12</c15:sqref>
                        </c15:formulaRef>
                      </c:ext>
                    </c:extLst>
                  </c:multiLvlStrRef>
                </c15:cat>
              </c15:filteredCategoryTitle>
            </c:ext>
            <c:ext xmlns:c16="http://schemas.microsoft.com/office/drawing/2014/chart" uri="{C3380CC4-5D6E-409C-BE32-E72D297353CC}">
              <c16:uniqueId val="{0000001B-DE94-4D9E-AD37-F3794B0AFC28}"/>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r>
              <a:rPr lang="en-US" sz="1200" b="0">
                <a:solidFill>
                  <a:sysClr val="windowText" lastClr="000000"/>
                </a:solidFill>
                <a:latin typeface="DIN Next LT Arabic Light" panose="020B0303020203050203" pitchFamily="34" charset="-78"/>
                <a:cs typeface="DIN Next LT Arabic Light" panose="020B0303020203050203" pitchFamily="34" charset="-78"/>
              </a:rPr>
              <a:t>General Level of Compliance - </a:t>
            </a:r>
          </a:p>
        </c:rich>
      </c:tx>
      <c:layout>
        <c:manualLayout>
          <c:xMode val="edge"/>
          <c:yMode val="edge"/>
          <c:x val="0.1628509029436668"/>
          <c:y val="3.0482557443509209E-2"/>
        </c:manualLayout>
      </c:layout>
      <c:overlay val="0"/>
      <c:spPr>
        <a:noFill/>
        <a:ln>
          <a:noFill/>
        </a:ln>
        <a:effectLst/>
      </c:spPr>
    </c:title>
    <c:autoTitleDeleted val="0"/>
    <c:plotArea>
      <c:layout/>
      <c:pieChart>
        <c:varyColors val="1"/>
        <c:ser>
          <c:idx val="2"/>
          <c:order val="0"/>
          <c:tx>
            <c:strRef>
              <c:f>'نتائج التقييم والالتزام-مستوى ١'!$B$8:$C$8</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01-E9D8-41B1-B5EA-B2CA6295E925}"/>
              </c:ext>
            </c:extLst>
          </c:dPt>
          <c:dPt>
            <c:idx val="1"/>
            <c:bubble3D val="0"/>
            <c:spPr>
              <a:solidFill>
                <a:srgbClr val="FFC000"/>
              </a:solidFill>
            </c:spPr>
            <c:extLst>
              <c:ext xmlns:c16="http://schemas.microsoft.com/office/drawing/2014/chart" uri="{C3380CC4-5D6E-409C-BE32-E72D297353CC}">
                <c16:uniqueId val="{00000003-E9D8-41B1-B5EA-B2CA6295E925}"/>
              </c:ext>
            </c:extLst>
          </c:dPt>
          <c:dPt>
            <c:idx val="2"/>
            <c:bubble3D val="0"/>
            <c:spPr>
              <a:solidFill>
                <a:srgbClr val="FF0000"/>
              </a:solidFill>
            </c:spPr>
            <c:extLst>
              <c:ext xmlns:c16="http://schemas.microsoft.com/office/drawing/2014/chart" uri="{C3380CC4-5D6E-409C-BE32-E72D297353CC}">
                <c16:uniqueId val="{00000005-E9D8-41B1-B5EA-B2CA6295E925}"/>
              </c:ext>
            </c:extLst>
          </c:dPt>
          <c:dPt>
            <c:idx val="3"/>
            <c:bubble3D val="0"/>
            <c:spPr>
              <a:solidFill>
                <a:srgbClr val="757575"/>
              </a:solidFill>
            </c:spPr>
            <c:extLst>
              <c:ext xmlns:c16="http://schemas.microsoft.com/office/drawing/2014/chart" uri="{C3380CC4-5D6E-409C-BE32-E72D297353CC}">
                <c16:uniqueId val="{00000007-E9D8-41B1-B5EA-B2CA6295E925}"/>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9D8-41B1-B5EA-B2CA6295E925}"/>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9D8-41B1-B5EA-B2CA6295E925}"/>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9D8-41B1-B5EA-B2CA6295E925}"/>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E9D8-41B1-B5EA-B2CA6295E925}"/>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والالتزام-مستوى ١'!$B$9:$B$12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١'!$C$9:$C$12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E9D8-41B1-B5EA-B2CA6295E925}"/>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4- الأمن السيبراني المتعلق بالأطراف الخارجية </a:t>
            </a:r>
          </a:p>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Third-Party Cybersecurity</a:t>
            </a: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0"/>
          <c:order val="0"/>
          <c:explosion val="3"/>
          <c:dPt>
            <c:idx val="0"/>
            <c:bubble3D val="0"/>
            <c:spPr>
              <a:solidFill>
                <a:srgbClr val="70AD47"/>
              </a:solidFill>
              <a:ln w="19050">
                <a:solidFill>
                  <a:schemeClr val="lt1"/>
                </a:solidFill>
              </a:ln>
              <a:effectLst/>
            </c:spPr>
            <c:extLst>
              <c:ext xmlns:c16="http://schemas.microsoft.com/office/drawing/2014/chart" uri="{C3380CC4-5D6E-409C-BE32-E72D297353CC}">
                <c16:uniqueId val="{0000000A-C1CF-4C4B-8C03-9D810AA14CC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C-C1CF-4C4B-8C03-9D810AA14CC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E-C1CF-4C4B-8C03-9D810AA14CCA}"/>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10-C1CF-4C4B-8C03-9D810AA14CCA}"/>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C1CF-4C4B-8C03-9D810AA14CCA}"/>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C1CF-4C4B-8C03-9D810AA14CCA}"/>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C1CF-4C4B-8C03-9D810AA14CCA}"/>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C1CF-4C4B-8C03-9D810AA14CC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٤'!$Q$92:$Q$95</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٤'!$P$92:$P$95</c15:sqref>
                        </c15:formulaRef>
                      </c:ext>
                    </c:extLst>
                  </c:multiLvlStrRef>
                </c15:cat>
              </c15:filteredCategoryTitle>
            </c:ext>
            <c:ext xmlns:c16="http://schemas.microsoft.com/office/drawing/2014/chart" uri="{C3380CC4-5D6E-409C-BE32-E72D297353CC}">
              <c16:uniqueId val="{00000011-C1CF-4C4B-8C03-9D810AA14CCA}"/>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والالتزام'!$N$43</c:f>
          <c:strCache>
            <c:ptCount val="1"/>
            <c:pt idx="0">
              <c:v> المستوى العام للالتزام  ( مستوى البيانات التي تستضاف في الخدمة: المستوى ٢ -  عدد المشتركين في الخدمة:  )
General Level of Compliance (Data Classification Level Hosted in the Cloud: Level 2 - Number of CSTs for this service: )</c:v>
            </c:pt>
          </c:strCache>
        </c:strRef>
      </c:tx>
      <c:layout>
        <c:manualLayout>
          <c:xMode val="edge"/>
          <c:yMode val="edge"/>
          <c:x val="0.10785285677015392"/>
          <c:y val="2.1985960828797241E-2"/>
        </c:manualLayout>
      </c:layout>
      <c:overlay val="0"/>
      <c:spPr>
        <a:noFill/>
        <a:ln>
          <a:noFill/>
        </a:ln>
        <a:effectLst/>
      </c:spPr>
      <c:txPr>
        <a:bodyPr rot="0" spcFirstLastPara="1" vertOverflow="ellipsis" vert="horz" wrap="square" anchor="ctr" anchorCtr="1"/>
        <a:lstStyle/>
        <a:p>
          <a:pPr rtl="1">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1"/>
          <c:order val="0"/>
          <c:tx>
            <c:strRef>
              <c:f>'ملخص نتائج التقييم والالتزام'!$B$46:$C$46</c:f>
              <c:strCache>
                <c:ptCount val="1"/>
                <c:pt idx="0">
                  <c:v>الحالة - Status</c:v>
                </c:pt>
              </c:strCache>
            </c:strRef>
          </c:tx>
          <c:dPt>
            <c:idx val="0"/>
            <c:bubble3D val="0"/>
            <c:spPr>
              <a:solidFill>
                <a:srgbClr val="70AD47"/>
              </a:solidFill>
            </c:spPr>
            <c:extLst>
              <c:ext xmlns:c16="http://schemas.microsoft.com/office/drawing/2014/chart" uri="{C3380CC4-5D6E-409C-BE32-E72D297353CC}">
                <c16:uniqueId val="{00000013-DC56-4752-BB02-8461688A7DEE}"/>
              </c:ext>
            </c:extLst>
          </c:dPt>
          <c:dPt>
            <c:idx val="1"/>
            <c:bubble3D val="0"/>
            <c:spPr>
              <a:solidFill>
                <a:srgbClr val="FFC000"/>
              </a:solidFill>
            </c:spPr>
            <c:extLst>
              <c:ext xmlns:c16="http://schemas.microsoft.com/office/drawing/2014/chart" uri="{C3380CC4-5D6E-409C-BE32-E72D297353CC}">
                <c16:uniqueId val="{00000014-DC56-4752-BB02-8461688A7DEE}"/>
              </c:ext>
            </c:extLst>
          </c:dPt>
          <c:dPt>
            <c:idx val="2"/>
            <c:bubble3D val="0"/>
            <c:spPr>
              <a:solidFill>
                <a:srgbClr val="FF0000"/>
              </a:solidFill>
            </c:spPr>
            <c:extLst>
              <c:ext xmlns:c16="http://schemas.microsoft.com/office/drawing/2014/chart" uri="{C3380CC4-5D6E-409C-BE32-E72D297353CC}">
                <c16:uniqueId val="{00000015-DC56-4752-BB02-8461688A7DEE}"/>
              </c:ext>
            </c:extLst>
          </c:dPt>
          <c:dPt>
            <c:idx val="3"/>
            <c:bubble3D val="0"/>
            <c:spPr>
              <a:solidFill>
                <a:srgbClr val="757575"/>
              </a:solidFill>
            </c:spPr>
            <c:extLst>
              <c:ext xmlns:c16="http://schemas.microsoft.com/office/drawing/2014/chart" uri="{C3380CC4-5D6E-409C-BE32-E72D297353CC}">
                <c16:uniqueId val="{00000016-DC56-4752-BB02-8461688A7DEE}"/>
              </c:ext>
            </c:extLst>
          </c:dPt>
          <c:dLbls>
            <c:dLbl>
              <c:idx val="0"/>
              <c:layout>
                <c:manualLayout>
                  <c:x val="9.1143427055964468E-2"/>
                  <c:y val="-3.38651915470341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DC56-4752-BB02-8461688A7DEE}"/>
                </c:ext>
              </c:extLst>
            </c:dLbl>
            <c:dLbl>
              <c:idx val="1"/>
              <c:layout>
                <c:manualLayout>
                  <c:x val="-3.6123510911253494E-2"/>
                  <c:y val="8.339532862414683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4-DC56-4752-BB02-8461688A7DEE}"/>
                </c:ext>
              </c:extLst>
            </c:dLbl>
            <c:dLbl>
              <c:idx val="2"/>
              <c:layout>
                <c:manualLayout>
                  <c:x val="6.6613803459801019E-3"/>
                  <c:y val="-2.146475843933914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DC56-4752-BB02-8461688A7DEE}"/>
                </c:ext>
              </c:extLst>
            </c:dLbl>
            <c:dLbl>
              <c:idx val="3"/>
              <c:layout>
                <c:manualLayout>
                  <c:x val="4.7429595041814661E-2"/>
                  <c:y val="-5.02729020425299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6-DC56-4752-BB02-8461688A7DE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'ملخص نتائج التقييم والالتزام'!$B$47:$B$50</c:f>
              <c:strCache>
                <c:ptCount val="4"/>
                <c:pt idx="0">
                  <c:v>مطبق كليًا  - Implemented</c:v>
                </c:pt>
                <c:pt idx="1">
                  <c:v>مطبق جزئيًا  - Partially Implemented</c:v>
                </c:pt>
                <c:pt idx="2">
                  <c:v>غير مطبق  - Not Implemented</c:v>
                </c:pt>
                <c:pt idx="3">
                  <c:v>Not Applicable -  لا ينطبق</c:v>
                </c:pt>
              </c:strCache>
            </c:strRef>
          </c:cat>
          <c:val>
            <c:numRef>
              <c:f>'ملخص نتائج التقييم والالتزام'!$C$47:$C$50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12-DC56-4752-BB02-8461688A7DEE}"/>
            </c:ext>
          </c:extLst>
        </c:ser>
        <c:ser>
          <c:idx val="0"/>
          <c:order val="1"/>
          <c:tx>
            <c:strRef>
              <c:f>'ملخص نتائج التقييم والالتزام'!$B$46:$C$46</c:f>
              <c:strCache>
                <c:ptCount val="1"/>
                <c:pt idx="0">
                  <c:v>الحالة - Status</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A-DC56-4752-BB02-8461688A7DEE}"/>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C-DC56-4752-BB02-8461688A7DE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E-DC56-4752-BB02-8461688A7DEE}"/>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10-DC56-4752-BB02-8461688A7DEE}"/>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DC56-4752-BB02-8461688A7DEE}"/>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DC56-4752-BB02-8461688A7DEE}"/>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DC56-4752-BB02-8461688A7DEE}"/>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DC56-4752-BB02-8461688A7DE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والالتزام'!$B$47:$B$50</c:f>
              <c:strCache>
                <c:ptCount val="4"/>
                <c:pt idx="0">
                  <c:v>مطبق كليًا  - Implemented</c:v>
                </c:pt>
                <c:pt idx="1">
                  <c:v>مطبق جزئيًا  - Partially Implemented</c:v>
                </c:pt>
                <c:pt idx="2">
                  <c:v>غير مطبق  - Not Implemented</c:v>
                </c:pt>
                <c:pt idx="3">
                  <c:v>Not Applicable -  لا ينطبق</c:v>
                </c:pt>
              </c:strCache>
            </c:strRef>
          </c:cat>
          <c:val>
            <c:numRef>
              <c:f>'ملخص نتائج التقييم والالتزام'!$C$47:$C$50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11-DC56-4752-BB02-8461688A7DEE}"/>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والالتزام'!$N$67</c:f>
          <c:strCache>
            <c:ptCount val="1"/>
            <c:pt idx="0">
              <c:v> المستوى العام للالتزام  ( مستوى البيانات التي تستضاف في الخدمة: المستوى ٣ - عدد المشتركين في الخدمة:  )
General Level of Compliance (Data Classification Level Hosted in the Cloud: Level 3 -Number of CSTs for this service: )</c:v>
            </c:pt>
          </c:strCache>
        </c:strRef>
      </c:tx>
      <c:layout>
        <c:manualLayout>
          <c:xMode val="edge"/>
          <c:yMode val="edge"/>
          <c:x val="0.11459625164041992"/>
          <c:y val="1.8821757952192736E-2"/>
        </c:manualLayout>
      </c:layout>
      <c:overlay val="0"/>
      <c:spPr>
        <a:noFill/>
        <a:ln>
          <a:noFill/>
        </a:ln>
        <a:effectLst/>
      </c:spPr>
      <c:txPr>
        <a:bodyPr rot="0" spcFirstLastPara="1" vertOverflow="ellipsis" vert="horz" wrap="square" anchor="ctr" anchorCtr="1"/>
        <a:lstStyle/>
        <a:p>
          <a:pPr lvl="1" algn="ctr" rtl="1">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التقييم والالتزام'!$B$70:$C$70</c:f>
              <c:strCache>
                <c:ptCount val="1"/>
                <c:pt idx="0">
                  <c:v>الحالة - Status</c:v>
                </c:pt>
              </c:strCache>
            </c:strRef>
          </c:tx>
          <c:explosion val="2"/>
          <c:dPt>
            <c:idx val="0"/>
            <c:bubble3D val="0"/>
            <c:spPr>
              <a:solidFill>
                <a:srgbClr val="70AD47"/>
              </a:solidFill>
              <a:ln w="19050">
                <a:solidFill>
                  <a:schemeClr val="lt1"/>
                </a:solidFill>
              </a:ln>
              <a:effectLst/>
            </c:spPr>
            <c:extLst>
              <c:ext xmlns:c16="http://schemas.microsoft.com/office/drawing/2014/chart" uri="{C3380CC4-5D6E-409C-BE32-E72D297353CC}">
                <c16:uniqueId val="{00000001-03BD-47A3-80AC-4986B1D4BB06}"/>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3BD-47A3-80AC-4986B1D4BB06}"/>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03BD-47A3-80AC-4986B1D4BB06}"/>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03BD-47A3-80AC-4986B1D4BB06}"/>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3BD-47A3-80AC-4986B1D4BB06}"/>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3BD-47A3-80AC-4986B1D4BB06}"/>
                </c:ext>
              </c:extLst>
            </c:dLbl>
            <c:dLbl>
              <c:idx val="2"/>
              <c:layout>
                <c:manualLayout>
                  <c:x val="-4.6834809711286091E-2"/>
                  <c:y val="-3.183604025781364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3BD-47A3-80AC-4986B1D4BB06}"/>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3BD-47A3-80AC-4986B1D4BB0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والالتزام'!$B$71:$B$74</c:f>
              <c:strCache>
                <c:ptCount val="4"/>
                <c:pt idx="0">
                  <c:v>مطبق كليًا  - Implemented</c:v>
                </c:pt>
                <c:pt idx="1">
                  <c:v>مطبق جزئيًا  - Partially Implemented</c:v>
                </c:pt>
                <c:pt idx="2">
                  <c:v>غير مطبق  - Not Implemented</c:v>
                </c:pt>
                <c:pt idx="3">
                  <c:v>Not Applicable -  لا ينطبق</c:v>
                </c:pt>
              </c:strCache>
            </c:strRef>
          </c:cat>
          <c:val>
            <c:numRef>
              <c:f>'ملخص نتائج التقييم والالتزام'!$C$71:$C$74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03BD-47A3-80AC-4986B1D4BB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والالتزام'!$N$91</c:f>
          <c:strCache>
            <c:ptCount val="1"/>
            <c:pt idx="0">
              <c:v> المستوى العام للالتزام  ( مستوى البيانات التي تستضاف في الخدمة: المستوى ٤ - عدد المشتركين في الخدمة:  )
General Level of Compliance (Data Classification Level Hosted in the Cloud: Level 4 - Number of CSTs for this service: )</c:v>
            </c:pt>
          </c:strCache>
        </c:strRef>
      </c:tx>
      <c:layout>
        <c:manualLayout>
          <c:xMode val="edge"/>
          <c:yMode val="edge"/>
          <c:x val="0.11828576051481665"/>
          <c:y val="1.4944890715486643E-2"/>
        </c:manualLayout>
      </c:layout>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التقييم والالتزام'!$C$94</c:f>
              <c:strCache>
                <c:ptCount val="1"/>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B7E5-470C-B3ED-006B2EB7984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B7E5-470C-B3ED-006B2EB7984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B7E5-470C-B3ED-006B2EB7984D}"/>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B7E5-470C-B3ED-006B2EB7984D}"/>
              </c:ext>
            </c:extLst>
          </c:dPt>
          <c:dLbls>
            <c:dLbl>
              <c:idx val="0"/>
              <c:layout>
                <c:manualLayout>
                  <c:x val="6.2483576599355044E-2"/>
                  <c:y val="-2.277771975682205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7E5-470C-B3ED-006B2EB7984D}"/>
                </c:ext>
              </c:extLst>
            </c:dLbl>
            <c:dLbl>
              <c:idx val="1"/>
              <c:layout>
                <c:manualLayout>
                  <c:x val="-0.13568604155427499"/>
                  <c:y val="6.375352845045280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7E5-470C-B3ED-006B2EB7984D}"/>
                </c:ext>
              </c:extLst>
            </c:dLbl>
            <c:dLbl>
              <c:idx val="2"/>
              <c:layout>
                <c:manualLayout>
                  <c:x val="-8.5541570276793877E-2"/>
                  <c:y val="-4.141911739829458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6.0397971127584861E-2"/>
                      <c:h val="9.0435417037469601E-2"/>
                    </c:manualLayout>
                  </c15:layout>
                </c:ext>
                <c:ext xmlns:c16="http://schemas.microsoft.com/office/drawing/2014/chart" uri="{C3380CC4-5D6E-409C-BE32-E72D297353CC}">
                  <c16:uniqueId val="{00000005-B7E5-470C-B3ED-006B2EB7984D}"/>
                </c:ext>
              </c:extLst>
            </c:dLbl>
            <c:dLbl>
              <c:idx val="3"/>
              <c:layout>
                <c:manualLayout>
                  <c:x val="0.1171781346293867"/>
                  <c:y val="4.293331725090500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7E5-470C-B3ED-006B2EB7984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والالتزام'!$B$95:$B$98</c:f>
              <c:strCache>
                <c:ptCount val="4"/>
                <c:pt idx="0">
                  <c:v>مطبق كليًا  - Implemented</c:v>
                </c:pt>
                <c:pt idx="1">
                  <c:v>مطبق جزئيًا  - Partially Implemented</c:v>
                </c:pt>
                <c:pt idx="2">
                  <c:v>غير مطبق  - Not Implemented</c:v>
                </c:pt>
                <c:pt idx="3">
                  <c:v>Not Applicable -  لا ينطبق</c:v>
                </c:pt>
              </c:strCache>
            </c:strRef>
          </c:cat>
          <c:val>
            <c:numRef>
              <c:f>'ملخص نتائج التقييم والالتزام'!$C$95:$C$98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B7E5-470C-B3ED-006B2EB798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  - </a:t>
            </a:r>
            <a:r>
              <a:rPr lang="en-US" sz="1200" b="0">
                <a:solidFill>
                  <a:sysClr val="windowText" lastClr="000000"/>
                </a:solidFill>
                <a:latin typeface="DIN Next LT Arabic Light" panose="020B0303020203050203" pitchFamily="34" charset="-78"/>
                <a:cs typeface="DIN Next LT Arabic Light" panose="020B0303020203050203" pitchFamily="34" charset="-78"/>
              </a:rPr>
              <a:t>General Level of Compliance </a:t>
            </a:r>
          </a:p>
        </c:rich>
      </c:tx>
      <c:layout>
        <c:manualLayout>
          <c:xMode val="edge"/>
          <c:yMode val="edge"/>
          <c:x val="0.16019644649796722"/>
          <c:y val="3.4462658193335119E-2"/>
        </c:manualLayout>
      </c:layout>
      <c:overlay val="0"/>
      <c:spPr>
        <a:noFill/>
        <a:ln>
          <a:noFill/>
        </a:ln>
        <a:effectLst/>
      </c:spPr>
    </c:title>
    <c:autoTitleDeleted val="0"/>
    <c:plotArea>
      <c:layout/>
      <c:pieChart>
        <c:varyColors val="1"/>
        <c:ser>
          <c:idx val="2"/>
          <c:order val="0"/>
          <c:dPt>
            <c:idx val="0"/>
            <c:bubble3D val="0"/>
            <c:spPr>
              <a:solidFill>
                <a:srgbClr val="70AD47"/>
              </a:solidFill>
            </c:spPr>
            <c:extLst>
              <c:ext xmlns:c16="http://schemas.microsoft.com/office/drawing/2014/chart" uri="{C3380CC4-5D6E-409C-BE32-E72D297353CC}">
                <c16:uniqueId val="{0000000A-F8D3-45C1-948F-C0A0D623ED5C}"/>
              </c:ext>
            </c:extLst>
          </c:dPt>
          <c:dPt>
            <c:idx val="1"/>
            <c:bubble3D val="0"/>
            <c:spPr>
              <a:solidFill>
                <a:srgbClr val="FFC000"/>
              </a:solidFill>
            </c:spPr>
            <c:extLst>
              <c:ext xmlns:c16="http://schemas.microsoft.com/office/drawing/2014/chart" uri="{C3380CC4-5D6E-409C-BE32-E72D297353CC}">
                <c16:uniqueId val="{0000000C-F8D3-45C1-948F-C0A0D623ED5C}"/>
              </c:ext>
            </c:extLst>
          </c:dPt>
          <c:dPt>
            <c:idx val="2"/>
            <c:bubble3D val="0"/>
            <c:spPr>
              <a:solidFill>
                <a:srgbClr val="FF0000"/>
              </a:solidFill>
            </c:spPr>
            <c:extLst>
              <c:ext xmlns:c16="http://schemas.microsoft.com/office/drawing/2014/chart" uri="{C3380CC4-5D6E-409C-BE32-E72D297353CC}">
                <c16:uniqueId val="{0000000E-F8D3-45C1-948F-C0A0D623ED5C}"/>
              </c:ext>
            </c:extLst>
          </c:dPt>
          <c:dPt>
            <c:idx val="3"/>
            <c:bubble3D val="0"/>
            <c:spPr>
              <a:solidFill>
                <a:srgbClr val="757575"/>
              </a:solidFill>
            </c:spPr>
            <c:extLst>
              <c:ext xmlns:c16="http://schemas.microsoft.com/office/drawing/2014/chart" uri="{C3380CC4-5D6E-409C-BE32-E72D297353CC}">
                <c16:uniqueId val="{00000010-F8D3-45C1-948F-C0A0D623ED5C}"/>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A-F8D3-45C1-948F-C0A0D623ED5C}"/>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C-F8D3-45C1-948F-C0A0D623ED5C}"/>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E-F8D3-45C1-948F-C0A0D623ED5C}"/>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10-F8D3-45C1-948F-C0A0D623ED5C}"/>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'ملخص نتائج التقييم والالتزام'!$B$9:$B$12</c:f>
              <c:strCache>
                <c:ptCount val="4"/>
                <c:pt idx="0">
                  <c:v>مطبق كليًا  - Implemented</c:v>
                </c:pt>
                <c:pt idx="1">
                  <c:v>مطبق جزئيًا  - Partially Implemented</c:v>
                </c:pt>
                <c:pt idx="2">
                  <c:v>غير مطبق  - Not Implemented</c:v>
                </c:pt>
                <c:pt idx="3">
                  <c:v>Not Applicable -  لا ينطبق </c:v>
                </c:pt>
              </c:strCache>
            </c:strRef>
          </c:cat>
          <c:val>
            <c:numRef>
              <c:f>'ملخص نتائج التقييم والالتزام'!$C$9:$C$12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11-F8D3-45C1-948F-C0A0D623ED5C}"/>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والالتزام'!$N$19</c:f>
          <c:strCache>
            <c:ptCount val="1"/>
            <c:pt idx="0">
              <c:v> المستوى العام للالتزام  ( مستوى البيانات التي تستضاف في الخدمة: المستوى ١ -  عدد المشتركين في الخدمة:  )
General Level of Compliance (Data Classification Level Hosted in the Cloud: Level 1 - Number of CSTs for this service: )</c:v>
            </c:pt>
          </c:strCache>
        </c:strRef>
      </c:tx>
      <c:layout>
        <c:manualLayout>
          <c:xMode val="edge"/>
          <c:yMode val="edge"/>
          <c:x val="0.13290155573898374"/>
          <c:y val="1.1895077893726548E-2"/>
        </c:manualLayout>
      </c:layout>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1"/>
          <c:order val="0"/>
          <c:spPr>
            <a:solidFill>
              <a:srgbClr val="72AC4D"/>
            </a:solidFill>
          </c:spPr>
          <c:dPt>
            <c:idx val="0"/>
            <c:bubble3D val="0"/>
            <c:extLst>
              <c:ext xmlns:c16="http://schemas.microsoft.com/office/drawing/2014/chart" uri="{C3380CC4-5D6E-409C-BE32-E72D297353CC}">
                <c16:uniqueId val="{00000022-DE75-4411-869C-2F820F141F53}"/>
              </c:ext>
            </c:extLst>
          </c:dPt>
          <c:dPt>
            <c:idx val="1"/>
            <c:bubble3D val="0"/>
            <c:spPr>
              <a:solidFill>
                <a:srgbClr val="FDBF2D"/>
              </a:solidFill>
            </c:spPr>
            <c:extLst>
              <c:ext xmlns:c16="http://schemas.microsoft.com/office/drawing/2014/chart" uri="{C3380CC4-5D6E-409C-BE32-E72D297353CC}">
                <c16:uniqueId val="{00000023-DE75-4411-869C-2F820F141F53}"/>
              </c:ext>
            </c:extLst>
          </c:dPt>
          <c:dPt>
            <c:idx val="2"/>
            <c:bubble3D val="0"/>
            <c:spPr>
              <a:solidFill>
                <a:srgbClr val="FC0D1B"/>
              </a:solidFill>
            </c:spPr>
            <c:extLst>
              <c:ext xmlns:c16="http://schemas.microsoft.com/office/drawing/2014/chart" uri="{C3380CC4-5D6E-409C-BE32-E72D297353CC}">
                <c16:uniqueId val="{00000024-DE75-4411-869C-2F820F141F53}"/>
              </c:ext>
            </c:extLst>
          </c:dPt>
          <c:dPt>
            <c:idx val="3"/>
            <c:bubble3D val="0"/>
            <c:spPr>
              <a:solidFill>
                <a:srgbClr val="757575"/>
              </a:solidFill>
            </c:spPr>
            <c:extLst>
              <c:ext xmlns:c16="http://schemas.microsoft.com/office/drawing/2014/chart" uri="{C3380CC4-5D6E-409C-BE32-E72D297353CC}">
                <c16:uniqueId val="{00000025-DE75-4411-869C-2F820F141F53}"/>
              </c:ext>
            </c:extLst>
          </c:dPt>
          <c:dLbls>
            <c:dLbl>
              <c:idx val="0"/>
              <c:layout>
                <c:manualLayout>
                  <c:x val="9.1205229101442992E-2"/>
                  <c:y val="-2.778352464036538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2-DE75-4411-869C-2F820F141F53}"/>
                </c:ext>
              </c:extLst>
            </c:dLbl>
            <c:dLbl>
              <c:idx val="1"/>
              <c:layout>
                <c:manualLayout>
                  <c:x val="-0.18602689387030394"/>
                  <c:y val="1.608719269036967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3-DE75-4411-869C-2F820F141F53}"/>
                </c:ext>
              </c:extLst>
            </c:dLbl>
            <c:dLbl>
              <c:idx val="2"/>
              <c:layout>
                <c:manualLayout>
                  <c:x val="-2.995367532651233E-2"/>
                  <c:y val="-1.169740935160889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4-DE75-4411-869C-2F820F141F53}"/>
                </c:ext>
              </c:extLst>
            </c:dLbl>
            <c:dLbl>
              <c:idx val="3"/>
              <c:layout>
                <c:manualLayout>
                  <c:x val="-5.1106803640122135E-2"/>
                  <c:y val="-3.82645663403123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5-DE75-4411-869C-2F820F141F53}"/>
                </c:ext>
              </c:extLst>
            </c:dLbl>
            <c:spPr>
              <a:noFill/>
              <a:ln>
                <a:noFill/>
              </a:ln>
              <a:effectLst/>
            </c:sp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'ملخص نتائج التقييم والالتزام'!$B$23:$B$26</c:f>
              <c:strCache>
                <c:ptCount val="4"/>
                <c:pt idx="0">
                  <c:v>مطبق كليًا  - Implemented</c:v>
                </c:pt>
                <c:pt idx="1">
                  <c:v>مطبق جزئيًا  - Partially Implemented</c:v>
                </c:pt>
                <c:pt idx="2">
                  <c:v>غير مطبق  - Not Implemented</c:v>
                </c:pt>
                <c:pt idx="3">
                  <c:v>Not Applicable -  لا ينطبق </c:v>
                </c:pt>
              </c:strCache>
            </c:strRef>
          </c:cat>
          <c:val>
            <c:numRef>
              <c:f>'ملخص نتائج التقييم والالتزام'!$C$23:$C$26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21-DE75-4411-869C-2F820F141F53}"/>
            </c:ext>
          </c:extLst>
        </c:ser>
        <c:ser>
          <c:idx val="2"/>
          <c:order val="1"/>
          <c:spPr>
            <a:solidFill>
              <a:srgbClr val="72AC4D"/>
            </a:solidFill>
          </c:spPr>
          <c:dPt>
            <c:idx val="0"/>
            <c:bubble3D val="0"/>
            <c:spPr>
              <a:solidFill>
                <a:srgbClr val="72AC4D"/>
              </a:solidFill>
              <a:ln w="19050">
                <a:solidFill>
                  <a:schemeClr val="lt1"/>
                </a:solidFill>
              </a:ln>
              <a:effectLst/>
            </c:spPr>
            <c:extLst>
              <c:ext xmlns:c16="http://schemas.microsoft.com/office/drawing/2014/chart" uri="{C3380CC4-5D6E-409C-BE32-E72D297353CC}">
                <c16:uniqueId val="{00000027-DE75-4411-869C-2F820F141F53}"/>
              </c:ext>
            </c:extLst>
          </c:dPt>
          <c:dPt>
            <c:idx val="1"/>
            <c:bubble3D val="0"/>
            <c:spPr>
              <a:solidFill>
                <a:srgbClr val="FDBF2D"/>
              </a:solidFill>
              <a:ln w="19050">
                <a:solidFill>
                  <a:schemeClr val="lt1"/>
                </a:solidFill>
              </a:ln>
              <a:effectLst/>
            </c:spPr>
            <c:extLst>
              <c:ext xmlns:c16="http://schemas.microsoft.com/office/drawing/2014/chart" uri="{C3380CC4-5D6E-409C-BE32-E72D297353CC}">
                <c16:uniqueId val="{00000028-DE75-4411-869C-2F820F141F53}"/>
              </c:ext>
            </c:extLst>
          </c:dPt>
          <c:dPt>
            <c:idx val="2"/>
            <c:bubble3D val="0"/>
            <c:spPr>
              <a:solidFill>
                <a:srgbClr val="FC0D1B"/>
              </a:solidFill>
              <a:ln w="19050">
                <a:solidFill>
                  <a:schemeClr val="lt1"/>
                </a:solidFill>
              </a:ln>
              <a:effectLst/>
            </c:spPr>
            <c:extLst>
              <c:ext xmlns:c16="http://schemas.microsoft.com/office/drawing/2014/chart" uri="{C3380CC4-5D6E-409C-BE32-E72D297353CC}">
                <c16:uniqueId val="{00000029-DE75-4411-869C-2F820F141F53}"/>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2A-DE75-4411-869C-2F820F141F53}"/>
              </c:ext>
            </c:extLst>
          </c:dPt>
          <c:cat>
            <c:strRef>
              <c:f>'ملخص نتائج التقييم والالتزام'!$B$23:$B$26</c:f>
              <c:strCache>
                <c:ptCount val="4"/>
                <c:pt idx="0">
                  <c:v>مطبق كليًا  - Implemented</c:v>
                </c:pt>
                <c:pt idx="1">
                  <c:v>مطبق جزئيًا  - Partially Implemented</c:v>
                </c:pt>
                <c:pt idx="2">
                  <c:v>غير مطبق  - Not Implemented</c:v>
                </c:pt>
                <c:pt idx="3">
                  <c:v>Not Applicable -  لا ينطبق </c:v>
                </c:pt>
              </c:strCache>
            </c:strRef>
          </c:cat>
          <c:val>
            <c:numRef>
              <c:f>'ملخص نتائج التقييم والالتزام'!$C$23:$C$26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26-DE75-4411-869C-2F820F141F53}"/>
            </c:ext>
          </c:extLst>
        </c:ser>
        <c:ser>
          <c:idx val="0"/>
          <c:order val="2"/>
          <c:spPr>
            <a:solidFill>
              <a:srgbClr val="72AC4D"/>
            </a:solidFill>
          </c:spPr>
          <c:dPt>
            <c:idx val="0"/>
            <c:bubble3D val="0"/>
            <c:spPr>
              <a:solidFill>
                <a:srgbClr val="72AC4D"/>
              </a:solidFill>
              <a:ln w="19050">
                <a:solidFill>
                  <a:schemeClr val="lt1"/>
                </a:solidFill>
              </a:ln>
              <a:effectLst/>
            </c:spPr>
            <c:extLst>
              <c:ext xmlns:c16="http://schemas.microsoft.com/office/drawing/2014/chart" uri="{C3380CC4-5D6E-409C-BE32-E72D297353CC}">
                <c16:uniqueId val="{00000019-DE75-4411-869C-2F820F141F53}"/>
              </c:ext>
            </c:extLst>
          </c:dPt>
          <c:dPt>
            <c:idx val="1"/>
            <c:bubble3D val="0"/>
            <c:spPr>
              <a:solidFill>
                <a:srgbClr val="FDBF2D"/>
              </a:solidFill>
              <a:ln w="19050">
                <a:solidFill>
                  <a:schemeClr val="lt1"/>
                </a:solidFill>
              </a:ln>
              <a:effectLst/>
            </c:spPr>
            <c:extLst>
              <c:ext xmlns:c16="http://schemas.microsoft.com/office/drawing/2014/chart" uri="{C3380CC4-5D6E-409C-BE32-E72D297353CC}">
                <c16:uniqueId val="{0000001B-DE75-4411-869C-2F820F141F53}"/>
              </c:ext>
            </c:extLst>
          </c:dPt>
          <c:dPt>
            <c:idx val="2"/>
            <c:bubble3D val="0"/>
            <c:spPr>
              <a:solidFill>
                <a:srgbClr val="FC0D1B"/>
              </a:solidFill>
              <a:ln w="19050">
                <a:solidFill>
                  <a:schemeClr val="lt1"/>
                </a:solidFill>
              </a:ln>
              <a:effectLst/>
            </c:spPr>
            <c:extLst>
              <c:ext xmlns:c16="http://schemas.microsoft.com/office/drawing/2014/chart" uri="{C3380CC4-5D6E-409C-BE32-E72D297353CC}">
                <c16:uniqueId val="{0000001D-DE75-4411-869C-2F820F141F53}"/>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1F-DE75-4411-869C-2F820F141F53}"/>
              </c:ext>
            </c:extLst>
          </c:dPt>
          <c:dLbls>
            <c:dLbl>
              <c:idx val="0"/>
              <c:layout>
                <c:manualLayout>
                  <c:x val="5.0991324437738697E-2"/>
                  <c:y val="1.460520559930008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DE75-4411-869C-2F820F141F53}"/>
                </c:ext>
              </c:extLst>
            </c:dLbl>
            <c:dLbl>
              <c:idx val="1"/>
              <c:layout>
                <c:manualLayout>
                  <c:x val="-7.0835985509296373E-2"/>
                  <c:y val="6.92074948964712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B-DE75-4411-869C-2F820F141F53}"/>
                </c:ext>
              </c:extLst>
            </c:dLbl>
            <c:dLbl>
              <c:idx val="2"/>
              <c:layout>
                <c:manualLayout>
                  <c:x val="1.5333309758435883E-2"/>
                  <c:y val="-4.6075447166326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D-DE75-4411-869C-2F820F141F53}"/>
                </c:ext>
              </c:extLst>
            </c:dLbl>
            <c:dLbl>
              <c:idx val="3"/>
              <c:layout>
                <c:manualLayout>
                  <c:x val="5.4937860499473495E-2"/>
                  <c:y val="-2.316546369203849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DE75-4411-869C-2F820F141F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والالتزام'!$B$23:$B$26</c:f>
              <c:strCache>
                <c:ptCount val="4"/>
                <c:pt idx="0">
                  <c:v>مطبق كليًا  - Implemented</c:v>
                </c:pt>
                <c:pt idx="1">
                  <c:v>مطبق جزئيًا  - Partially Implemented</c:v>
                </c:pt>
                <c:pt idx="2">
                  <c:v>غير مطبق  - Not Implemented</c:v>
                </c:pt>
                <c:pt idx="3">
                  <c:v>Not Applicable -  لا ينطبق </c:v>
                </c:pt>
              </c:strCache>
            </c:strRef>
          </c:cat>
          <c:val>
            <c:numRef>
              <c:f>'ملخص نتائج التقييم والالتزام'!$C$23:$C$26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20-DE75-4411-869C-2F820F141F53}"/>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والالتزام'!$N$43</c:f>
          <c:strCache>
            <c:ptCount val="1"/>
            <c:pt idx="0">
              <c:v> المستوى العام للالتزام  ( مستوى البيانات التي تستضاف في الخدمة: المستوى ٢ -  عدد المشتركين في الخدمة:  )
General Level of Compliance (Data Classification Level Hosted in the Cloud: Level 2 - Number of CSTs for this service: )</c:v>
            </c:pt>
          </c:strCache>
        </c:strRef>
      </c:tx>
      <c:layout>
        <c:manualLayout>
          <c:xMode val="edge"/>
          <c:yMode val="edge"/>
          <c:x val="0.13263344295471796"/>
          <c:y val="2.5727775608965622E-2"/>
        </c:manualLayout>
      </c:layout>
      <c:overlay val="0"/>
      <c:spPr>
        <a:noFill/>
        <a:ln>
          <a:noFill/>
        </a:ln>
        <a:effectLst/>
      </c:spPr>
      <c:txPr>
        <a:bodyPr rot="0" spcFirstLastPara="1" vertOverflow="ellipsis" vert="horz" wrap="square" anchor="ctr" anchorCtr="1"/>
        <a:lstStyle/>
        <a:p>
          <a:pPr rtl="1">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التقييم والالتزام'!$P$46:$Q$46</c:f>
              <c:strCache>
                <c:ptCount val="1"/>
                <c:pt idx="0">
                  <c:v>الحالة - Status</c:v>
                </c:pt>
              </c:strCache>
            </c:strRef>
          </c:tx>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'ملخص نتائج التقييم والالتزام'!$Q$47:$Q$50</c:f>
            </c:numRef>
          </c:val>
          <c:extLst>
            <c:ext xmlns:c15="http://schemas.microsoft.com/office/drawing/2012/chart" uri="{02D57815-91ED-43cb-92C2-25804820EDAC}">
              <c15:filteredCategoryTitle>
                <c15:cat>
                  <c:multiLvlStrRef>
                    <c:extLst>
                      <c:ext uri="{02D57815-91ED-43cb-92C2-25804820EDAC}">
                        <c15:formulaRef>
                          <c15:sqref>'ملخص نتائج التقييم والالتزام'!$P$47:$P$50</c15:sqref>
                        </c15:formulaRef>
                      </c:ext>
                    </c:extLst>
                  </c:multiLvlStrRef>
                </c15:cat>
              </c15:filteredCategoryTitle>
            </c:ext>
            <c:ext xmlns:c16="http://schemas.microsoft.com/office/drawing/2014/chart" uri="{C3380CC4-5D6E-409C-BE32-E72D297353CC}">
              <c16:uniqueId val="{00000011-BBE3-4FF6-A2D3-3526A4A9FF2C}"/>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والالتزام'!$N$67</c:f>
          <c:strCache>
            <c:ptCount val="1"/>
            <c:pt idx="0">
              <c:v> المستوى العام للالتزام  ( مستوى البيانات التي تستضاف في الخدمة: المستوى ٣ - عدد المشتركين في الخدمة:  )
General Level of Compliance (Data Classification Level Hosted in the Cloud: Level 3 -Number of CSTs for this service: )</c:v>
            </c:pt>
          </c:strCache>
        </c:strRef>
      </c:tx>
      <c:layout>
        <c:manualLayout>
          <c:xMode val="edge"/>
          <c:yMode val="edge"/>
          <c:x val="0.16667919350990218"/>
          <c:y val="1.129305477131564E-2"/>
        </c:manualLayout>
      </c:layout>
      <c:overlay val="0"/>
      <c:spPr>
        <a:noFill/>
        <a:ln>
          <a:noFill/>
        </a:ln>
        <a:effectLst/>
      </c:spPr>
      <c:txPr>
        <a:bodyPr rot="0" spcFirstLastPara="1" vertOverflow="ellipsis" vert="horz" wrap="square" anchor="ctr" anchorCtr="1"/>
        <a:lstStyle/>
        <a:p>
          <a:pPr lvl="1" algn="ctr" rtl="1">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manualLayout>
          <c:layoutTarget val="inner"/>
          <c:xMode val="edge"/>
          <c:yMode val="edge"/>
          <c:x val="0.3218330947267955"/>
          <c:y val="0.25760673196482847"/>
          <c:w val="0.36656187862880774"/>
          <c:h val="0.54642764516095566"/>
        </c:manualLayout>
      </c:layout>
      <c:pieChart>
        <c:varyColors val="1"/>
        <c:ser>
          <c:idx val="0"/>
          <c:order val="0"/>
          <c:tx>
            <c:strRef>
              <c:f>'ملخص نتائج التقييم والالتزام'!$P$70:$Q$70</c:f>
              <c:strCache>
                <c:ptCount val="1"/>
                <c:pt idx="0">
                  <c:v>الحالة - Status</c:v>
                </c:pt>
              </c:strCache>
            </c:strRef>
          </c:tx>
          <c:explosion val="2"/>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'ملخص نتائج التقييم والالتزام'!$Q$71:$Q$74</c:f>
            </c:numRef>
          </c:val>
          <c:extLst>
            <c:ext xmlns:c15="http://schemas.microsoft.com/office/drawing/2012/chart" uri="{02D57815-91ED-43cb-92C2-25804820EDAC}">
              <c15:filteredCategoryTitle>
                <c15:cat>
                  <c:multiLvlStrRef>
                    <c:extLst>
                      <c:ext uri="{02D57815-91ED-43cb-92C2-25804820EDAC}">
                        <c15:formulaRef>
                          <c15:sqref>'ملخص نتائج التقييم والالتزام'!$P$71:$P$74</c15:sqref>
                        </c15:formulaRef>
                      </c:ext>
                    </c:extLst>
                  </c:multiLvlStrRef>
                </c15:cat>
              </c15:filteredCategoryTitle>
            </c:ext>
            <c:ext xmlns:c16="http://schemas.microsoft.com/office/drawing/2014/chart" uri="{C3380CC4-5D6E-409C-BE32-E72D297353CC}">
              <c16:uniqueId val="{00000008-3FD7-4C99-80E4-7F530A5681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والالتزام'!$N$91</c:f>
          <c:strCache>
            <c:ptCount val="1"/>
            <c:pt idx="0">
              <c:v> المستوى العام للالتزام  ( مستوى البيانات التي تستضاف في الخدمة: المستوى ٤ - عدد المشتركين في الخدمة:  )
General Level of Compliance (Data Classification Level Hosted in the Cloud: Level 4 - Number of CSTs for this service: )</c:v>
            </c:pt>
          </c:strCache>
        </c:strRef>
      </c:tx>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التقييم والالتزام'!$C$94</c:f>
              <c:strCache>
                <c:ptCount val="1"/>
              </c:strCache>
            </c:strRef>
          </c:tx>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'ملخص نتائج التقييم والالتزام'!$Q$95:$Q$98</c:f>
            </c:numRef>
          </c:val>
          <c:extLst>
            <c:ext xmlns:c15="http://schemas.microsoft.com/office/drawing/2012/chart" uri="{02D57815-91ED-43cb-92C2-25804820EDAC}">
              <c15:filteredCategoryTitle>
                <c15:cat>
                  <c:multiLvlStrRef>
                    <c:extLst>
                      <c:ext uri="{02D57815-91ED-43cb-92C2-25804820EDAC}">
                        <c15:formulaRef>
                          <c15:sqref>'ملخص نتائج التقييم والالتزام'!$P$95:$P$98</c15:sqref>
                        </c15:formulaRef>
                      </c:ext>
                    </c:extLst>
                  </c:multiLvlStrRef>
                </c15:cat>
              </c15:filteredCategoryTitle>
            </c:ext>
            <c:ext xmlns:c16="http://schemas.microsoft.com/office/drawing/2014/chart" uri="{C3380CC4-5D6E-409C-BE32-E72D297353CC}">
              <c16:uniqueId val="{00000008-9D85-4278-B952-AE491E997A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effectLst/>
              </a:rPr>
              <a:t>المستوى العام للالتزام</a:t>
            </a:r>
            <a:r>
              <a:rPr lang="en-US" sz="1200" b="0" i="0" baseline="0">
                <a:effectLst/>
              </a:rPr>
              <a:t>   General Level of Compliance - </a:t>
            </a:r>
            <a:endParaRPr lang="en-US" sz="1000">
              <a:effectLst/>
            </a:endParaRPr>
          </a:p>
        </c:rich>
      </c:tx>
      <c:layout>
        <c:manualLayout>
          <c:xMode val="edge"/>
          <c:yMode val="edge"/>
          <c:x val="0.1331372543164755"/>
          <c:y val="3.1164783794312426E-2"/>
        </c:manualLayout>
      </c:layout>
      <c:overlay val="0"/>
      <c:spPr>
        <a:noFill/>
        <a:ln>
          <a:noFill/>
        </a:ln>
        <a:effectLst/>
      </c:sp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'ملخص نتائج التقييم والالتزام'!$Q$9:$Q$12</c:f>
            </c:numRef>
          </c:val>
          <c:extLst>
            <c:ext xmlns:c15="http://schemas.microsoft.com/office/drawing/2012/chart" uri="{02D57815-91ED-43cb-92C2-25804820EDAC}">
              <c15:filteredCategoryTitle>
                <c15:cat>
                  <c:multiLvlStrRef>
                    <c:extLst>
                      <c:ext uri="{02D57815-91ED-43cb-92C2-25804820EDAC}">
                        <c15:formulaRef>
                          <c15:sqref>'ملخص نتائج التقييم والالتزام'!$P$9:$P$12</c15:sqref>
                        </c15:formulaRef>
                      </c:ext>
                    </c:extLst>
                  </c:multiLvlStrRef>
                </c15:cat>
              </c15:filteredCategoryTitle>
            </c:ext>
            <c:ext xmlns:c16="http://schemas.microsoft.com/office/drawing/2014/chart" uri="{C3380CC4-5D6E-409C-BE32-E72D297353CC}">
              <c16:uniqueId val="{00000011-B548-4BA4-A0B0-EFB10C6951FE}"/>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100" b="0">
                <a:solidFill>
                  <a:sysClr val="windowText" lastClr="000000"/>
                </a:solidFill>
                <a:effectLst/>
                <a:latin typeface="DIN Next LT Arabic Light" panose="020B0303020203050203" pitchFamily="34" charset="-78"/>
                <a:cs typeface="DIN Next LT Arabic Light" panose="020B0303020203050203" pitchFamily="34" charset="-78"/>
              </a:rPr>
              <a:t>4- الأمن السيبراني المتعلق بالأطراف الخارجية </a:t>
            </a:r>
          </a:p>
          <a:p>
            <a:pPr lvl="1" algn="ctr" rtl="1">
              <a:defRPr sz="1200">
                <a:solidFill>
                  <a:sysClr val="windowText" lastClr="000000"/>
                </a:solidFill>
                <a:latin typeface="DIN Next LT Arabic Light" panose="020B0303020203050203" pitchFamily="34" charset="-78"/>
                <a:cs typeface="DIN Next LT Arabic Light" panose="020B0303020203050203" pitchFamily="34" charset="-78"/>
              </a:defRPr>
            </a:pPr>
            <a:r>
              <a:rPr lang="ar-SA" sz="1100" b="0">
                <a:solidFill>
                  <a:sysClr val="windowText" lastClr="000000"/>
                </a:solidFill>
                <a:effectLst/>
                <a:latin typeface="DIN Next LT Arabic Light" panose="020B0303020203050203" pitchFamily="34" charset="-78"/>
                <a:cs typeface="DIN Next LT Arabic Light" panose="020B0303020203050203" pitchFamily="34" charset="-78"/>
              </a:rPr>
              <a:t>(</a:t>
            </a:r>
            <a:r>
              <a:rPr lang="en-US" sz="1100" b="0">
                <a:solidFill>
                  <a:sysClr val="windowText" lastClr="000000"/>
                </a:solidFill>
                <a:effectLst/>
                <a:latin typeface="DIN Next LT Arabic Light" panose="020B0303020203050203" pitchFamily="34" charset="-78"/>
                <a:cs typeface="DIN Next LT Arabic Light" panose="020B0303020203050203" pitchFamily="34" charset="-78"/>
              </a:rPr>
              <a:t>Third-Party Cybersecurity</a:t>
            </a:r>
            <a:r>
              <a:rPr lang="ar-SA" sz="1100" b="0">
                <a:solidFill>
                  <a:sysClr val="windowText" lastClr="000000"/>
                </a:solidFill>
                <a:effectLst/>
                <a:latin typeface="DIN Next LT Arabic Light" panose="020B0303020203050203" pitchFamily="34" charset="-78"/>
                <a:cs typeface="DIN Next LT Arabic Light" panose="020B0303020203050203" pitchFamily="34" charset="-78"/>
              </a:rPr>
              <a:t>)</a:t>
            </a: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والالتزام-مستوى ١'!$B$83:$C$83</c:f>
              <c:strCache>
                <c:ptCount val="1"/>
                <c:pt idx="0">
                  <c:v>الحالة - Status</c:v>
                </c:pt>
              </c:strCache>
            </c:strRef>
          </c:tx>
          <c:dPt>
            <c:idx val="0"/>
            <c:bubble3D val="0"/>
            <c:spPr>
              <a:solidFill>
                <a:srgbClr val="72AC4D"/>
              </a:solidFill>
              <a:ln w="19050">
                <a:solidFill>
                  <a:schemeClr val="lt1"/>
                </a:solidFill>
              </a:ln>
              <a:effectLst/>
            </c:spPr>
            <c:extLst>
              <c:ext xmlns:c16="http://schemas.microsoft.com/office/drawing/2014/chart" uri="{C3380CC4-5D6E-409C-BE32-E72D297353CC}">
                <c16:uniqueId val="{00000001-B2AA-4196-92B9-487DB7F7D976}"/>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B2AA-4196-92B9-487DB7F7D976}"/>
              </c:ext>
            </c:extLst>
          </c:dPt>
          <c:dPt>
            <c:idx val="2"/>
            <c:bubble3D val="0"/>
            <c:spPr>
              <a:solidFill>
                <a:srgbClr val="FC0D1B"/>
              </a:solidFill>
              <a:ln w="19050">
                <a:solidFill>
                  <a:schemeClr val="lt1"/>
                </a:solidFill>
              </a:ln>
              <a:effectLst/>
            </c:spPr>
            <c:extLst>
              <c:ext xmlns:c16="http://schemas.microsoft.com/office/drawing/2014/chart" uri="{C3380CC4-5D6E-409C-BE32-E72D297353CC}">
                <c16:uniqueId val="{00000005-B2AA-4196-92B9-487DB7F7D976}"/>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B2AA-4196-92B9-487DB7F7D976}"/>
              </c:ext>
            </c:extLst>
          </c:dPt>
          <c:dLbls>
            <c:dLbl>
              <c:idx val="1"/>
              <c:layout>
                <c:manualLayout>
                  <c:x val="-7.6238881829733166E-2"/>
                  <c:y val="2.331002331002331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AA-4196-92B9-487DB7F7D976}"/>
                </c:ext>
              </c:extLst>
            </c:dLbl>
            <c:dLbl>
              <c:idx val="2"/>
              <c:layout>
                <c:manualLayout>
                  <c:x val="-3.5578144853875476E-2"/>
                  <c:y val="-2.331002331002332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2AA-4196-92B9-487DB7F7D976}"/>
                </c:ext>
              </c:extLst>
            </c:dLbl>
            <c:dLbl>
              <c:idx val="3"/>
              <c:layout>
                <c:manualLayout>
                  <c:x val="5.8449809402795427E-2"/>
                  <c:y val="1.554001554001550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2AA-4196-92B9-487DB7F7D9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والالتزام-مستوى ١'!$B$84:$B$87</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والالتزام-مستوى ١'!$C$84:$C$87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B2AA-4196-92B9-487DB7F7D97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والالتزام'!$N$19</c:f>
          <c:strCache>
            <c:ptCount val="1"/>
            <c:pt idx="0">
              <c:v> المستوى العام للالتزام  ( مستوى البيانات التي تستضاف في الخدمة: المستوى ١ -  عدد المشتركين في الخدمة:  )
General Level of Compliance (Data Classification Level Hosted in the Cloud: Level 1 - Number of CSTs for this service: )</c:v>
            </c:pt>
          </c:strCache>
        </c:strRef>
      </c:tx>
      <c:layout>
        <c:manualLayout>
          <c:xMode val="edge"/>
          <c:yMode val="edge"/>
          <c:x val="0.12696358330161148"/>
          <c:y val="3.3651149747616377E-2"/>
        </c:manualLayout>
      </c:layout>
      <c:overlay val="0"/>
      <c:spPr>
        <a:noFill/>
        <a:ln>
          <a:noFill/>
        </a:ln>
        <a:effectLst/>
      </c:spPr>
      <c:txPr>
        <a:bodyPr rot="0" spcFirstLastPara="1" vertOverflow="ellipsis" vert="horz" wrap="square" anchor="ctr" anchorCtr="1"/>
        <a:lstStyle/>
        <a:p>
          <a:pPr lvl="1" algn="ctr" rtl="1">
            <a:defRPr sz="10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'ملخص نتائج التقييم والالتزام'!$Q$23:$Q$26</c:f>
            </c:numRef>
          </c:val>
          <c:extLst>
            <c:ext xmlns:c15="http://schemas.microsoft.com/office/drawing/2012/chart" uri="{02D57815-91ED-43cb-92C2-25804820EDAC}">
              <c15:filteredCategoryTitle>
                <c15:cat>
                  <c:multiLvlStrRef>
                    <c:extLst>
                      <c:ext uri="{02D57815-91ED-43cb-92C2-25804820EDAC}">
                        <c15:formulaRef>
                          <c15:sqref>'ملخص نتائج التقييم والالتزام'!$P$23:$P$26</c15:sqref>
                        </c15:formulaRef>
                      </c:ext>
                    </c:extLst>
                  </c:multiLvlStrRef>
                </c15:cat>
              </c15:filteredCategoryTitle>
            </c:ext>
            <c:ext xmlns:c16="http://schemas.microsoft.com/office/drawing/2014/chart" uri="{C3380CC4-5D6E-409C-BE32-E72D297353CC}">
              <c16:uniqueId val="{00000011-3AA0-4F68-A29F-902A20A9B9E7}"/>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2"/>
          <c:order val="0"/>
          <c:dLbls>
            <c:spPr>
              <a:noFill/>
              <a:ln>
                <a:noFill/>
              </a:ln>
              <a:effectLst/>
            </c:spPr>
            <c:dLblPos val="outEnd"/>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١'!$P$22:$P$25</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١'!$O$22:$O$25</c15:sqref>
                        </c15:formulaRef>
                      </c:ext>
                    </c:extLst>
                  </c:multiLvlStrRef>
                </c15:cat>
              </c15:filteredCategoryTitle>
            </c:ext>
            <c:ext xmlns:c16="http://schemas.microsoft.com/office/drawing/2014/chart" uri="{C3380CC4-5D6E-409C-BE32-E72D297353CC}">
              <c16:uniqueId val="{00000008-50CB-449E-8716-69846C8A61E3}"/>
            </c:ext>
          </c:extLst>
        </c:ser>
        <c:dLbls>
          <c:dLblPos val="bestFit"/>
          <c:showLegendKey val="0"/>
          <c:showVal val="1"/>
          <c:showCatName val="0"/>
          <c:showSerName val="0"/>
          <c:showPercent val="0"/>
          <c:showBubbleSize val="0"/>
          <c:showLeaderLines val="1"/>
        </c:dLbls>
        <c:firstSliceAng val="0"/>
      </c:pieChart>
      <c:spPr>
        <a:noFill/>
        <a:ln>
          <a:noFill/>
        </a:ln>
      </c:spPr>
    </c:plotArea>
    <c:legend>
      <c:legendPos val="b"/>
      <c:overlay val="0"/>
      <c:spPr>
        <a:noFill/>
        <a:ln>
          <a:noFill/>
        </a:ln>
        <a:effectLst/>
      </c:spPr>
      <c:txPr>
        <a:bodyPr rot="0" spcFirstLastPara="1" vertOverflow="ellipsis" vert="horz" wrap="square" anchor="ctr" anchorCtr="1"/>
        <a:lstStyle/>
        <a:p>
          <a:pPr rtl="0">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noFill/>
    <a:ln w="25400"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٢-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١'!$P$44:$P$47</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١'!$O$44:$O$47</c15:sqref>
                        </c15:formulaRef>
                      </c:ext>
                    </c:extLst>
                  </c:multiLvlStrRef>
                </c15:cat>
              </c15:filteredCategoryTitle>
            </c:ext>
            <c:ext xmlns:c16="http://schemas.microsoft.com/office/drawing/2014/chart" uri="{C3380CC4-5D6E-409C-BE32-E72D297353CC}">
              <c16:uniqueId val="{00000008-AF44-4824-8391-24B71FCA6C8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٣- صمود الأمن السيبراني  (</a:t>
            </a:r>
            <a:r>
              <a:rPr lang="en-US"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Cybersecurity Resilience)</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itle>
    <c:autoTitleDeleted val="0"/>
    <c:plotArea>
      <c:layout/>
      <c:pieChart>
        <c:varyColors val="1"/>
        <c:ser>
          <c:idx val="0"/>
          <c:order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'نتائج التقييم والالتزام-مستوى ١'!$P$64:$P$67</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١'!$O$64:$O$67</c15:sqref>
                        </c15:formulaRef>
                      </c:ext>
                    </c:extLst>
                  </c:multiLvlStrRef>
                </c15:cat>
              </c15:filteredCategoryTitle>
            </c:ext>
            <c:ext xmlns:c16="http://schemas.microsoft.com/office/drawing/2014/chart" uri="{C3380CC4-5D6E-409C-BE32-E72D297353CC}">
              <c16:uniqueId val="{00000011-A931-4F1A-8281-2AA1304F2A4E}"/>
            </c:ext>
          </c:extLst>
        </c:ser>
        <c:dLbls>
          <c:showLegendKey val="0"/>
          <c:showVal val="0"/>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dLbls>
            <c:spPr>
              <a:noFill/>
              <a:ln>
                <a:noFill/>
              </a:ln>
              <a:effectLst/>
            </c:spPr>
            <c:dLblPos val="outEnd"/>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val>
            <c:numRef>
              <c:f>'نتائج التقييم والالتزام-مستوى ١'!$P$9:$P$12</c:f>
            </c:numRef>
          </c:val>
          <c:extLst>
            <c:ext xmlns:c15="http://schemas.microsoft.com/office/drawing/2012/chart" uri="{02D57815-91ED-43cb-92C2-25804820EDAC}">
              <c15:filteredCategoryTitle>
                <c15:cat>
                  <c:multiLvlStrRef>
                    <c:extLst>
                      <c:ext uri="{02D57815-91ED-43cb-92C2-25804820EDAC}">
                        <c15:formulaRef>
                          <c15:sqref>'نتائج التقييم والالتزام-مستوى ١'!$O$9:$O$12</c15:sqref>
                        </c15:formulaRef>
                      </c:ext>
                    </c:extLst>
                  </c:multiLvlStrRef>
                </c15:cat>
              </c15:filteredCategoryTitle>
            </c:ext>
            <c:ext xmlns:c16="http://schemas.microsoft.com/office/drawing/2014/chart" uri="{C3380CC4-5D6E-409C-BE32-E72D297353CC}">
              <c16:uniqueId val="{00000008-0717-4FFD-8F56-D1CF05203CC6}"/>
            </c:ext>
          </c:extLst>
        </c:ser>
        <c:dLbls>
          <c:dLblPos val="bestFit"/>
          <c:showLegendKey val="0"/>
          <c:showVal val="1"/>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1602;&#1575;&#1574;&#1605;&#1577; &#1575;&#1604;&#1605;&#1581;&#1578;&#1608;&#1610;&#1575;&#1578;'!A1"/></Relationships>
</file>

<file path=xl/drawings/_rels/drawing10.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hyperlink" Target="#'&#1581;&#1575;&#1604;&#1577; &#1575;&#1604;&#1575;&#1604;&#1578;&#1586;&#1575;&#1605; &#1576;&#1575;&#1604;&#1590;&#1608;&#1575;&#1576;&#1591; -&#1605;&#1587;&#1578;&#1608;&#1609; &#1633;'!A1"/><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hyperlink" Target="#&#1575;&#1604;&#1585;&#1574;&#1610;&#1587;&#1610;&#1577;!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image" Target="../media/image15.emf"/><Relationship Id="rId15" Type="http://schemas.openxmlformats.org/officeDocument/2006/relationships/hyperlink" Target="#'&#1602;&#1575;&#1574;&#1605;&#1577; &#1575;&#1604;&#1605;&#1581;&#1578;&#1608;&#1610;&#1575;&#1578;'!A1"/><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hyperlink" Target="#'&#1581;&#1575;&#1604;&#1577; &#1575;&#1604;&#1575;&#1604;&#1578;&#1586;&#1575;&#1605; &#1576;&#1575;&#1604;&#1590;&#1608;&#1575;&#1576;&#1591; -&#1605;&#1587;&#1578;&#1608;&#1609; &#1634;'!A1"/></Relationships>
</file>

<file path=xl/drawings/_rels/drawing11.xml.rels><?xml version="1.0" encoding="UTF-8" standalone="yes"?>
<Relationships xmlns="http://schemas.openxmlformats.org/package/2006/relationships"><Relationship Id="rId3" Type="http://schemas.openxmlformats.org/officeDocument/2006/relationships/hyperlink" Target="#'&#1606;&#1578;&#1575;&#1574;&#1580; &#1575;&#1604;&#1578;&#1602;&#1610;&#1610;&#1605; &#1608;&#1575;&#1604;&#1575;&#1604;&#1578;&#1586;&#1575;&#1605;-&#1605;&#1587;&#1578;&#1608;&#1609; &#1634;'!A1"/><Relationship Id="rId2" Type="http://schemas.openxmlformats.org/officeDocument/2006/relationships/hyperlink" Target="#'&#1606;&#1578;&#1575;&#1574;&#1580; &#1575;&#1604;&#1578;&#1602;&#1610;&#1610;&#1605; &#1608;&#1575;&#1604;&#1575;&#1604;&#1578;&#1586;&#1575;&#1605;-&#1605;&#1587;&#1578;&#1608;&#1609; &#1633;'!A1"/><Relationship Id="rId1" Type="http://schemas.openxmlformats.org/officeDocument/2006/relationships/image" Target="../media/image17.emf"/><Relationship Id="rId5" Type="http://schemas.openxmlformats.org/officeDocument/2006/relationships/hyperlink" Target="#&#1575;&#1604;&#1585;&#1574;&#1610;&#1587;&#1610;&#1577;!A1"/><Relationship Id="rId4" Type="http://schemas.openxmlformats.org/officeDocument/2006/relationships/hyperlink" Target="#'&#1602;&#1575;&#1574;&#1605;&#1577; &#1575;&#1604;&#1605;&#1581;&#1578;&#1608;&#1610;&#1575;&#1578;'!A1"/></Relationships>
</file>

<file path=xl/drawings/_rels/drawing12.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hyperlink" Target="#'&#1581;&#1575;&#1604;&#1577; &#1575;&#1604;&#1575;&#1604;&#1578;&#1586;&#1575;&#1605; &#1576;&#1575;&#1604;&#1590;&#1608;&#1575;&#1576;&#1591; -&#1605;&#1587;&#1578;&#1608;&#1609; &#1634;'!A1"/><Relationship Id="rId3" Type="http://schemas.openxmlformats.org/officeDocument/2006/relationships/chart" Target="../charts/chart13.xml"/><Relationship Id="rId7" Type="http://schemas.openxmlformats.org/officeDocument/2006/relationships/chart" Target="../charts/chart16.xml"/><Relationship Id="rId12" Type="http://schemas.openxmlformats.org/officeDocument/2006/relationships/hyperlink" Target="#&#1575;&#1604;&#1585;&#1574;&#1610;&#1587;&#1610;&#1577;!A1"/><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image" Target="../media/image19.emf"/><Relationship Id="rId15" Type="http://schemas.openxmlformats.org/officeDocument/2006/relationships/hyperlink" Target="#'&#1602;&#1575;&#1574;&#1605;&#1577; &#1575;&#1604;&#1605;&#1581;&#1578;&#1608;&#1610;&#1575;&#1578;'!A1"/><Relationship Id="rId10" Type="http://schemas.openxmlformats.org/officeDocument/2006/relationships/chart" Target="../charts/chart19.xml"/><Relationship Id="rId4" Type="http://schemas.openxmlformats.org/officeDocument/2006/relationships/chart" Target="../charts/chart14.xml"/><Relationship Id="rId9" Type="http://schemas.openxmlformats.org/officeDocument/2006/relationships/chart" Target="../charts/chart18.xml"/><Relationship Id="rId14" Type="http://schemas.openxmlformats.org/officeDocument/2006/relationships/hyperlink" Target="#'&#1581;&#1575;&#1604;&#1577; &#1575;&#1604;&#1575;&#1604;&#1578;&#1586;&#1575;&#1605; &#1576;&#1575;&#1604;&#1590;&#1608;&#1575;&#1576;&#1591; -&#1605;&#1587;&#1578;&#1608;&#1609; &#1635;'!A1"/></Relationships>
</file>

<file path=xl/drawings/_rels/drawing13.xml.rels><?xml version="1.0" encoding="UTF-8" standalone="yes"?>
<Relationships xmlns="http://schemas.openxmlformats.org/package/2006/relationships"><Relationship Id="rId3" Type="http://schemas.openxmlformats.org/officeDocument/2006/relationships/hyperlink" Target="#'&#1606;&#1578;&#1575;&#1574;&#1580; &#1575;&#1604;&#1578;&#1602;&#1610;&#1610;&#1605; &#1608;&#1575;&#1604;&#1575;&#1604;&#1578;&#1586;&#1575;&#1605;-&#1605;&#1587;&#1578;&#1608;&#1609; &#1635;'!A1"/><Relationship Id="rId2" Type="http://schemas.openxmlformats.org/officeDocument/2006/relationships/hyperlink" Target="#'&#1606;&#1578;&#1575;&#1574;&#1580; &#1575;&#1604;&#1578;&#1602;&#1610;&#1610;&#1605; &#1608;&#1575;&#1604;&#1575;&#1604;&#1578;&#1586;&#1575;&#1605;-&#1605;&#1587;&#1578;&#1608;&#1609; &#1634;'!A1"/><Relationship Id="rId1" Type="http://schemas.openxmlformats.org/officeDocument/2006/relationships/image" Target="../media/image21.emf"/><Relationship Id="rId5" Type="http://schemas.openxmlformats.org/officeDocument/2006/relationships/hyperlink" Target="#&#1575;&#1604;&#1585;&#1574;&#1610;&#1587;&#1610;&#1577;!A1"/><Relationship Id="rId4" Type="http://schemas.openxmlformats.org/officeDocument/2006/relationships/hyperlink" Target="#'&#1602;&#1575;&#1574;&#1605;&#1577; &#1575;&#1604;&#1605;&#1581;&#1578;&#1608;&#1610;&#1575;&#1578;'!A1"/></Relationships>
</file>

<file path=xl/drawings/_rels/drawing14.xml.rels><?xml version="1.0" encoding="UTF-8" standalone="yes"?>
<Relationships xmlns="http://schemas.openxmlformats.org/package/2006/relationships"><Relationship Id="rId8" Type="http://schemas.openxmlformats.org/officeDocument/2006/relationships/chart" Target="../charts/chart27.xml"/><Relationship Id="rId13" Type="http://schemas.openxmlformats.org/officeDocument/2006/relationships/hyperlink" Target="#'&#1581;&#1575;&#1604;&#1577; &#1575;&#1604;&#1575;&#1604;&#1578;&#1586;&#1575;&#1605; &#1576;&#1575;&#1604;&#1590;&#1608;&#1575;&#1576;&#1591; -&#1605;&#1587;&#1578;&#1608;&#1609; &#1635;'!A1"/><Relationship Id="rId3" Type="http://schemas.openxmlformats.org/officeDocument/2006/relationships/chart" Target="../charts/chart23.xml"/><Relationship Id="rId7" Type="http://schemas.openxmlformats.org/officeDocument/2006/relationships/chart" Target="../charts/chart26.xml"/><Relationship Id="rId12" Type="http://schemas.openxmlformats.org/officeDocument/2006/relationships/hyperlink" Target="#&#1575;&#1604;&#1585;&#1574;&#1610;&#1587;&#1610;&#1577;!A1"/><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5.xml"/><Relationship Id="rId11" Type="http://schemas.openxmlformats.org/officeDocument/2006/relationships/chart" Target="../charts/chart30.xml"/><Relationship Id="rId5" Type="http://schemas.openxmlformats.org/officeDocument/2006/relationships/image" Target="../media/image23.emf"/><Relationship Id="rId15" Type="http://schemas.openxmlformats.org/officeDocument/2006/relationships/hyperlink" Target="#'&#1602;&#1575;&#1574;&#1605;&#1577; &#1575;&#1604;&#1605;&#1581;&#1578;&#1608;&#1610;&#1575;&#1578;'!A1"/><Relationship Id="rId10" Type="http://schemas.openxmlformats.org/officeDocument/2006/relationships/chart" Target="../charts/chart29.xml"/><Relationship Id="rId4" Type="http://schemas.openxmlformats.org/officeDocument/2006/relationships/chart" Target="../charts/chart24.xml"/><Relationship Id="rId9" Type="http://schemas.openxmlformats.org/officeDocument/2006/relationships/chart" Target="../charts/chart28.xml"/><Relationship Id="rId14" Type="http://schemas.openxmlformats.org/officeDocument/2006/relationships/hyperlink" Target="#'&#1581;&#1575;&#1604;&#1577; &#1575;&#1604;&#1575;&#1604;&#1578;&#1586;&#1575;&#1605; &#1576;&#1575;&#1604;&#1590;&#1608;&#1575;&#1576;&#1591; -&#1605;&#1587;&#1578;&#1608;&#1609; &#1636;'!A1"/></Relationships>
</file>

<file path=xl/drawings/_rels/drawing15.xml.rels><?xml version="1.0" encoding="UTF-8" standalone="yes"?>
<Relationships xmlns="http://schemas.openxmlformats.org/package/2006/relationships"><Relationship Id="rId3" Type="http://schemas.openxmlformats.org/officeDocument/2006/relationships/hyperlink" Target="#'&#1606;&#1578;&#1575;&#1574;&#1580; &#1575;&#1604;&#1578;&#1602;&#1610;&#1610;&#1605; &#1608;&#1575;&#1604;&#1575;&#1604;&#1578;&#1586;&#1575;&#1605;-&#1605;&#1587;&#1578;&#1608;&#1609; &#1635;'!A1"/><Relationship Id="rId2" Type="http://schemas.openxmlformats.org/officeDocument/2006/relationships/hyperlink" Target="#&#1575;&#1604;&#1585;&#1574;&#1610;&#1587;&#1610;&#1577;!A1"/><Relationship Id="rId1" Type="http://schemas.openxmlformats.org/officeDocument/2006/relationships/image" Target="../media/image25.emf"/><Relationship Id="rId5" Type="http://schemas.openxmlformats.org/officeDocument/2006/relationships/hyperlink" Target="#'&#1602;&#1575;&#1574;&#1605;&#1577; &#1575;&#1604;&#1605;&#1581;&#1578;&#1608;&#1610;&#1575;&#1578;'!A1"/><Relationship Id="rId4" Type="http://schemas.openxmlformats.org/officeDocument/2006/relationships/hyperlink" Target="#'&#1606;&#1578;&#1575;&#1574;&#1580; &#1575;&#1604;&#1578;&#1602;&#1610;&#1610;&#1605; &#1608;&#1575;&#1604;&#1575;&#1604;&#1578;&#1586;&#1575;&#1605;-&#1605;&#1587;&#1578;&#1608;&#1609; &#1636;'!A1"/></Relationships>
</file>

<file path=xl/drawings/_rels/drawing16.xml.rels><?xml version="1.0" encoding="UTF-8" standalone="yes"?>
<Relationships xmlns="http://schemas.openxmlformats.org/package/2006/relationships"><Relationship Id="rId8" Type="http://schemas.openxmlformats.org/officeDocument/2006/relationships/chart" Target="../charts/chart37.xml"/><Relationship Id="rId13" Type="http://schemas.openxmlformats.org/officeDocument/2006/relationships/hyperlink" Target="#'&#1581;&#1575;&#1604;&#1577; &#1575;&#1604;&#1575;&#1604;&#1578;&#1586;&#1575;&#1605; &#1576;&#1575;&#1604;&#1590;&#1608;&#1575;&#1576;&#1591; -&#1605;&#1587;&#1578;&#1608;&#1609; &#1636;'!A1"/><Relationship Id="rId3" Type="http://schemas.openxmlformats.org/officeDocument/2006/relationships/chart" Target="../charts/chart33.xml"/><Relationship Id="rId7" Type="http://schemas.openxmlformats.org/officeDocument/2006/relationships/chart" Target="../charts/chart36.xml"/><Relationship Id="rId12" Type="http://schemas.openxmlformats.org/officeDocument/2006/relationships/hyperlink" Target="#&#1575;&#1604;&#1585;&#1574;&#1610;&#1587;&#1610;&#1577;!A1"/><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5.xml"/><Relationship Id="rId11" Type="http://schemas.openxmlformats.org/officeDocument/2006/relationships/chart" Target="../charts/chart40.xml"/><Relationship Id="rId5" Type="http://schemas.openxmlformats.org/officeDocument/2006/relationships/image" Target="../media/image27.emf"/><Relationship Id="rId15" Type="http://schemas.openxmlformats.org/officeDocument/2006/relationships/hyperlink" Target="#'&#1602;&#1575;&#1574;&#1605;&#1577; &#1575;&#1604;&#1605;&#1581;&#1578;&#1608;&#1610;&#1575;&#1578;'!A1"/><Relationship Id="rId10" Type="http://schemas.openxmlformats.org/officeDocument/2006/relationships/chart" Target="../charts/chart39.xml"/><Relationship Id="rId4" Type="http://schemas.openxmlformats.org/officeDocument/2006/relationships/chart" Target="../charts/chart34.xml"/><Relationship Id="rId9" Type="http://schemas.openxmlformats.org/officeDocument/2006/relationships/chart" Target="../charts/chart38.xml"/><Relationship Id="rId14" Type="http://schemas.openxmlformats.org/officeDocument/2006/relationships/hyperlink" Target="#'&#1606;&#1578;&#1575;&#1574;&#1580; &#1575;&#1604;&#1578;&#1602;&#1610;&#1610;&#1605; &#1608;&#1575;&#1604;&#1575;&#1604;&#1578;&#1586;&#1575;&#1605; &#1575;&#1604;&#1593;&#1575;&#1605;&#1577;'!A1"/></Relationships>
</file>

<file path=xl/drawings/_rels/drawing17.xml.rels><?xml version="1.0" encoding="UTF-8" standalone="yes"?>
<Relationships xmlns="http://schemas.openxmlformats.org/package/2006/relationships"><Relationship Id="rId3" Type="http://schemas.openxmlformats.org/officeDocument/2006/relationships/hyperlink" Target="#'&#1606;&#1578;&#1575;&#1574;&#1580; &#1575;&#1604;&#1578;&#1602;&#1610;&#1610;&#1605; &#1608;&#1575;&#1604;&#1575;&#1604;&#1578;&#1586;&#1575;&#1605;-&#1605;&#1587;&#1578;&#1608;&#1609; &#1636;'!A1"/><Relationship Id="rId2" Type="http://schemas.openxmlformats.org/officeDocument/2006/relationships/hyperlink" Target="#&#1575;&#1604;&#1585;&#1574;&#1610;&#1587;&#1610;&#1577;!A1"/><Relationship Id="rId1" Type="http://schemas.openxmlformats.org/officeDocument/2006/relationships/image" Target="../media/image29.emf"/><Relationship Id="rId5" Type="http://schemas.openxmlformats.org/officeDocument/2006/relationships/hyperlink" Target="#'&#1602;&#1575;&#1574;&#1605;&#1577; &#1575;&#1604;&#1605;&#1581;&#1578;&#1608;&#1610;&#1575;&#1578;'!A1"/><Relationship Id="rId4" Type="http://schemas.openxmlformats.org/officeDocument/2006/relationships/hyperlink" Target="#'&#1605;&#1604;&#1582;&#1589; &#1606;&#1578;&#1575;&#1574;&#1580; &#1575;&#1604;&#1578;&#1602;&#1610;&#1610;&#1605; &#1608;&#1575;&#1604;&#1575;&#1604;&#1578;&#1586;&#1575;&#1605;'!A1"/></Relationships>
</file>

<file path=xl/drawings/_rels/drawing18.xml.rels><?xml version="1.0" encoding="UTF-8" standalone="yes"?>
<Relationships xmlns="http://schemas.openxmlformats.org/package/2006/relationships"><Relationship Id="rId8" Type="http://schemas.openxmlformats.org/officeDocument/2006/relationships/chart" Target="../charts/chart47.xml"/><Relationship Id="rId13" Type="http://schemas.openxmlformats.org/officeDocument/2006/relationships/hyperlink" Target="#'&#1606;&#1578;&#1575;&#1574;&#1580; &#1575;&#1604;&#1578;&#1602;&#1610;&#1610;&#1605; &#1608;&#1575;&#1604;&#1575;&#1604;&#1578;&#1586;&#1575;&#1605; &#1575;&#1604;&#1593;&#1575;&#1605;&#1577;'!A1"/><Relationship Id="rId3" Type="http://schemas.openxmlformats.org/officeDocument/2006/relationships/chart" Target="../charts/chart43.xml"/><Relationship Id="rId7" Type="http://schemas.openxmlformats.org/officeDocument/2006/relationships/chart" Target="../charts/chart46.xml"/><Relationship Id="rId12" Type="http://schemas.openxmlformats.org/officeDocument/2006/relationships/hyperlink" Target="#&#1575;&#1604;&#1585;&#1574;&#1610;&#1587;&#1610;&#1577;!A1"/><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chart" Target="../charts/chart45.xml"/><Relationship Id="rId11" Type="http://schemas.openxmlformats.org/officeDocument/2006/relationships/chart" Target="../charts/chart50.xml"/><Relationship Id="rId5" Type="http://schemas.openxmlformats.org/officeDocument/2006/relationships/chart" Target="../charts/chart44.xml"/><Relationship Id="rId10" Type="http://schemas.openxmlformats.org/officeDocument/2006/relationships/chart" Target="../charts/chart49.xml"/><Relationship Id="rId4" Type="http://schemas.openxmlformats.org/officeDocument/2006/relationships/image" Target="../media/image31.emf"/><Relationship Id="rId9" Type="http://schemas.openxmlformats.org/officeDocument/2006/relationships/chart" Target="../charts/chart48.xml"/><Relationship Id="rId14" Type="http://schemas.openxmlformats.org/officeDocument/2006/relationships/hyperlink" Target="#'&#1602;&#1575;&#1574;&#1605;&#1577; &#1575;&#1604;&#1605;&#1581;&#1578;&#1608;&#1610;&#1575;&#1578;'!A1"/></Relationships>
</file>

<file path=xl/drawings/_rels/drawing2.xml.rels><?xml version="1.0" encoding="UTF-8" standalone="yes"?>
<Relationships xmlns="http://schemas.openxmlformats.org/package/2006/relationships"><Relationship Id="rId2" Type="http://schemas.openxmlformats.org/officeDocument/2006/relationships/hyperlink" Target="#'&#1587;&#1580;&#1604; &#1575;&#1604;&#1571;&#1583;&#1575;&#1577;'!A1"/><Relationship Id="rId1" Type="http://schemas.openxmlformats.org/officeDocument/2006/relationships/hyperlink" Target="#&#1575;&#1604;&#1585;&#1574;&#1610;&#1587;&#1610;&#1577;!A1"/></Relationships>
</file>

<file path=xl/drawings/_rels/drawing3.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s>
</file>

<file path=xl/drawings/_rels/drawing4.xml.rels><?xml version="1.0" encoding="UTF-8" standalone="yes"?>
<Relationships xmlns="http://schemas.openxmlformats.org/package/2006/relationships"><Relationship Id="rId3" Type="http://schemas.openxmlformats.org/officeDocument/2006/relationships/hyperlink" Target="#&#1578;&#1593;&#1604;&#1610;&#1605;&#1575;&#1578;!A1"/><Relationship Id="rId2" Type="http://schemas.openxmlformats.org/officeDocument/2006/relationships/hyperlink" Target="#'&#1587;&#1580;&#1604; &#1575;&#1604;&#1571;&#1583;&#1575;&#1577;'!A1"/><Relationship Id="rId1" Type="http://schemas.openxmlformats.org/officeDocument/2006/relationships/hyperlink" Target="#&#1575;&#1604;&#1585;&#1574;&#1610;&#1587;&#1610;&#1577;!A1"/><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hyperlink" Target="#'&#1602;&#1575;&#1574;&#1605;&#1577; &#1575;&#1604;&#1605;&#1581;&#1578;&#1608;&#1610;&#1575;&#1578;'!A1"/></Relationships>
</file>

<file path=xl/drawings/_rels/drawing5.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88;&#1593;&#1575;&#1585; &#1575;&#1604;&#1580;&#1607;&#1577;'!A1"/></Relationships>
</file>

<file path=xl/drawings/_rels/drawing6.xml.rels><?xml version="1.0" encoding="UTF-8" standalone="yes"?>
<Relationships xmlns="http://schemas.openxmlformats.org/package/2006/relationships"><Relationship Id="rId3" Type="http://schemas.openxmlformats.org/officeDocument/2006/relationships/hyperlink" Target="#'&#1605;&#1593;&#1604;&#1608;&#1605;&#1575;&#1578; &#1571;&#1587;&#1575;&#1587;&#1610;&#1577; &#1593;&#1606; &#1575;&#1604;&#1580;&#1607;&#1577;'!A1"/><Relationship Id="rId2" Type="http://schemas.openxmlformats.org/officeDocument/2006/relationships/hyperlink" Target="#&#1578;&#1593;&#1604;&#1610;&#1605;&#1575;&#1578;!A1"/><Relationship Id="rId1" Type="http://schemas.openxmlformats.org/officeDocument/2006/relationships/hyperlink" Target="#&#1575;&#1604;&#1585;&#1574;&#1610;&#1587;&#1610;&#1577;!A1"/><Relationship Id="rId4" Type="http://schemas.openxmlformats.org/officeDocument/2006/relationships/hyperlink" Target="#'&#1602;&#1575;&#1574;&#1605;&#1577; &#1575;&#1604;&#1605;&#1581;&#1578;&#1608;&#1610;&#1575;&#1578;'!A1"/></Relationships>
</file>

<file path=xl/drawings/_rels/drawing7.xml.rels><?xml version="1.0" encoding="UTF-8" standalone="yes"?>
<Relationships xmlns="http://schemas.openxmlformats.org/package/2006/relationships"><Relationship Id="rId3" Type="http://schemas.openxmlformats.org/officeDocument/2006/relationships/hyperlink" Target="#'&#1588;&#1593;&#1575;&#1585; &#1575;&#1604;&#1580;&#1607;&#1577;'!A1"/><Relationship Id="rId2" Type="http://schemas.openxmlformats.org/officeDocument/2006/relationships/hyperlink" Target="#&#1575;&#1604;&#1585;&#1574;&#1610;&#1587;&#1610;&#1577;!A1"/><Relationship Id="rId1" Type="http://schemas.openxmlformats.org/officeDocument/2006/relationships/image" Target="../media/image8.emf"/><Relationship Id="rId5" Type="http://schemas.openxmlformats.org/officeDocument/2006/relationships/hyperlink" Target="#'&#1602;&#1575;&#1574;&#1605;&#1577; &#1575;&#1604;&#1605;&#1581;&#1578;&#1608;&#1610;&#1575;&#1578;'!A1"/><Relationship Id="rId4" Type="http://schemas.openxmlformats.org/officeDocument/2006/relationships/hyperlink" Target="#'&#1605;&#1593;&#1604;&#1608;&#1605;&#1575;&#1578; &#1571;&#1587;&#1575;&#1587;&#1610;&#1577; &#1593;&#1606; &#1575;&#1604;&#1582;&#1583;&#1605;&#1577;'!A1"/></Relationships>
</file>

<file path=xl/drawings/_rels/drawing8.xml.rels><?xml version="1.0" encoding="UTF-8" standalone="yes"?>
<Relationships xmlns="http://schemas.openxmlformats.org/package/2006/relationships"><Relationship Id="rId3" Type="http://schemas.openxmlformats.org/officeDocument/2006/relationships/hyperlink" Target="#'&#1605;&#1593;&#1604;&#1608;&#1605;&#1575;&#1578; &#1571;&#1587;&#1575;&#1587;&#1610;&#1577; &#1593;&#1606; &#1575;&#1604;&#1580;&#1607;&#1577;'!A1"/><Relationship Id="rId2" Type="http://schemas.openxmlformats.org/officeDocument/2006/relationships/hyperlink" Target="#&#1575;&#1604;&#1585;&#1574;&#1610;&#1587;&#1610;&#1577;!A1"/><Relationship Id="rId1" Type="http://schemas.openxmlformats.org/officeDocument/2006/relationships/image" Target="../media/image11.emf"/><Relationship Id="rId5" Type="http://schemas.openxmlformats.org/officeDocument/2006/relationships/hyperlink" Target="#'&#1602;&#1575;&#1574;&#1605;&#1577; &#1575;&#1604;&#1605;&#1581;&#1578;&#1608;&#1610;&#1575;&#1578;'!A1"/><Relationship Id="rId4" Type="http://schemas.openxmlformats.org/officeDocument/2006/relationships/hyperlink" Target="#'&#1581;&#1575;&#1604;&#1577; &#1575;&#1604;&#1575;&#1604;&#1578;&#1586;&#1575;&#1605; &#1576;&#1575;&#1604;&#1590;&#1608;&#1575;&#1576;&#1591; -&#1605;&#1587;&#1578;&#1608;&#1609; &#1633;'!A1"/></Relationships>
</file>

<file path=xl/drawings/_rels/drawing9.xml.rels><?xml version="1.0" encoding="UTF-8" standalone="yes"?>
<Relationships xmlns="http://schemas.openxmlformats.org/package/2006/relationships"><Relationship Id="rId3" Type="http://schemas.openxmlformats.org/officeDocument/2006/relationships/hyperlink" Target="#'&#1605;&#1593;&#1604;&#1608;&#1605;&#1575;&#1578; &#1571;&#1587;&#1575;&#1587;&#1610;&#1577; &#1593;&#1606; &#1575;&#1604;&#1582;&#1583;&#1605;&#1577;'!A1"/><Relationship Id="rId2" Type="http://schemas.openxmlformats.org/officeDocument/2006/relationships/hyperlink" Target="#&#1575;&#1604;&#1585;&#1574;&#1610;&#1587;&#1610;&#1577;!A1"/><Relationship Id="rId1" Type="http://schemas.openxmlformats.org/officeDocument/2006/relationships/image" Target="../media/image13.emf"/><Relationship Id="rId5" Type="http://schemas.openxmlformats.org/officeDocument/2006/relationships/hyperlink" Target="#'&#1602;&#1575;&#1574;&#1605;&#1577; &#1575;&#1604;&#1605;&#1581;&#1578;&#1608;&#1610;&#1575;&#1578;'!A1"/><Relationship Id="rId4" Type="http://schemas.openxmlformats.org/officeDocument/2006/relationships/hyperlink" Target="#'&#1606;&#1578;&#1575;&#1574;&#1580; &#1575;&#1604;&#1578;&#1602;&#1610;&#1610;&#1605; &#1608;&#1575;&#1604;&#1575;&#1604;&#1578;&#1586;&#1575;&#1605;-&#1605;&#1587;&#1578;&#1608;&#1609; &#1633;'!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1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1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1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0.emf"/></Relationships>
</file>

<file path=xl/drawings/_rels/vmlDrawing1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4.emf"/></Relationships>
</file>

<file path=xl/drawings/_rels/vmlDrawing2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6.emf"/></Relationships>
</file>

<file path=xl/drawings/_rels/vmlDrawing2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8.emf"/></Relationships>
</file>

<file path=xl/drawings/_rels/vmlDrawing2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28.vml.rels><?xml version="1.0" encoding="UTF-8" standalone="yes"?>
<Relationships xmlns="http://schemas.openxmlformats.org/package/2006/relationships"><Relationship Id="rId1" Type="http://schemas.openxmlformats.org/officeDocument/2006/relationships/image" Target="../media/image32.emf"/></Relationships>
</file>

<file path=xl/drawings/_rels/vmlDrawing29.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7.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9</xdr:col>
      <xdr:colOff>457200</xdr:colOff>
      <xdr:row>11</xdr:row>
      <xdr:rowOff>107058</xdr:rowOff>
    </xdr:from>
    <xdr:to>
      <xdr:col>11</xdr:col>
      <xdr:colOff>360442</xdr:colOff>
      <xdr:row>13</xdr:row>
      <xdr:rowOff>57150</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9668714708" y="4964808"/>
          <a:ext cx="1084342" cy="559692"/>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ar-SA" sz="1200">
              <a:solidFill>
                <a:schemeClr val="tx1"/>
              </a:solidFill>
              <a:latin typeface="DIN NEXT™ ARABIC REGULAR" panose="020B0503020203050203" pitchFamily="34" charset="-78"/>
              <a:cs typeface="DIN NEXT™ ARABIC REGULAR" panose="020B0503020203050203" pitchFamily="34" charset="-78"/>
            </a:rPr>
            <a:t>ابـدأ </a:t>
          </a:r>
          <a:r>
            <a:rPr lang="en-US" sz="1200">
              <a:solidFill>
                <a:schemeClr val="tx1"/>
              </a:solidFill>
              <a:latin typeface="DIN NEXT™ ARABIC REGULAR" panose="020B0503020203050203" pitchFamily="34" charset="-78"/>
              <a:cs typeface="DIN NEXT™ ARABIC REGULAR" panose="020B0503020203050203" pitchFamily="34" charset="-78"/>
            </a:rPr>
            <a:t>&lt;&lt;</a:t>
          </a:r>
        </a:p>
        <a:p>
          <a:pPr algn="ctr" rtl="1"/>
          <a:r>
            <a:rPr lang="en-US" sz="1200">
              <a:solidFill>
                <a:schemeClr val="tx1"/>
              </a:solidFill>
              <a:latin typeface="DIN NEXT™ ARABIC REGULAR" panose="020B0503020203050203" pitchFamily="34" charset="-78"/>
              <a:cs typeface="DIN NEXT™ ARABIC REGULAR" panose="020B0503020203050203" pitchFamily="34" charset="-78"/>
            </a:rPr>
            <a:t>START &gt;&gt;</a:t>
          </a:r>
          <a:endParaRPr lang="en-US" sz="2000">
            <a:solidFill>
              <a:schemeClr val="tx1"/>
            </a:solidFill>
            <a:latin typeface="DIN NEXT™ ARABIC REGULAR" panose="020B0503020203050203" pitchFamily="34" charset="-78"/>
            <a:cs typeface="DIN NEXT™ ARABIC REGULAR" panose="020B0503020203050203" pitchFamily="34" charset="-78"/>
          </a:endParaRPr>
        </a:p>
      </xdr:txBody>
    </xdr:sp>
    <xdr:clientData/>
  </xdr:twoCellAnchor>
  <xdr:twoCellAnchor editAs="oneCell">
    <xdr:from>
      <xdr:col>0</xdr:col>
      <xdr:colOff>242409</xdr:colOff>
      <xdr:row>1</xdr:row>
      <xdr:rowOff>21189</xdr:rowOff>
    </xdr:from>
    <xdr:to>
      <xdr:col>2</xdr:col>
      <xdr:colOff>938792</xdr:colOff>
      <xdr:row>4</xdr:row>
      <xdr:rowOff>936028</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10056857958" y="289300"/>
          <a:ext cx="1828800" cy="144400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188255</xdr:colOff>
          <xdr:row>0</xdr:row>
          <xdr:rowOff>232910</xdr:rowOff>
        </xdr:from>
        <xdr:to>
          <xdr:col>12</xdr:col>
          <xdr:colOff>244480</xdr:colOff>
          <xdr:row>4</xdr:row>
          <xdr:rowOff>1098325</xdr:rowOff>
        </xdr:to>
        <xdr:pic>
          <xdr:nvPicPr>
            <xdr:cNvPr id="11" name="Picture 10">
              <a:extLst>
                <a:ext uri="{FF2B5EF4-FFF2-40B4-BE49-F238E27FC236}">
                  <a16:creationId xmlns:a16="http://schemas.microsoft.com/office/drawing/2014/main" id="{00000000-0008-0000-0000-00000B000000}"/>
                </a:ext>
              </a:extLst>
            </xdr:cNvPr>
            <xdr:cNvPicPr>
              <a:picLocks noChangeAspect="1" noChangeArrowheads="1"/>
              <a:extLst>
                <a:ext uri="{84589F7E-364E-4C9E-8A38-B11213B215E9}">
                  <a14:cameraTool cellRange="'شعار الجهة'!$E$7:$G$9" spid="_x0000_s479323"/>
                </a:ext>
              </a:extLst>
            </xdr:cNvPicPr>
          </xdr:nvPicPr>
          <xdr:blipFill>
            <a:blip xmlns:r="http://schemas.openxmlformats.org/officeDocument/2006/relationships" r:embed="rId3"/>
            <a:srcRect/>
            <a:stretch>
              <a:fillRect/>
            </a:stretch>
          </xdr:blipFill>
          <xdr:spPr bwMode="auto">
            <a:xfrm>
              <a:off x="9668240120" y="232910"/>
              <a:ext cx="2885150" cy="1703615"/>
            </a:xfrm>
            <a:prstGeom prst="rect">
              <a:avLst/>
            </a:prstGeom>
            <a:solidFill>
              <a:srgbClr val="FFFFFF" mc:Ignorable="a14" a14:legacySpreadsheetColorIndex="9"/>
            </a:solidFill>
            <a:ln w="9525">
              <a:noFill/>
              <a:miter lim="800000"/>
              <a:headEnd/>
              <a:tailEnd/>
            </a:ln>
          </xdr:spPr>
        </xdr:pic>
        <xdr:clientData/>
      </xdr:twoCellAnchor>
    </mc:Choice>
    <mc:Fallback/>
  </mc:AlternateContent>
  <xdr:oneCellAnchor>
    <xdr:from>
      <xdr:col>7</xdr:col>
      <xdr:colOff>802405</xdr:colOff>
      <xdr:row>9</xdr:row>
      <xdr:rowOff>34885</xdr:rowOff>
    </xdr:from>
    <xdr:ext cx="484748" cy="26161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671007447" y="4092535"/>
          <a:ext cx="484748"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rtl="1"/>
          <a:r>
            <a:rPr lang="ar-SA" sz="1100">
              <a:solidFill>
                <a:schemeClr val="tx2">
                  <a:lumMod val="75000"/>
                </a:schemeClr>
              </a:solidFill>
              <a:latin typeface="DIN Next LT Arabic Light" charset="0"/>
              <a:ea typeface="DIN Next LT Arabic Light" charset="0"/>
              <a:cs typeface="DIN Next LT Arabic Light" charset="0"/>
            </a:rPr>
            <a:t>2021</a:t>
          </a:r>
        </a:p>
      </xdr:txBody>
    </xdr:sp>
    <xdr:clientData/>
  </xdr:oneCellAnchor>
  <xdr:oneCellAnchor>
    <xdr:from>
      <xdr:col>3</xdr:col>
      <xdr:colOff>569760</xdr:colOff>
      <xdr:row>9</xdr:row>
      <xdr:rowOff>42711</xdr:rowOff>
    </xdr:from>
    <xdr:ext cx="457200" cy="299697"/>
    <xdr:sp macro="" textlink="">
      <xdr:nvSpPr>
        <xdr:cNvPr id="13" name="TextBox 12">
          <a:extLst>
            <a:ext uri="{FF2B5EF4-FFF2-40B4-BE49-F238E27FC236}">
              <a16:creationId xmlns:a16="http://schemas.microsoft.com/office/drawing/2014/main" id="{00000000-0008-0000-0000-00000D000000}"/>
            </a:ext>
          </a:extLst>
        </xdr:cNvPr>
        <xdr:cNvSpPr txBox="1"/>
      </xdr:nvSpPr>
      <xdr:spPr>
        <a:xfrm flipH="1">
          <a:off x="9675201465" y="4100361"/>
          <a:ext cx="457200" cy="299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1.0</a:t>
          </a:r>
        </a:p>
      </xdr:txBody>
    </xdr:sp>
    <xdr:clientData/>
  </xdr:oneCellAnchor>
  <xdr:twoCellAnchor>
    <xdr:from>
      <xdr:col>0</xdr:col>
      <xdr:colOff>50800</xdr:colOff>
      <xdr:row>16</xdr:row>
      <xdr:rowOff>76200</xdr:rowOff>
    </xdr:from>
    <xdr:to>
      <xdr:col>12</xdr:col>
      <xdr:colOff>522622</xdr:colOff>
      <xdr:row>16</xdr:row>
      <xdr:rowOff>292100</xdr:rowOff>
    </xdr:to>
    <xdr:sp macro="" textlink="">
      <xdr:nvSpPr>
        <xdr:cNvPr id="14" name="Rounded Rectangle 13">
          <a:extLst>
            <a:ext uri="{FF2B5EF4-FFF2-40B4-BE49-F238E27FC236}">
              <a16:creationId xmlns:a16="http://schemas.microsoft.com/office/drawing/2014/main" id="{00000000-0008-0000-0000-00000E000000}"/>
            </a:ext>
          </a:extLst>
        </xdr:cNvPr>
        <xdr:cNvSpPr>
          <a:spLocks/>
        </xdr:cNvSpPr>
      </xdr:nvSpPr>
      <xdr:spPr>
        <a:xfrm>
          <a:off x="9667961978" y="5886450"/>
          <a:ext cx="9596772" cy="2159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r" rtl="1"/>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139700</xdr:colOff>
      <xdr:row>20</xdr:row>
      <xdr:rowOff>20320</xdr:rowOff>
    </xdr:from>
    <xdr:to>
      <xdr:col>10</xdr:col>
      <xdr:colOff>812800</xdr:colOff>
      <xdr:row>34</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42</xdr:row>
      <xdr:rowOff>12700</xdr:rowOff>
    </xdr:from>
    <xdr:to>
      <xdr:col>10</xdr:col>
      <xdr:colOff>806450</xdr:colOff>
      <xdr:row>56</xdr:row>
      <xdr:rowOff>120650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62</xdr:row>
      <xdr:rowOff>13970</xdr:rowOff>
    </xdr:from>
    <xdr:to>
      <xdr:col>10</xdr:col>
      <xdr:colOff>812800</xdr:colOff>
      <xdr:row>76</xdr:row>
      <xdr:rowOff>101600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215900</xdr:colOff>
      <xdr:row>4</xdr:row>
      <xdr:rowOff>127000</xdr:rowOff>
    </xdr:from>
    <xdr:to>
      <xdr:col>10</xdr:col>
      <xdr:colOff>885507</xdr:colOff>
      <xdr:row>15</xdr:row>
      <xdr:rowOff>174624</xdr:rowOff>
    </xdr:to>
    <xdr:graphicFrame macro="">
      <xdr:nvGraphicFramePr>
        <xdr:cNvPr id="7" name="Chart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oneCellAnchor>
        <xdr:from>
          <xdr:col>9</xdr:col>
          <xdr:colOff>38100</xdr:colOff>
          <xdr:row>0</xdr:row>
          <xdr:rowOff>0</xdr:rowOff>
        </xdr:from>
        <xdr:ext cx="2476500" cy="1441450"/>
        <xdr:pic>
          <xdr:nvPicPr>
            <xdr:cNvPr id="8" name="Picture 7">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414241"/>
                </a:ext>
              </a:extLst>
            </xdr:cNvPicPr>
          </xdr:nvPicPr>
          <xdr:blipFill>
            <a:blip xmlns:r="http://schemas.openxmlformats.org/officeDocument/2006/relationships" r:embed="rId5"/>
            <a:srcRect/>
            <a:stretch>
              <a:fillRect/>
            </a:stretch>
          </xdr:blipFill>
          <xdr:spPr bwMode="auto">
            <a:xfrm>
              <a:off x="9662302875" y="0"/>
              <a:ext cx="2476500" cy="14414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266700</xdr:colOff>
      <xdr:row>1</xdr:row>
      <xdr:rowOff>1257299</xdr:rowOff>
    </xdr:from>
    <xdr:to>
      <xdr:col>11</xdr:col>
      <xdr:colOff>1057275</xdr:colOff>
      <xdr:row>1</xdr:row>
      <xdr:rowOff>1704974</xdr:rowOff>
    </xdr:to>
    <xdr:sp macro="" textlink="">
      <xdr:nvSpPr>
        <xdr:cNvPr id="13" name="Rounded Rectangle 12">
          <a:extLst>
            <a:ext uri="{FF2B5EF4-FFF2-40B4-BE49-F238E27FC236}">
              <a16:creationId xmlns:a16="http://schemas.microsoft.com/office/drawing/2014/main" id="{00000000-0008-0000-0900-00000D000000}"/>
            </a:ext>
          </a:extLst>
        </xdr:cNvPr>
        <xdr:cNvSpPr/>
      </xdr:nvSpPr>
      <xdr:spPr>
        <a:xfrm>
          <a:off x="9662379075" y="1581149"/>
          <a:ext cx="8848725" cy="44767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ملخص</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نتائج</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تقييم مستوى تطبيق والتزام مقدم الخدمة بالضوابط الإلزامية في ضوابط الأمن السيبراني للحوسبة السحابية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p>
        <a:p>
          <a:pPr algn="ctr" rtl="1"/>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Summary of CSP Compliance and Assessment Results with Mandatory Controls in the Cloud Cybersecurity Controls (CCC-1:2020)</a:t>
          </a:r>
          <a:endParaRPr lang="en-US" sz="1050">
            <a:effectLst/>
            <a:latin typeface="DIN NEXT™ ARABIC REGULAR" panose="020B0503020203050203" pitchFamily="34" charset="-78"/>
            <a:cs typeface="DIN NEXT™ ARABIC REGULAR" panose="020B0503020203050203" pitchFamily="34" charset="-78"/>
          </a:endParaRPr>
        </a:p>
      </xdr:txBody>
    </xdr:sp>
    <xdr:clientData/>
  </xdr:twoCellAnchor>
  <xdr:twoCellAnchor>
    <xdr:from>
      <xdr:col>3</xdr:col>
      <xdr:colOff>190500</xdr:colOff>
      <xdr:row>82</xdr:row>
      <xdr:rowOff>0</xdr:rowOff>
    </xdr:from>
    <xdr:to>
      <xdr:col>11</xdr:col>
      <xdr:colOff>50800</xdr:colOff>
      <xdr:row>96</xdr:row>
      <xdr:rowOff>87630</xdr:rowOff>
    </xdr:to>
    <xdr:graphicFrame macro="">
      <xdr:nvGraphicFramePr>
        <xdr:cNvPr id="22" name="Chart 21">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139700</xdr:colOff>
      <xdr:row>20</xdr:row>
      <xdr:rowOff>20320</xdr:rowOff>
    </xdr:from>
    <xdr:to>
      <xdr:col>23</xdr:col>
      <xdr:colOff>812800</xdr:colOff>
      <xdr:row>34</xdr:row>
      <xdr:rowOff>114300</xdr:rowOff>
    </xdr:to>
    <xdr:graphicFrame macro="">
      <xdr:nvGraphicFramePr>
        <xdr:cNvPr id="26" name="Chart 25">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129540</xdr:colOff>
      <xdr:row>42</xdr:row>
      <xdr:rowOff>12700</xdr:rowOff>
    </xdr:from>
    <xdr:to>
      <xdr:col>23</xdr:col>
      <xdr:colOff>806450</xdr:colOff>
      <xdr:row>56</xdr:row>
      <xdr:rowOff>120650</xdr:rowOff>
    </xdr:to>
    <xdr:graphicFrame macro="">
      <xdr:nvGraphicFramePr>
        <xdr:cNvPr id="27" name="Chart 26">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127000</xdr:colOff>
      <xdr:row>62</xdr:row>
      <xdr:rowOff>13970</xdr:rowOff>
    </xdr:from>
    <xdr:to>
      <xdr:col>23</xdr:col>
      <xdr:colOff>812800</xdr:colOff>
      <xdr:row>76</xdr:row>
      <xdr:rowOff>101600</xdr:rowOff>
    </xdr:to>
    <xdr:graphicFrame macro="">
      <xdr:nvGraphicFramePr>
        <xdr:cNvPr id="28" name="Chart 27">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139700</xdr:colOff>
      <xdr:row>4</xdr:row>
      <xdr:rowOff>184150</xdr:rowOff>
    </xdr:from>
    <xdr:to>
      <xdr:col>23</xdr:col>
      <xdr:colOff>809307</xdr:colOff>
      <xdr:row>15</xdr:row>
      <xdr:rowOff>231774</xdr:rowOff>
    </xdr:to>
    <xdr:graphicFrame macro="">
      <xdr:nvGraphicFramePr>
        <xdr:cNvPr id="29" name="Chart 28">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266700</xdr:colOff>
      <xdr:row>1</xdr:row>
      <xdr:rowOff>1257300</xdr:rowOff>
    </xdr:from>
    <xdr:to>
      <xdr:col>24</xdr:col>
      <xdr:colOff>386800</xdr:colOff>
      <xdr:row>1</xdr:row>
      <xdr:rowOff>1624500</xdr:rowOff>
    </xdr:to>
    <xdr:sp macro="" textlink="">
      <xdr:nvSpPr>
        <xdr:cNvPr id="35" name="Rounded Rectangle 34">
          <a:extLst>
            <a:ext uri="{FF2B5EF4-FFF2-40B4-BE49-F238E27FC236}">
              <a16:creationId xmlns:a16="http://schemas.microsoft.com/office/drawing/2014/main" id="{00000000-0008-0000-0900-00000D000000}"/>
            </a:ext>
          </a:extLst>
        </xdr:cNvPr>
        <xdr:cNvSpPr/>
      </xdr:nvSpPr>
      <xdr:spPr>
        <a:xfrm>
          <a:off x="10084562550" y="1581150"/>
          <a:ext cx="8546550"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 تطبيق والتزام المشترك بالضوابط الموصى بتطبيقها الأمن السيبراني للحوسبة السحابية (</a:t>
          </a:r>
          <a:r>
            <a:rPr lang="en-US" sz="1400" b="1" kern="1200">
              <a:solidFill>
                <a:schemeClr val="lt1"/>
              </a:solidFill>
              <a:effectLst/>
              <a:latin typeface="DIN NEXT™ ARABIC REGULAR" panose="020B0503020203050203" pitchFamily="34" charset="-78"/>
              <a:ea typeface="+mn-ea"/>
              <a:cs typeface="DIN NEXT™ ARABIC REGULAR" panose="020B0503020203050203" pitchFamily="34" charset="-78"/>
            </a:rPr>
            <a:t>CCC-1:2020)</a:t>
          </a:r>
        </a:p>
        <a:p>
          <a:pPr algn="ctr" rtl="1"/>
          <a:endParaRPr lang="ar-SA" sz="1400" b="1" kern="1200">
            <a:solidFill>
              <a:schemeClr val="lt1"/>
            </a:solidFill>
            <a:effectLst/>
            <a:latin typeface="DIN NEXT™ ARABIC REGULAR" panose="020B0503020203050203" pitchFamily="34" charset="-78"/>
            <a:ea typeface="+mn-ea"/>
            <a:cs typeface="DIN NEXT™ ARABIC REGULAR" panose="020B0503020203050203" pitchFamily="34" charset="-78"/>
          </a:endParaRPr>
        </a:p>
      </xdr:txBody>
    </xdr:sp>
    <xdr:clientData/>
  </xdr:twoCellAnchor>
  <xdr:twoCellAnchor>
    <xdr:from>
      <xdr:col>16</xdr:col>
      <xdr:colOff>171450</xdr:colOff>
      <xdr:row>82</xdr:row>
      <xdr:rowOff>0</xdr:rowOff>
    </xdr:from>
    <xdr:to>
      <xdr:col>24</xdr:col>
      <xdr:colOff>31750</xdr:colOff>
      <xdr:row>96</xdr:row>
      <xdr:rowOff>87630</xdr:rowOff>
    </xdr:to>
    <xdr:graphicFrame macro="">
      <xdr:nvGraphicFramePr>
        <xdr:cNvPr id="36" name="Chart 35">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0</xdr:row>
      <xdr:rowOff>65881</xdr:rowOff>
    </xdr:from>
    <xdr:to>
      <xdr:col>1</xdr:col>
      <xdr:colOff>920115</xdr:colOff>
      <xdr:row>0</xdr:row>
      <xdr:rowOff>312769</xdr:rowOff>
    </xdr:to>
    <xdr:sp macro="" textlink="">
      <xdr:nvSpPr>
        <xdr:cNvPr id="19" name="Rounded Rectangle 18">
          <a:hlinkClick xmlns:r="http://schemas.openxmlformats.org/officeDocument/2006/relationships" r:id="rId12"/>
          <a:extLst>
            <a:ext uri="{FF2B5EF4-FFF2-40B4-BE49-F238E27FC236}">
              <a16:creationId xmlns:a16="http://schemas.microsoft.com/office/drawing/2014/main" id="{00000000-0008-0000-0800-000008000000}"/>
            </a:ext>
          </a:extLst>
        </xdr:cNvPr>
        <xdr:cNvSpPr/>
      </xdr:nvSpPr>
      <xdr:spPr>
        <a:xfrm>
          <a:off x="9670031460" y="65881"/>
          <a:ext cx="14630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3</xdr:col>
      <xdr:colOff>549538</xdr:colOff>
      <xdr:row>0</xdr:row>
      <xdr:rowOff>65881</xdr:rowOff>
    </xdr:from>
    <xdr:to>
      <xdr:col>6</xdr:col>
      <xdr:colOff>127348</xdr:colOff>
      <xdr:row>0</xdr:row>
      <xdr:rowOff>312769</xdr:rowOff>
    </xdr:to>
    <xdr:sp macro="" textlink="">
      <xdr:nvSpPr>
        <xdr:cNvPr id="20" name="Rounded Rectangle 19">
          <a:hlinkClick xmlns:r="http://schemas.openxmlformats.org/officeDocument/2006/relationships" r:id="rId13"/>
          <a:extLst>
            <a:ext uri="{FF2B5EF4-FFF2-40B4-BE49-F238E27FC236}">
              <a16:creationId xmlns:a16="http://schemas.microsoft.com/office/drawing/2014/main" id="{00000000-0008-0000-0800-00000A000000}"/>
            </a:ext>
          </a:extLst>
        </xdr:cNvPr>
        <xdr:cNvSpPr/>
      </xdr:nvSpPr>
      <xdr:spPr>
        <a:xfrm>
          <a:off x="9666461777" y="65881"/>
          <a:ext cx="134946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142103</xdr:colOff>
      <xdr:row>0</xdr:row>
      <xdr:rowOff>66675</xdr:rowOff>
    </xdr:from>
    <xdr:to>
      <xdr:col>8</xdr:col>
      <xdr:colOff>311701</xdr:colOff>
      <xdr:row>0</xdr:row>
      <xdr:rowOff>315118</xdr:rowOff>
    </xdr:to>
    <xdr:sp macro="" textlink="">
      <xdr:nvSpPr>
        <xdr:cNvPr id="21" name="Rounded Rectangle 20">
          <a:hlinkClick xmlns:r="http://schemas.openxmlformats.org/officeDocument/2006/relationships" r:id="rId14"/>
          <a:extLst>
            <a:ext uri="{FF2B5EF4-FFF2-40B4-BE49-F238E27FC236}">
              <a16:creationId xmlns:a16="http://schemas.microsoft.com/office/drawing/2014/main" id="{00000000-0008-0000-0800-00000B000000}"/>
            </a:ext>
          </a:extLst>
        </xdr:cNvPr>
        <xdr:cNvSpPr/>
      </xdr:nvSpPr>
      <xdr:spPr>
        <a:xfrm>
          <a:off x="9665096324" y="66675"/>
          <a:ext cx="1350698"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latin typeface="DIN Next LT Arabic Light" panose="020B0303020203050203" pitchFamily="34" charset="-78"/>
              <a:cs typeface="DIN Next LT Arabic Light" panose="020B0303020203050203" pitchFamily="34" charset="-78"/>
            </a:rPr>
            <a:t>التالي</a:t>
          </a:r>
          <a:r>
            <a:rPr lang="ar-SA" sz="1100" b="0" baseline="0">
              <a:latin typeface="DIN Next LT Arabic Light" panose="020B0303020203050203" pitchFamily="34" charset="-78"/>
              <a:cs typeface="DIN Next LT Arabic Light" panose="020B0303020203050203" pitchFamily="34" charset="-78"/>
            </a:rPr>
            <a:t> - </a:t>
          </a:r>
          <a:r>
            <a:rPr lang="en-US" sz="1100" b="0">
              <a:latin typeface="DIN Next LT Arabic Light" panose="020B0303020203050203" pitchFamily="34" charset="-78"/>
              <a:cs typeface="DIN Next LT Arabic Light" panose="020B0303020203050203" pitchFamily="34" charset="-78"/>
            </a:rPr>
            <a:t>Next</a:t>
          </a:r>
        </a:p>
      </xdr:txBody>
    </xdr:sp>
    <xdr:clientData/>
  </xdr:twoCellAnchor>
  <xdr:twoCellAnchor>
    <xdr:from>
      <xdr:col>1</xdr:col>
      <xdr:colOff>964692</xdr:colOff>
      <xdr:row>0</xdr:row>
      <xdr:rowOff>65881</xdr:rowOff>
    </xdr:from>
    <xdr:to>
      <xdr:col>3</xdr:col>
      <xdr:colOff>523249</xdr:colOff>
      <xdr:row>0</xdr:row>
      <xdr:rowOff>312769</xdr:rowOff>
    </xdr:to>
    <xdr:sp macro="" textlink="">
      <xdr:nvSpPr>
        <xdr:cNvPr id="23" name="Rounded Rectangle 22">
          <a:hlinkClick xmlns:r="http://schemas.openxmlformats.org/officeDocument/2006/relationships" r:id="rId15"/>
          <a:extLst>
            <a:ext uri="{FF2B5EF4-FFF2-40B4-BE49-F238E27FC236}">
              <a16:creationId xmlns:a16="http://schemas.microsoft.com/office/drawing/2014/main" id="{00000000-0008-0000-0800-00000A000000}"/>
            </a:ext>
          </a:extLst>
        </xdr:cNvPr>
        <xdr:cNvSpPr/>
      </xdr:nvSpPr>
      <xdr:spPr>
        <a:xfrm>
          <a:off x="9667837526" y="65881"/>
          <a:ext cx="2149357"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773032</xdr:colOff>
          <xdr:row>0</xdr:row>
          <xdr:rowOff>122843</xdr:rowOff>
        </xdr:from>
        <xdr:to>
          <xdr:col>15</xdr:col>
          <xdr:colOff>1039732</xdr:colOff>
          <xdr:row>4</xdr:row>
          <xdr:rowOff>65693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شعار الجهة'!$E$7:$G$9" spid="_x0000_s408262"/>
                </a:ext>
              </a:extLst>
            </xdr:cNvPicPr>
          </xdr:nvPicPr>
          <xdr:blipFill>
            <a:blip xmlns:r="http://schemas.openxmlformats.org/officeDocument/2006/relationships" r:embed="rId1"/>
            <a:srcRect/>
            <a:stretch>
              <a:fillRect/>
            </a:stretch>
          </xdr:blipFill>
          <xdr:spPr bwMode="auto">
            <a:xfrm>
              <a:off x="9979702943" y="122843"/>
              <a:ext cx="2362200" cy="142875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338137</xdr:colOff>
      <xdr:row>4</xdr:row>
      <xdr:rowOff>252413</xdr:rowOff>
    </xdr:from>
    <xdr:to>
      <xdr:col>15</xdr:col>
      <xdr:colOff>1221797</xdr:colOff>
      <xdr:row>5</xdr:row>
      <xdr:rowOff>335756</xdr:rowOff>
    </xdr:to>
    <xdr:sp macro="" textlink="">
      <xdr:nvSpPr>
        <xdr:cNvPr id="8" name="Rounded Rectangle 7">
          <a:extLst>
            <a:ext uri="{FF2B5EF4-FFF2-40B4-BE49-F238E27FC236}">
              <a16:creationId xmlns:a16="http://schemas.microsoft.com/office/drawing/2014/main" id="{00000000-0008-0000-0800-000003000000}"/>
            </a:ext>
          </a:extLst>
        </xdr:cNvPr>
        <xdr:cNvSpPr/>
      </xdr:nvSpPr>
      <xdr:spPr>
        <a:xfrm>
          <a:off x="9977873053" y="1738313"/>
          <a:ext cx="16828510" cy="521493"/>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baseline="0">
            <a:latin typeface="DIN Next LT W23 Medium" charset="0"/>
            <a:ea typeface="DIN Next LT W23 Medium" charset="0"/>
            <a:cs typeface="DIN Next LT W23 Medium" charset="0"/>
          </a:endParaRPr>
        </a:p>
        <a:p>
          <a:pPr algn="ctr" rtl="1"/>
          <a:r>
            <a:rPr lang="en-US" sz="1600" baseline="0">
              <a:latin typeface="DIN Next LT W23 Medium" charset="0"/>
              <a:ea typeface="DIN Next LT W23 Medium" charset="0"/>
              <a:cs typeface="DIN Next LT W23 Medium" charset="0"/>
            </a:rPr>
            <a:t>  Compliance with Controls Status  </a:t>
          </a:r>
        </a:p>
      </xdr:txBody>
    </xdr:sp>
    <xdr:clientData/>
  </xdr:twoCellAnchor>
  <xdr:twoCellAnchor>
    <xdr:from>
      <xdr:col>3</xdr:col>
      <xdr:colOff>134575</xdr:colOff>
      <xdr:row>0</xdr:row>
      <xdr:rowOff>70582</xdr:rowOff>
    </xdr:from>
    <xdr:to>
      <xdr:col>4</xdr:col>
      <xdr:colOff>98580</xdr:colOff>
      <xdr:row>1</xdr:row>
      <xdr:rowOff>32957</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800-00000A000000}"/>
            </a:ext>
          </a:extLst>
        </xdr:cNvPr>
        <xdr:cNvSpPr/>
      </xdr:nvSpPr>
      <xdr:spPr>
        <a:xfrm>
          <a:off x="9936616452" y="70582"/>
          <a:ext cx="134946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138075</xdr:colOff>
      <xdr:row>0</xdr:row>
      <xdr:rowOff>64697</xdr:rowOff>
    </xdr:from>
    <xdr:to>
      <xdr:col>5</xdr:col>
      <xdr:colOff>103318</xdr:colOff>
      <xdr:row>1</xdr:row>
      <xdr:rowOff>28627</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800-00000B000000}"/>
            </a:ext>
          </a:extLst>
        </xdr:cNvPr>
        <xdr:cNvSpPr/>
      </xdr:nvSpPr>
      <xdr:spPr>
        <a:xfrm>
          <a:off x="9988592732" y="64697"/>
          <a:ext cx="1346368" cy="2496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latin typeface="DIN Next LT Arabic Light" panose="020B0303020203050203" pitchFamily="34" charset="-78"/>
              <a:cs typeface="DIN Next LT Arabic Light" panose="020B0303020203050203" pitchFamily="34" charset="-78"/>
            </a:rPr>
            <a:t>التالي</a:t>
          </a:r>
          <a:r>
            <a:rPr lang="ar-SA" sz="1100" b="0" baseline="0">
              <a:latin typeface="DIN Next LT Arabic Light" panose="020B0303020203050203" pitchFamily="34" charset="-78"/>
              <a:cs typeface="DIN Next LT Arabic Light" panose="020B0303020203050203" pitchFamily="34" charset="-78"/>
            </a:rPr>
            <a:t> - </a:t>
          </a:r>
          <a:r>
            <a:rPr lang="en-US" sz="1100" b="0">
              <a:latin typeface="DIN Next LT Arabic Light" panose="020B0303020203050203" pitchFamily="34" charset="-78"/>
              <a:cs typeface="DIN Next LT Arabic Light" panose="020B0303020203050203" pitchFamily="34" charset="-78"/>
            </a:rPr>
            <a:t>Next</a:t>
          </a:r>
        </a:p>
      </xdr:txBody>
    </xdr:sp>
    <xdr:clientData/>
  </xdr:twoCellAnchor>
  <xdr:twoCellAnchor>
    <xdr:from>
      <xdr:col>1</xdr:col>
      <xdr:colOff>1311233</xdr:colOff>
      <xdr:row>0</xdr:row>
      <xdr:rowOff>70583</xdr:rowOff>
    </xdr:from>
    <xdr:to>
      <xdr:col>3</xdr:col>
      <xdr:colOff>95915</xdr:colOff>
      <xdr:row>1</xdr:row>
      <xdr:rowOff>32958</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00000000-0008-0000-0800-00000A000000}"/>
            </a:ext>
          </a:extLst>
        </xdr:cNvPr>
        <xdr:cNvSpPr/>
      </xdr:nvSpPr>
      <xdr:spPr>
        <a:xfrm>
          <a:off x="9938004572" y="70583"/>
          <a:ext cx="2149357"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twoCellAnchor>
    <xdr:from>
      <xdr:col>0</xdr:col>
      <xdr:colOff>24740</xdr:colOff>
      <xdr:row>0</xdr:row>
      <xdr:rowOff>74222</xdr:rowOff>
    </xdr:from>
    <xdr:to>
      <xdr:col>1</xdr:col>
      <xdr:colOff>1275874</xdr:colOff>
      <xdr:row>1</xdr:row>
      <xdr:rowOff>36597</xdr:rowOff>
    </xdr:to>
    <xdr:sp macro="" textlink="">
      <xdr:nvSpPr>
        <xdr:cNvPr id="12" name="Rounded Rectangle 11">
          <a:hlinkClick xmlns:r="http://schemas.openxmlformats.org/officeDocument/2006/relationships" r:id="rId5"/>
          <a:extLst>
            <a:ext uri="{FF2B5EF4-FFF2-40B4-BE49-F238E27FC236}">
              <a16:creationId xmlns:a16="http://schemas.microsoft.com/office/drawing/2014/main" id="{00000000-0008-0000-0800-000008000000}"/>
            </a:ext>
          </a:extLst>
        </xdr:cNvPr>
        <xdr:cNvSpPr/>
      </xdr:nvSpPr>
      <xdr:spPr>
        <a:xfrm>
          <a:off x="9940189288" y="74222"/>
          <a:ext cx="164697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139700</xdr:colOff>
      <xdr:row>20</xdr:row>
      <xdr:rowOff>20320</xdr:rowOff>
    </xdr:from>
    <xdr:to>
      <xdr:col>10</xdr:col>
      <xdr:colOff>812800</xdr:colOff>
      <xdr:row>34</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43</xdr:row>
      <xdr:rowOff>12700</xdr:rowOff>
    </xdr:from>
    <xdr:to>
      <xdr:col>10</xdr:col>
      <xdr:colOff>806450</xdr:colOff>
      <xdr:row>57</xdr:row>
      <xdr:rowOff>120650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66</xdr:row>
      <xdr:rowOff>13970</xdr:rowOff>
    </xdr:from>
    <xdr:to>
      <xdr:col>10</xdr:col>
      <xdr:colOff>812800</xdr:colOff>
      <xdr:row>80</xdr:row>
      <xdr:rowOff>101600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187325</xdr:colOff>
      <xdr:row>4</xdr:row>
      <xdr:rowOff>155575</xdr:rowOff>
    </xdr:from>
    <xdr:to>
      <xdr:col>10</xdr:col>
      <xdr:colOff>856932</xdr:colOff>
      <xdr:row>15</xdr:row>
      <xdr:rowOff>203199</xdr:rowOff>
    </xdr:to>
    <xdr:graphicFrame macro="">
      <xdr:nvGraphicFramePr>
        <xdr:cNvPr id="5" name="Chart 4">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oneCellAnchor>
        <xdr:from>
          <xdr:col>9</xdr:col>
          <xdr:colOff>247650</xdr:colOff>
          <xdr:row>0</xdr:row>
          <xdr:rowOff>31750</xdr:rowOff>
        </xdr:from>
        <xdr:ext cx="2362200" cy="1428750"/>
        <xdr:pic>
          <xdr:nvPicPr>
            <xdr:cNvPr id="6" name="Picture 5">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410263"/>
                </a:ext>
              </a:extLst>
            </xdr:cNvPicPr>
          </xdr:nvPicPr>
          <xdr:blipFill>
            <a:blip xmlns:r="http://schemas.openxmlformats.org/officeDocument/2006/relationships" r:embed="rId5"/>
            <a:srcRect/>
            <a:stretch>
              <a:fillRect/>
            </a:stretch>
          </xdr:blipFill>
          <xdr:spPr bwMode="auto">
            <a:xfrm>
              <a:off x="9660959850" y="31750"/>
              <a:ext cx="2362200" cy="14287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384134</xdr:colOff>
      <xdr:row>1</xdr:row>
      <xdr:rowOff>1257300</xdr:rowOff>
    </xdr:from>
    <xdr:to>
      <xdr:col>12</xdr:col>
      <xdr:colOff>386801</xdr:colOff>
      <xdr:row>1</xdr:row>
      <xdr:rowOff>1705356</xdr:rowOff>
    </xdr:to>
    <xdr:sp macro="" textlink="">
      <xdr:nvSpPr>
        <xdr:cNvPr id="11" name="Rounded Rectangle 10">
          <a:extLst>
            <a:ext uri="{FF2B5EF4-FFF2-40B4-BE49-F238E27FC236}">
              <a16:creationId xmlns:a16="http://schemas.microsoft.com/office/drawing/2014/main" id="{00000000-0008-0000-0900-00000D000000}"/>
            </a:ext>
          </a:extLst>
        </xdr:cNvPr>
        <xdr:cNvSpPr/>
      </xdr:nvSpPr>
      <xdr:spPr>
        <a:xfrm>
          <a:off x="9661011199" y="1581150"/>
          <a:ext cx="8851392" cy="44805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ملخص</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نتائج</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تقييم مستوى تطبيق والتزام مقدم الخدمة بالضوابط الإلزامية في ضوابط الأمن السيبراني للحوسبة السحابية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endPar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marL="0" marR="0" lvl="0" indent="0" algn="ctr" defTabSz="457200" rtl="1" eaLnBrk="1" fontAlgn="auto" latinLnBrk="0" hangingPunct="1">
            <a:lnSpc>
              <a:spcPct val="100000"/>
            </a:lnSpc>
            <a:spcBef>
              <a:spcPts val="0"/>
            </a:spcBef>
            <a:spcAft>
              <a:spcPts val="0"/>
            </a:spcAft>
            <a:buClrTx/>
            <a:buSzTx/>
            <a:buFontTx/>
            <a:buNone/>
            <a:tabLst/>
            <a:defRPr/>
          </a:pPr>
          <a:r>
            <a:rPr lang="en-US" sz="1200" b="1" kern="1200" baseline="0">
              <a:solidFill>
                <a:schemeClr val="lt1"/>
              </a:solidFill>
              <a:effectLst/>
              <a:latin typeface="+mn-lt"/>
              <a:ea typeface="+mn-ea"/>
              <a:cs typeface="+mn-cs"/>
            </a:rPr>
            <a:t>Summary of CSP Compliance and Assessment Results with Mandatory Controls in the Cloud Cybersecurity Controls (CCC-1:2020)</a:t>
          </a:r>
          <a:endParaRPr lang="en-US" sz="1200">
            <a:effectLst/>
          </a:endParaRPr>
        </a:p>
        <a:p>
          <a:pPr algn="ctr" rtl="1"/>
          <a:endParaRPr lang="en-US" sz="1050">
            <a:effectLst/>
            <a:latin typeface="DIN NEXT™ ARABIC REGULAR" panose="020B0503020203050203" pitchFamily="34" charset="-78"/>
            <a:cs typeface="DIN NEXT™ ARABIC REGULAR" panose="020B0503020203050203" pitchFamily="34" charset="-78"/>
          </a:endParaRPr>
        </a:p>
      </xdr:txBody>
    </xdr:sp>
    <xdr:clientData/>
  </xdr:twoCellAnchor>
  <xdr:twoCellAnchor>
    <xdr:from>
      <xdr:col>3</xdr:col>
      <xdr:colOff>203200</xdr:colOff>
      <xdr:row>90</xdr:row>
      <xdr:rowOff>44450</xdr:rowOff>
    </xdr:from>
    <xdr:to>
      <xdr:col>11</xdr:col>
      <xdr:colOff>9525</xdr:colOff>
      <xdr:row>104</xdr:row>
      <xdr:rowOff>76200</xdr:rowOff>
    </xdr:to>
    <xdr:graphicFrame macro="">
      <xdr:nvGraphicFramePr>
        <xdr:cNvPr id="13" name="Chart 12">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139700</xdr:colOff>
      <xdr:row>20</xdr:row>
      <xdr:rowOff>20320</xdr:rowOff>
    </xdr:from>
    <xdr:to>
      <xdr:col>24</xdr:col>
      <xdr:colOff>812800</xdr:colOff>
      <xdr:row>34</xdr:row>
      <xdr:rowOff>114300</xdr:rowOff>
    </xdr:to>
    <xdr:graphicFrame macro="">
      <xdr:nvGraphicFramePr>
        <xdr:cNvPr id="14" name="Chart 13">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129540</xdr:colOff>
      <xdr:row>43</xdr:row>
      <xdr:rowOff>12700</xdr:rowOff>
    </xdr:from>
    <xdr:to>
      <xdr:col>24</xdr:col>
      <xdr:colOff>806450</xdr:colOff>
      <xdr:row>57</xdr:row>
      <xdr:rowOff>120650</xdr:rowOff>
    </xdr:to>
    <xdr:graphicFrame macro="">
      <xdr:nvGraphicFramePr>
        <xdr:cNvPr id="15" name="Chart 14">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127000</xdr:colOff>
      <xdr:row>66</xdr:row>
      <xdr:rowOff>13970</xdr:rowOff>
    </xdr:from>
    <xdr:to>
      <xdr:col>24</xdr:col>
      <xdr:colOff>812800</xdr:colOff>
      <xdr:row>80</xdr:row>
      <xdr:rowOff>101600</xdr:rowOff>
    </xdr:to>
    <xdr:graphicFrame macro="">
      <xdr:nvGraphicFramePr>
        <xdr:cNvPr id="16" name="Chart 15">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139700</xdr:colOff>
      <xdr:row>4</xdr:row>
      <xdr:rowOff>184150</xdr:rowOff>
    </xdr:from>
    <xdr:to>
      <xdr:col>25</xdr:col>
      <xdr:colOff>2857</xdr:colOff>
      <xdr:row>15</xdr:row>
      <xdr:rowOff>231774</xdr:rowOff>
    </xdr:to>
    <xdr:graphicFrame macro="">
      <xdr:nvGraphicFramePr>
        <xdr:cNvPr id="17" name="Chart 1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266700</xdr:colOff>
      <xdr:row>1</xdr:row>
      <xdr:rowOff>1257300</xdr:rowOff>
    </xdr:from>
    <xdr:to>
      <xdr:col>25</xdr:col>
      <xdr:colOff>386800</xdr:colOff>
      <xdr:row>1</xdr:row>
      <xdr:rowOff>1624500</xdr:rowOff>
    </xdr:to>
    <xdr:sp macro="" textlink="">
      <xdr:nvSpPr>
        <xdr:cNvPr id="23" name="Rounded Rectangle 22">
          <a:extLst>
            <a:ext uri="{FF2B5EF4-FFF2-40B4-BE49-F238E27FC236}">
              <a16:creationId xmlns:a16="http://schemas.microsoft.com/office/drawing/2014/main" id="{00000000-0008-0000-0900-00000D000000}"/>
            </a:ext>
          </a:extLst>
        </xdr:cNvPr>
        <xdr:cNvSpPr/>
      </xdr:nvSpPr>
      <xdr:spPr>
        <a:xfrm>
          <a:off x="10084562550" y="1581150"/>
          <a:ext cx="8546550"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 تطبيق والتزام المشترك بالضوابط الموصى بتطبيقها الأمن السيبراني للحوسبة السحابية </a:t>
          </a:r>
          <a:r>
            <a:rPr lang="en-US" sz="1400" b="1" kern="1200">
              <a:solidFill>
                <a:schemeClr val="lt1"/>
              </a:solidFill>
              <a:effectLst/>
              <a:latin typeface="DIN NEXT™ ARABIC REGULAR" panose="020B0503020203050203" pitchFamily="34" charset="-78"/>
              <a:ea typeface="+mn-ea"/>
              <a:cs typeface="DIN NEXT™ ARABIC REGULAR" panose="020B0503020203050203" pitchFamily="34" charset="-78"/>
            </a:rPr>
            <a:t>(CCC-1:2020)</a:t>
          </a:r>
        </a:p>
      </xdr:txBody>
    </xdr:sp>
    <xdr:clientData/>
  </xdr:twoCellAnchor>
  <xdr:twoCellAnchor>
    <xdr:from>
      <xdr:col>17</xdr:col>
      <xdr:colOff>203200</xdr:colOff>
      <xdr:row>90</xdr:row>
      <xdr:rowOff>44450</xdr:rowOff>
    </xdr:from>
    <xdr:to>
      <xdr:col>25</xdr:col>
      <xdr:colOff>63500</xdr:colOff>
      <xdr:row>104</xdr:row>
      <xdr:rowOff>132080</xdr:rowOff>
    </xdr:to>
    <xdr:graphicFrame macro="">
      <xdr:nvGraphicFramePr>
        <xdr:cNvPr id="24" name="Chart 2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0</xdr:row>
      <xdr:rowOff>75406</xdr:rowOff>
    </xdr:from>
    <xdr:to>
      <xdr:col>1</xdr:col>
      <xdr:colOff>920115</xdr:colOff>
      <xdr:row>0</xdr:row>
      <xdr:rowOff>322294</xdr:rowOff>
    </xdr:to>
    <xdr:sp macro="" textlink="">
      <xdr:nvSpPr>
        <xdr:cNvPr id="25" name="Rounded Rectangle 24">
          <a:hlinkClick xmlns:r="http://schemas.openxmlformats.org/officeDocument/2006/relationships" r:id="rId12"/>
          <a:extLst>
            <a:ext uri="{FF2B5EF4-FFF2-40B4-BE49-F238E27FC236}">
              <a16:creationId xmlns:a16="http://schemas.microsoft.com/office/drawing/2014/main" id="{00000000-0008-0000-0800-000008000000}"/>
            </a:ext>
          </a:extLst>
        </xdr:cNvPr>
        <xdr:cNvSpPr/>
      </xdr:nvSpPr>
      <xdr:spPr>
        <a:xfrm>
          <a:off x="9668783685" y="75406"/>
          <a:ext cx="14630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3</xdr:col>
      <xdr:colOff>530488</xdr:colOff>
      <xdr:row>0</xdr:row>
      <xdr:rowOff>75406</xdr:rowOff>
    </xdr:from>
    <xdr:to>
      <xdr:col>6</xdr:col>
      <xdr:colOff>108298</xdr:colOff>
      <xdr:row>0</xdr:row>
      <xdr:rowOff>322294</xdr:rowOff>
    </xdr:to>
    <xdr:sp macro="" textlink="">
      <xdr:nvSpPr>
        <xdr:cNvPr id="26" name="Rounded Rectangle 25">
          <a:hlinkClick xmlns:r="http://schemas.openxmlformats.org/officeDocument/2006/relationships" r:id="rId13"/>
          <a:extLst>
            <a:ext uri="{FF2B5EF4-FFF2-40B4-BE49-F238E27FC236}">
              <a16:creationId xmlns:a16="http://schemas.microsoft.com/office/drawing/2014/main" id="{00000000-0008-0000-0800-00000A000000}"/>
            </a:ext>
          </a:extLst>
        </xdr:cNvPr>
        <xdr:cNvSpPr/>
      </xdr:nvSpPr>
      <xdr:spPr>
        <a:xfrm>
          <a:off x="9665233052" y="75406"/>
          <a:ext cx="134946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123053</xdr:colOff>
      <xdr:row>0</xdr:row>
      <xdr:rowOff>76200</xdr:rowOff>
    </xdr:from>
    <xdr:to>
      <xdr:col>8</xdr:col>
      <xdr:colOff>292651</xdr:colOff>
      <xdr:row>1</xdr:row>
      <xdr:rowOff>793</xdr:rowOff>
    </xdr:to>
    <xdr:sp macro="" textlink="">
      <xdr:nvSpPr>
        <xdr:cNvPr id="27" name="Rounded Rectangle 26">
          <a:hlinkClick xmlns:r="http://schemas.openxmlformats.org/officeDocument/2006/relationships" r:id="rId14"/>
          <a:extLst>
            <a:ext uri="{FF2B5EF4-FFF2-40B4-BE49-F238E27FC236}">
              <a16:creationId xmlns:a16="http://schemas.microsoft.com/office/drawing/2014/main" id="{00000000-0008-0000-0800-00000B000000}"/>
            </a:ext>
          </a:extLst>
        </xdr:cNvPr>
        <xdr:cNvSpPr/>
      </xdr:nvSpPr>
      <xdr:spPr>
        <a:xfrm>
          <a:off x="9663867599" y="76200"/>
          <a:ext cx="1350698"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latin typeface="DIN Next LT Arabic Light" panose="020B0303020203050203" pitchFamily="34" charset="-78"/>
              <a:cs typeface="DIN Next LT Arabic Light" panose="020B0303020203050203" pitchFamily="34" charset="-78"/>
            </a:rPr>
            <a:t>التالي</a:t>
          </a:r>
          <a:r>
            <a:rPr lang="ar-SA" sz="1100" b="0" baseline="0">
              <a:latin typeface="DIN Next LT Arabic Light" panose="020B0303020203050203" pitchFamily="34" charset="-78"/>
              <a:cs typeface="DIN Next LT Arabic Light" panose="020B0303020203050203" pitchFamily="34" charset="-78"/>
            </a:rPr>
            <a:t> - </a:t>
          </a:r>
          <a:r>
            <a:rPr lang="en-US" sz="1100" b="0">
              <a:latin typeface="DIN Next LT Arabic Light" panose="020B0303020203050203" pitchFamily="34" charset="-78"/>
              <a:cs typeface="DIN Next LT Arabic Light" panose="020B0303020203050203" pitchFamily="34" charset="-78"/>
            </a:rPr>
            <a:t>Next</a:t>
          </a:r>
        </a:p>
      </xdr:txBody>
    </xdr:sp>
    <xdr:clientData/>
  </xdr:twoCellAnchor>
  <xdr:twoCellAnchor>
    <xdr:from>
      <xdr:col>1</xdr:col>
      <xdr:colOff>945642</xdr:colOff>
      <xdr:row>0</xdr:row>
      <xdr:rowOff>75406</xdr:rowOff>
    </xdr:from>
    <xdr:to>
      <xdr:col>3</xdr:col>
      <xdr:colOff>504199</xdr:colOff>
      <xdr:row>0</xdr:row>
      <xdr:rowOff>322294</xdr:rowOff>
    </xdr:to>
    <xdr:sp macro="" textlink="">
      <xdr:nvSpPr>
        <xdr:cNvPr id="28" name="Rounded Rectangle 27">
          <a:hlinkClick xmlns:r="http://schemas.openxmlformats.org/officeDocument/2006/relationships" r:id="rId15"/>
          <a:extLst>
            <a:ext uri="{FF2B5EF4-FFF2-40B4-BE49-F238E27FC236}">
              <a16:creationId xmlns:a16="http://schemas.microsoft.com/office/drawing/2014/main" id="{00000000-0008-0000-0800-00000A000000}"/>
            </a:ext>
          </a:extLst>
        </xdr:cNvPr>
        <xdr:cNvSpPr/>
      </xdr:nvSpPr>
      <xdr:spPr>
        <a:xfrm>
          <a:off x="9666608801" y="75406"/>
          <a:ext cx="2149357"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788907</xdr:colOff>
          <xdr:row>0</xdr:row>
          <xdr:rowOff>122843</xdr:rowOff>
        </xdr:from>
        <xdr:to>
          <xdr:col>15</xdr:col>
          <xdr:colOff>1055607</xdr:colOff>
          <xdr:row>4</xdr:row>
          <xdr:rowOff>69926</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شعار الجهة'!$E$7:$G$9" spid="_x0000_s409281"/>
                </a:ext>
              </a:extLst>
            </xdr:cNvPicPr>
          </xdr:nvPicPr>
          <xdr:blipFill>
            <a:blip xmlns:r="http://schemas.openxmlformats.org/officeDocument/2006/relationships" r:embed="rId1"/>
            <a:srcRect/>
            <a:stretch>
              <a:fillRect/>
            </a:stretch>
          </xdr:blipFill>
          <xdr:spPr bwMode="auto">
            <a:xfrm>
              <a:off x="10047142060" y="122843"/>
              <a:ext cx="2362200" cy="142875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341540</xdr:colOff>
      <xdr:row>4</xdr:row>
      <xdr:rowOff>206829</xdr:rowOff>
    </xdr:from>
    <xdr:to>
      <xdr:col>15</xdr:col>
      <xdr:colOff>1183821</xdr:colOff>
      <xdr:row>5</xdr:row>
      <xdr:rowOff>292554</xdr:rowOff>
    </xdr:to>
    <xdr:sp macro="" textlink="">
      <xdr:nvSpPr>
        <xdr:cNvPr id="8" name="Rounded Rectangle 7">
          <a:extLst>
            <a:ext uri="{FF2B5EF4-FFF2-40B4-BE49-F238E27FC236}">
              <a16:creationId xmlns:a16="http://schemas.microsoft.com/office/drawing/2014/main" id="{00000000-0008-0000-0800-000003000000}"/>
            </a:ext>
          </a:extLst>
        </xdr:cNvPr>
        <xdr:cNvSpPr/>
      </xdr:nvSpPr>
      <xdr:spPr>
        <a:xfrm>
          <a:off x="10022449929" y="1690008"/>
          <a:ext cx="21321031" cy="521153"/>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baseline="0">
            <a:latin typeface="DIN Next LT W23 Medium" charset="0"/>
            <a:ea typeface="DIN Next LT W23 Medium" charset="0"/>
            <a:cs typeface="DIN Next LT W23 Medium" charset="0"/>
          </a:endParaRPr>
        </a:p>
        <a:p>
          <a:pPr algn="ctr" rtl="1"/>
          <a:r>
            <a:rPr lang="en-US" sz="1600" baseline="0">
              <a:latin typeface="DIN Next LT W23 Medium" charset="0"/>
              <a:ea typeface="DIN Next LT W23 Medium" charset="0"/>
              <a:cs typeface="DIN Next LT W23 Medium" charset="0"/>
            </a:rPr>
            <a:t>  Compliance with Controls Status  </a:t>
          </a:r>
        </a:p>
      </xdr:txBody>
    </xdr:sp>
    <xdr:clientData/>
  </xdr:twoCellAnchor>
  <xdr:twoCellAnchor>
    <xdr:from>
      <xdr:col>3</xdr:col>
      <xdr:colOff>182818</xdr:colOff>
      <xdr:row>0</xdr:row>
      <xdr:rowOff>68036</xdr:rowOff>
    </xdr:from>
    <xdr:to>
      <xdr:col>4</xdr:col>
      <xdr:colOff>144350</xdr:colOff>
      <xdr:row>1</xdr:row>
      <xdr:rowOff>29174</xdr:rowOff>
    </xdr:to>
    <xdr:sp macro="" textlink="">
      <xdr:nvSpPr>
        <xdr:cNvPr id="13" name="Rounded Rectangle 12">
          <a:hlinkClick xmlns:r="http://schemas.openxmlformats.org/officeDocument/2006/relationships" r:id="rId2"/>
          <a:extLst>
            <a:ext uri="{FF2B5EF4-FFF2-40B4-BE49-F238E27FC236}">
              <a16:creationId xmlns:a16="http://schemas.microsoft.com/office/drawing/2014/main" id="{00000000-0008-0000-0800-00000A000000}"/>
            </a:ext>
          </a:extLst>
        </xdr:cNvPr>
        <xdr:cNvSpPr/>
      </xdr:nvSpPr>
      <xdr:spPr>
        <a:xfrm>
          <a:off x="10038811043" y="68036"/>
          <a:ext cx="134946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174320</xdr:colOff>
      <xdr:row>0</xdr:row>
      <xdr:rowOff>62151</xdr:rowOff>
    </xdr:from>
    <xdr:to>
      <xdr:col>5</xdr:col>
      <xdr:colOff>137089</xdr:colOff>
      <xdr:row>1</xdr:row>
      <xdr:rowOff>24844</xdr:rowOff>
    </xdr:to>
    <xdr:sp macro="" textlink="">
      <xdr:nvSpPr>
        <xdr:cNvPr id="14" name="Rounded Rectangle 13">
          <a:hlinkClick xmlns:r="http://schemas.openxmlformats.org/officeDocument/2006/relationships" r:id="rId3"/>
          <a:extLst>
            <a:ext uri="{FF2B5EF4-FFF2-40B4-BE49-F238E27FC236}">
              <a16:creationId xmlns:a16="http://schemas.microsoft.com/office/drawing/2014/main" id="{00000000-0008-0000-0800-00000B000000}"/>
            </a:ext>
          </a:extLst>
        </xdr:cNvPr>
        <xdr:cNvSpPr/>
      </xdr:nvSpPr>
      <xdr:spPr>
        <a:xfrm>
          <a:off x="9993130961" y="62151"/>
          <a:ext cx="1343894"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1369373</xdr:colOff>
      <xdr:row>0</xdr:row>
      <xdr:rowOff>68037</xdr:rowOff>
    </xdr:from>
    <xdr:to>
      <xdr:col>3</xdr:col>
      <xdr:colOff>144158</xdr:colOff>
      <xdr:row>1</xdr:row>
      <xdr:rowOff>29175</xdr:rowOff>
    </xdr:to>
    <xdr:sp macro="" textlink="">
      <xdr:nvSpPr>
        <xdr:cNvPr id="15" name="Rounded Rectangle 14">
          <a:hlinkClick xmlns:r="http://schemas.openxmlformats.org/officeDocument/2006/relationships" r:id="rId4"/>
          <a:extLst>
            <a:ext uri="{FF2B5EF4-FFF2-40B4-BE49-F238E27FC236}">
              <a16:creationId xmlns:a16="http://schemas.microsoft.com/office/drawing/2014/main" id="{00000000-0008-0000-0800-00000A000000}"/>
            </a:ext>
          </a:extLst>
        </xdr:cNvPr>
        <xdr:cNvSpPr/>
      </xdr:nvSpPr>
      <xdr:spPr>
        <a:xfrm>
          <a:off x="10040199163" y="68037"/>
          <a:ext cx="2149357"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twoCellAnchor>
    <xdr:from>
      <xdr:col>0</xdr:col>
      <xdr:colOff>81643</xdr:colOff>
      <xdr:row>0</xdr:row>
      <xdr:rowOff>71676</xdr:rowOff>
    </xdr:from>
    <xdr:to>
      <xdr:col>1</xdr:col>
      <xdr:colOff>1334014</xdr:colOff>
      <xdr:row>1</xdr:row>
      <xdr:rowOff>32814</xdr:rowOff>
    </xdr:to>
    <xdr:sp macro="" textlink="">
      <xdr:nvSpPr>
        <xdr:cNvPr id="16" name="Rounded Rectangle 15">
          <a:hlinkClick xmlns:r="http://schemas.openxmlformats.org/officeDocument/2006/relationships" r:id="rId5"/>
          <a:extLst>
            <a:ext uri="{FF2B5EF4-FFF2-40B4-BE49-F238E27FC236}">
              <a16:creationId xmlns:a16="http://schemas.microsoft.com/office/drawing/2014/main" id="{00000000-0008-0000-0800-000008000000}"/>
            </a:ext>
          </a:extLst>
        </xdr:cNvPr>
        <xdr:cNvSpPr/>
      </xdr:nvSpPr>
      <xdr:spPr>
        <a:xfrm>
          <a:off x="10042383879" y="71676"/>
          <a:ext cx="164697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139700</xdr:colOff>
      <xdr:row>20</xdr:row>
      <xdr:rowOff>20320</xdr:rowOff>
    </xdr:from>
    <xdr:to>
      <xdr:col>10</xdr:col>
      <xdr:colOff>812800</xdr:colOff>
      <xdr:row>34</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43</xdr:row>
      <xdr:rowOff>12700</xdr:rowOff>
    </xdr:from>
    <xdr:to>
      <xdr:col>10</xdr:col>
      <xdr:colOff>806450</xdr:colOff>
      <xdr:row>57</xdr:row>
      <xdr:rowOff>120650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66</xdr:row>
      <xdr:rowOff>13970</xdr:rowOff>
    </xdr:from>
    <xdr:to>
      <xdr:col>10</xdr:col>
      <xdr:colOff>812800</xdr:colOff>
      <xdr:row>80</xdr:row>
      <xdr:rowOff>101600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330200</xdr:colOff>
      <xdr:row>4</xdr:row>
      <xdr:rowOff>152400</xdr:rowOff>
    </xdr:from>
    <xdr:to>
      <xdr:col>10</xdr:col>
      <xdr:colOff>999807</xdr:colOff>
      <xdr:row>15</xdr:row>
      <xdr:rowOff>200024</xdr:rowOff>
    </xdr:to>
    <xdr:graphicFrame macro="">
      <xdr:nvGraphicFramePr>
        <xdr:cNvPr id="5" name="Chart 4">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oneCellAnchor>
        <xdr:from>
          <xdr:col>9</xdr:col>
          <xdr:colOff>219075</xdr:colOff>
          <xdr:row>0</xdr:row>
          <xdr:rowOff>22225</xdr:rowOff>
        </xdr:from>
        <xdr:ext cx="2362200" cy="1428750"/>
        <xdr:pic>
          <xdr:nvPicPr>
            <xdr:cNvPr id="6" name="Picture 5">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411280"/>
                </a:ext>
              </a:extLst>
            </xdr:cNvPicPr>
          </xdr:nvPicPr>
          <xdr:blipFill>
            <a:blip xmlns:r="http://schemas.openxmlformats.org/officeDocument/2006/relationships" r:embed="rId5"/>
            <a:srcRect/>
            <a:stretch>
              <a:fillRect/>
            </a:stretch>
          </xdr:blipFill>
          <xdr:spPr bwMode="auto">
            <a:xfrm>
              <a:off x="9669713325" y="22225"/>
              <a:ext cx="2362200" cy="14287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365083</xdr:colOff>
      <xdr:row>1</xdr:row>
      <xdr:rowOff>1181100</xdr:rowOff>
    </xdr:from>
    <xdr:to>
      <xdr:col>12</xdr:col>
      <xdr:colOff>367750</xdr:colOff>
      <xdr:row>1</xdr:row>
      <xdr:rowOff>1629156</xdr:rowOff>
    </xdr:to>
    <xdr:sp macro="" textlink="">
      <xdr:nvSpPr>
        <xdr:cNvPr id="11" name="Rounded Rectangle 10">
          <a:extLst>
            <a:ext uri="{FF2B5EF4-FFF2-40B4-BE49-F238E27FC236}">
              <a16:creationId xmlns:a16="http://schemas.microsoft.com/office/drawing/2014/main" id="{00000000-0008-0000-0900-00000D000000}"/>
            </a:ext>
          </a:extLst>
        </xdr:cNvPr>
        <xdr:cNvSpPr/>
      </xdr:nvSpPr>
      <xdr:spPr>
        <a:xfrm>
          <a:off x="9669755150" y="1504950"/>
          <a:ext cx="8851392" cy="44805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algn="ctr" rtl="1"/>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ملخص</a:t>
          </a:r>
          <a:r>
            <a:rPr lang="ar-SA" sz="1800" b="1" kern="1200">
              <a:solidFill>
                <a:schemeClr val="lt1"/>
              </a:solidFill>
              <a:effectLst/>
              <a:latin typeface="+mn-lt"/>
              <a:ea typeface="+mn-ea"/>
              <a:cs typeface="+mn-cs"/>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نتائج</a:t>
          </a:r>
          <a:r>
            <a:rPr lang="ar-SA" sz="1800" b="1" kern="1200">
              <a:solidFill>
                <a:schemeClr val="lt1"/>
              </a:solidFill>
              <a:effectLst/>
              <a:latin typeface="+mn-lt"/>
              <a:ea typeface="+mn-ea"/>
              <a:cs typeface="+mn-cs"/>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تقييم مستوى تطبيق والتزام مقدم الخدمة بالضوابط الإلزامية في ضوابط الأمن السيبراني للحوسبة السحابية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endPar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marL="0" marR="0" lvl="0" indent="0" algn="ctr" defTabSz="457200" rtl="1" eaLnBrk="1" fontAlgn="auto" latinLnBrk="0" hangingPunct="1">
            <a:lnSpc>
              <a:spcPct val="100000"/>
            </a:lnSpc>
            <a:spcBef>
              <a:spcPts val="0"/>
            </a:spcBef>
            <a:spcAft>
              <a:spcPts val="0"/>
            </a:spcAft>
            <a:buClrTx/>
            <a:buSzTx/>
            <a:buFontTx/>
            <a:buNone/>
            <a:tabLst/>
            <a:defRPr/>
          </a:pPr>
          <a:r>
            <a:rPr lang="en-US" sz="1200" b="1" kern="1200" baseline="0">
              <a:solidFill>
                <a:schemeClr val="lt1"/>
              </a:solidFill>
              <a:effectLst/>
              <a:latin typeface="+mn-lt"/>
              <a:ea typeface="+mn-ea"/>
              <a:cs typeface="+mn-cs"/>
            </a:rPr>
            <a:t>Summary of CSP Compliance and Assessment Results with Mandatory Controls in the Cloud Cybersecurity Controls (CCC-1:2020)</a:t>
          </a:r>
          <a:endParaRPr lang="en-US" sz="1200">
            <a:effectLst/>
          </a:endParaRPr>
        </a:p>
        <a:p>
          <a:pPr algn="ctr" rtl="1"/>
          <a:endPar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xdr:txBody>
    </xdr:sp>
    <xdr:clientData/>
  </xdr:twoCellAnchor>
  <xdr:twoCellAnchor>
    <xdr:from>
      <xdr:col>3</xdr:col>
      <xdr:colOff>127000</xdr:colOff>
      <xdr:row>90</xdr:row>
      <xdr:rowOff>13970</xdr:rowOff>
    </xdr:from>
    <xdr:to>
      <xdr:col>10</xdr:col>
      <xdr:colOff>812800</xdr:colOff>
      <xdr:row>104</xdr:row>
      <xdr:rowOff>101600</xdr:rowOff>
    </xdr:to>
    <xdr:graphicFrame macro="">
      <xdr:nvGraphicFramePr>
        <xdr:cNvPr id="12" name="Chart 11">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139700</xdr:colOff>
      <xdr:row>20</xdr:row>
      <xdr:rowOff>20320</xdr:rowOff>
    </xdr:from>
    <xdr:to>
      <xdr:col>24</xdr:col>
      <xdr:colOff>812800</xdr:colOff>
      <xdr:row>34</xdr:row>
      <xdr:rowOff>114300</xdr:rowOff>
    </xdr:to>
    <xdr:graphicFrame macro="">
      <xdr:nvGraphicFramePr>
        <xdr:cNvPr id="13" name="Chart 1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129540</xdr:colOff>
      <xdr:row>43</xdr:row>
      <xdr:rowOff>12700</xdr:rowOff>
    </xdr:from>
    <xdr:to>
      <xdr:col>24</xdr:col>
      <xdr:colOff>806450</xdr:colOff>
      <xdr:row>57</xdr:row>
      <xdr:rowOff>120650</xdr:rowOff>
    </xdr:to>
    <xdr:graphicFrame macro="">
      <xdr:nvGraphicFramePr>
        <xdr:cNvPr id="14" name="Chart 13">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127000</xdr:colOff>
      <xdr:row>66</xdr:row>
      <xdr:rowOff>13970</xdr:rowOff>
    </xdr:from>
    <xdr:to>
      <xdr:col>24</xdr:col>
      <xdr:colOff>812800</xdr:colOff>
      <xdr:row>80</xdr:row>
      <xdr:rowOff>101600</xdr:rowOff>
    </xdr:to>
    <xdr:graphicFrame macro="">
      <xdr:nvGraphicFramePr>
        <xdr:cNvPr id="15" name="Chart 14">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139700</xdr:colOff>
      <xdr:row>4</xdr:row>
      <xdr:rowOff>184150</xdr:rowOff>
    </xdr:from>
    <xdr:to>
      <xdr:col>24</xdr:col>
      <xdr:colOff>809307</xdr:colOff>
      <xdr:row>15</xdr:row>
      <xdr:rowOff>231774</xdr:rowOff>
    </xdr:to>
    <xdr:graphicFrame macro="">
      <xdr:nvGraphicFramePr>
        <xdr:cNvPr id="16" name="Chart 15">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127000</xdr:colOff>
      <xdr:row>90</xdr:row>
      <xdr:rowOff>13970</xdr:rowOff>
    </xdr:from>
    <xdr:to>
      <xdr:col>24</xdr:col>
      <xdr:colOff>812800</xdr:colOff>
      <xdr:row>104</xdr:row>
      <xdr:rowOff>101600</xdr:rowOff>
    </xdr:to>
    <xdr:graphicFrame macro="">
      <xdr:nvGraphicFramePr>
        <xdr:cNvPr id="23" name="Chart 22">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28575</xdr:colOff>
      <xdr:row>0</xdr:row>
      <xdr:rowOff>85725</xdr:rowOff>
    </xdr:from>
    <xdr:to>
      <xdr:col>1</xdr:col>
      <xdr:colOff>948690</xdr:colOff>
      <xdr:row>1</xdr:row>
      <xdr:rowOff>8763</xdr:rowOff>
    </xdr:to>
    <xdr:sp macro="" textlink="">
      <xdr:nvSpPr>
        <xdr:cNvPr id="19" name="Rounded Rectangle 18">
          <a:hlinkClick xmlns:r="http://schemas.openxmlformats.org/officeDocument/2006/relationships" r:id="rId12"/>
          <a:extLst>
            <a:ext uri="{FF2B5EF4-FFF2-40B4-BE49-F238E27FC236}">
              <a16:creationId xmlns:a16="http://schemas.microsoft.com/office/drawing/2014/main" id="{00000000-0008-0000-0800-000008000000}"/>
            </a:ext>
          </a:extLst>
        </xdr:cNvPr>
        <xdr:cNvSpPr/>
      </xdr:nvSpPr>
      <xdr:spPr>
        <a:xfrm>
          <a:off x="9677480010" y="85725"/>
          <a:ext cx="14630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3</xdr:col>
      <xdr:colOff>559063</xdr:colOff>
      <xdr:row>0</xdr:row>
      <xdr:rowOff>85725</xdr:rowOff>
    </xdr:from>
    <xdr:to>
      <xdr:col>6</xdr:col>
      <xdr:colOff>136873</xdr:colOff>
      <xdr:row>1</xdr:row>
      <xdr:rowOff>8763</xdr:rowOff>
    </xdr:to>
    <xdr:sp macro="" textlink="">
      <xdr:nvSpPr>
        <xdr:cNvPr id="20" name="Rounded Rectangle 19">
          <a:hlinkClick xmlns:r="http://schemas.openxmlformats.org/officeDocument/2006/relationships" r:id="rId13"/>
          <a:extLst>
            <a:ext uri="{FF2B5EF4-FFF2-40B4-BE49-F238E27FC236}">
              <a16:creationId xmlns:a16="http://schemas.microsoft.com/office/drawing/2014/main" id="{00000000-0008-0000-0800-00000A000000}"/>
            </a:ext>
          </a:extLst>
        </xdr:cNvPr>
        <xdr:cNvSpPr/>
      </xdr:nvSpPr>
      <xdr:spPr>
        <a:xfrm>
          <a:off x="9673929377" y="85725"/>
          <a:ext cx="134946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151628</xdr:colOff>
      <xdr:row>0</xdr:row>
      <xdr:rowOff>86519</xdr:rowOff>
    </xdr:from>
    <xdr:to>
      <xdr:col>8</xdr:col>
      <xdr:colOff>321226</xdr:colOff>
      <xdr:row>1</xdr:row>
      <xdr:rowOff>11112</xdr:rowOff>
    </xdr:to>
    <xdr:sp macro="" textlink="">
      <xdr:nvSpPr>
        <xdr:cNvPr id="21" name="Rounded Rectangle 20">
          <a:hlinkClick xmlns:r="http://schemas.openxmlformats.org/officeDocument/2006/relationships" r:id="rId14"/>
          <a:extLst>
            <a:ext uri="{FF2B5EF4-FFF2-40B4-BE49-F238E27FC236}">
              <a16:creationId xmlns:a16="http://schemas.microsoft.com/office/drawing/2014/main" id="{00000000-0008-0000-0800-00000B000000}"/>
            </a:ext>
          </a:extLst>
        </xdr:cNvPr>
        <xdr:cNvSpPr/>
      </xdr:nvSpPr>
      <xdr:spPr>
        <a:xfrm>
          <a:off x="9672563924" y="86519"/>
          <a:ext cx="1350698"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latin typeface="DIN Next LT Arabic Light" panose="020B0303020203050203" pitchFamily="34" charset="-78"/>
              <a:cs typeface="DIN Next LT Arabic Light" panose="020B0303020203050203" pitchFamily="34" charset="-78"/>
            </a:rPr>
            <a:t>التالي</a:t>
          </a:r>
          <a:r>
            <a:rPr lang="ar-SA" sz="1100" b="0" baseline="0">
              <a:latin typeface="DIN Next LT Arabic Light" panose="020B0303020203050203" pitchFamily="34" charset="-78"/>
              <a:cs typeface="DIN Next LT Arabic Light" panose="020B0303020203050203" pitchFamily="34" charset="-78"/>
            </a:rPr>
            <a:t> - </a:t>
          </a:r>
          <a:r>
            <a:rPr lang="en-US" sz="1100" b="0">
              <a:latin typeface="DIN Next LT Arabic Light" panose="020B0303020203050203" pitchFamily="34" charset="-78"/>
              <a:cs typeface="DIN Next LT Arabic Light" panose="020B0303020203050203" pitchFamily="34" charset="-78"/>
            </a:rPr>
            <a:t>Next</a:t>
          </a:r>
        </a:p>
      </xdr:txBody>
    </xdr:sp>
    <xdr:clientData/>
  </xdr:twoCellAnchor>
  <xdr:twoCellAnchor>
    <xdr:from>
      <xdr:col>1</xdr:col>
      <xdr:colOff>974217</xdr:colOff>
      <xdr:row>0</xdr:row>
      <xdr:rowOff>85725</xdr:rowOff>
    </xdr:from>
    <xdr:to>
      <xdr:col>3</xdr:col>
      <xdr:colOff>532774</xdr:colOff>
      <xdr:row>1</xdr:row>
      <xdr:rowOff>8763</xdr:rowOff>
    </xdr:to>
    <xdr:sp macro="" textlink="">
      <xdr:nvSpPr>
        <xdr:cNvPr id="24" name="Rounded Rectangle 23">
          <a:hlinkClick xmlns:r="http://schemas.openxmlformats.org/officeDocument/2006/relationships" r:id="rId15"/>
          <a:extLst>
            <a:ext uri="{FF2B5EF4-FFF2-40B4-BE49-F238E27FC236}">
              <a16:creationId xmlns:a16="http://schemas.microsoft.com/office/drawing/2014/main" id="{00000000-0008-0000-0800-00000A000000}"/>
            </a:ext>
          </a:extLst>
        </xdr:cNvPr>
        <xdr:cNvSpPr/>
      </xdr:nvSpPr>
      <xdr:spPr>
        <a:xfrm>
          <a:off x="9675305126" y="85725"/>
          <a:ext cx="2149357"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twoCellAnchor>
    <xdr:from>
      <xdr:col>14</xdr:col>
      <xdr:colOff>205825</xdr:colOff>
      <xdr:row>1</xdr:row>
      <xdr:rowOff>1171575</xdr:rowOff>
    </xdr:from>
    <xdr:to>
      <xdr:col>26</xdr:col>
      <xdr:colOff>332317</xdr:colOff>
      <xdr:row>1</xdr:row>
      <xdr:rowOff>1619631</xdr:rowOff>
    </xdr:to>
    <xdr:sp macro="" textlink="">
      <xdr:nvSpPr>
        <xdr:cNvPr id="25" name="Rounded Rectangle 24">
          <a:extLst>
            <a:ext uri="{FF2B5EF4-FFF2-40B4-BE49-F238E27FC236}">
              <a16:creationId xmlns:a16="http://schemas.microsoft.com/office/drawing/2014/main" id="{00000000-0008-0000-0900-00000D000000}"/>
            </a:ext>
          </a:extLst>
        </xdr:cNvPr>
        <xdr:cNvSpPr/>
      </xdr:nvSpPr>
      <xdr:spPr>
        <a:xfrm>
          <a:off x="9659884583" y="1495425"/>
          <a:ext cx="8851392" cy="44805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algn="ctr" rtl="1"/>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ملخص</a:t>
          </a:r>
          <a:r>
            <a:rPr lang="ar-SA" sz="1800" b="1" kern="1200">
              <a:solidFill>
                <a:schemeClr val="lt1"/>
              </a:solidFill>
              <a:effectLst/>
              <a:latin typeface="+mn-lt"/>
              <a:ea typeface="+mn-ea"/>
              <a:cs typeface="+mn-cs"/>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نتائج</a:t>
          </a:r>
          <a:r>
            <a:rPr lang="ar-SA" sz="1800" b="1" kern="1200">
              <a:solidFill>
                <a:schemeClr val="lt1"/>
              </a:solidFill>
              <a:effectLst/>
              <a:latin typeface="+mn-lt"/>
              <a:ea typeface="+mn-ea"/>
              <a:cs typeface="+mn-cs"/>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تقييم مستوى تطبيق والتزام مقدم الخدمة بالضوابط الموصى بتطبيقهىا في ضوابط الأمن السيبراني للحوسبة السحابية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endPar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marL="0" marR="0" lvl="0" indent="0" algn="ctr" defTabSz="457200" rtl="1" eaLnBrk="1" fontAlgn="auto" latinLnBrk="0" hangingPunct="1">
            <a:lnSpc>
              <a:spcPct val="100000"/>
            </a:lnSpc>
            <a:spcBef>
              <a:spcPts val="0"/>
            </a:spcBef>
            <a:spcAft>
              <a:spcPts val="0"/>
            </a:spcAft>
            <a:buClrTx/>
            <a:buSzTx/>
            <a:buFontTx/>
            <a:buNone/>
            <a:tabLst/>
            <a:defRPr/>
          </a:pPr>
          <a:r>
            <a:rPr lang="en-US" sz="1200" b="1" kern="1200" baseline="0">
              <a:solidFill>
                <a:schemeClr val="lt1"/>
              </a:solidFill>
              <a:effectLst/>
              <a:latin typeface="+mn-lt"/>
              <a:ea typeface="+mn-ea"/>
              <a:cs typeface="+mn-cs"/>
            </a:rPr>
            <a:t>Summary of CSP Compliance and Assessment Results with Recommended Controls in the Cloud Cybersecurity Controls (CCC-1:2020)</a:t>
          </a:r>
          <a:endParaRPr lang="en-US" sz="1200">
            <a:effectLst/>
          </a:endParaRPr>
        </a:p>
        <a:p>
          <a:pPr algn="ctr" rtl="1"/>
          <a:endPar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xdr:txBody>
    </xdr:sp>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773032</xdr:colOff>
          <xdr:row>0</xdr:row>
          <xdr:rowOff>122843</xdr:rowOff>
        </xdr:from>
        <xdr:to>
          <xdr:col>15</xdr:col>
          <xdr:colOff>1039732</xdr:colOff>
          <xdr:row>4</xdr:row>
          <xdr:rowOff>65693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شعار الجهة'!$E$7:$G$9" spid="_x0000_s407242"/>
                </a:ext>
              </a:extLst>
            </xdr:cNvPicPr>
          </xdr:nvPicPr>
          <xdr:blipFill>
            <a:blip xmlns:r="http://schemas.openxmlformats.org/officeDocument/2006/relationships" r:embed="rId1"/>
            <a:srcRect/>
            <a:stretch>
              <a:fillRect/>
            </a:stretch>
          </xdr:blipFill>
          <xdr:spPr bwMode="auto">
            <a:xfrm>
              <a:off x="9979702943" y="122843"/>
              <a:ext cx="2362200" cy="142875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345282</xdr:colOff>
      <xdr:row>4</xdr:row>
      <xdr:rowOff>226219</xdr:rowOff>
    </xdr:from>
    <xdr:to>
      <xdr:col>15</xdr:col>
      <xdr:colOff>1178719</xdr:colOff>
      <xdr:row>5</xdr:row>
      <xdr:rowOff>309562</xdr:rowOff>
    </xdr:to>
    <xdr:sp macro="" textlink="">
      <xdr:nvSpPr>
        <xdr:cNvPr id="8" name="Rounded Rectangle 7">
          <a:extLst>
            <a:ext uri="{FF2B5EF4-FFF2-40B4-BE49-F238E27FC236}">
              <a16:creationId xmlns:a16="http://schemas.microsoft.com/office/drawing/2014/main" id="{00000000-0008-0000-0800-000003000000}"/>
            </a:ext>
          </a:extLst>
        </xdr:cNvPr>
        <xdr:cNvSpPr/>
      </xdr:nvSpPr>
      <xdr:spPr>
        <a:xfrm>
          <a:off x="9939075562" y="1714500"/>
          <a:ext cx="19490531" cy="52387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baseline="0">
            <a:latin typeface="DIN Next LT W23 Medium" charset="0"/>
            <a:ea typeface="DIN Next LT W23 Medium" charset="0"/>
            <a:cs typeface="DIN Next LT W23 Medium" charset="0"/>
          </a:endParaRPr>
        </a:p>
        <a:p>
          <a:pPr algn="ctr" rtl="1"/>
          <a:r>
            <a:rPr lang="en-US" sz="1600" baseline="0">
              <a:latin typeface="DIN Next LT W23 Medium" charset="0"/>
              <a:ea typeface="DIN Next LT W23 Medium" charset="0"/>
              <a:cs typeface="DIN Next LT W23 Medium" charset="0"/>
            </a:rPr>
            <a:t>  Compliance with Controls Status  </a:t>
          </a:r>
        </a:p>
      </xdr:txBody>
    </xdr:sp>
    <xdr:clientData/>
  </xdr:twoCellAnchor>
  <xdr:twoCellAnchor>
    <xdr:from>
      <xdr:col>0</xdr:col>
      <xdr:colOff>59532</xdr:colOff>
      <xdr:row>0</xdr:row>
      <xdr:rowOff>83344</xdr:rowOff>
    </xdr:from>
    <xdr:to>
      <xdr:col>1</xdr:col>
      <xdr:colOff>1129666</xdr:colOff>
      <xdr:row>1</xdr:row>
      <xdr:rowOff>44482</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800-000008000000}"/>
            </a:ext>
          </a:extLst>
        </xdr:cNvPr>
        <xdr:cNvSpPr/>
      </xdr:nvSpPr>
      <xdr:spPr>
        <a:xfrm>
          <a:off x="9957805522" y="83344"/>
          <a:ext cx="14630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2</xdr:col>
      <xdr:colOff>1354401</xdr:colOff>
      <xdr:row>0</xdr:row>
      <xdr:rowOff>83344</xdr:rowOff>
    </xdr:from>
    <xdr:to>
      <xdr:col>3</xdr:col>
      <xdr:colOff>1322736</xdr:colOff>
      <xdr:row>1</xdr:row>
      <xdr:rowOff>44482</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800-00000A000000}"/>
            </a:ext>
          </a:extLst>
        </xdr:cNvPr>
        <xdr:cNvSpPr/>
      </xdr:nvSpPr>
      <xdr:spPr>
        <a:xfrm>
          <a:off x="9954254889" y="83344"/>
          <a:ext cx="134946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1337491</xdr:colOff>
      <xdr:row>0</xdr:row>
      <xdr:rowOff>84138</xdr:rowOff>
    </xdr:from>
    <xdr:to>
      <xdr:col>4</xdr:col>
      <xdr:colOff>1307064</xdr:colOff>
      <xdr:row>1</xdr:row>
      <xdr:rowOff>46831</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00000000-0008-0000-0800-00000B000000}"/>
            </a:ext>
          </a:extLst>
        </xdr:cNvPr>
        <xdr:cNvSpPr/>
      </xdr:nvSpPr>
      <xdr:spPr>
        <a:xfrm>
          <a:off x="9952889436" y="84138"/>
          <a:ext cx="1350698"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latin typeface="DIN Next LT Arabic Light" panose="020B0303020203050203" pitchFamily="34" charset="-78"/>
              <a:cs typeface="DIN Next LT Arabic Light" panose="020B0303020203050203" pitchFamily="34" charset="-78"/>
            </a:rPr>
            <a:t>التالي</a:t>
          </a:r>
          <a:r>
            <a:rPr lang="ar-SA" sz="1100" b="0" baseline="0">
              <a:latin typeface="DIN Next LT Arabic Light" panose="020B0303020203050203" pitchFamily="34" charset="-78"/>
              <a:cs typeface="DIN Next LT Arabic Light" panose="020B0303020203050203" pitchFamily="34" charset="-78"/>
            </a:rPr>
            <a:t> - </a:t>
          </a:r>
          <a:r>
            <a:rPr lang="en-US" sz="1100" b="0">
              <a:latin typeface="DIN Next LT Arabic Light" panose="020B0303020203050203" pitchFamily="34" charset="-78"/>
              <a:cs typeface="DIN Next LT Arabic Light" panose="020B0303020203050203" pitchFamily="34" charset="-78"/>
            </a:rPr>
            <a:t>Next</a:t>
          </a:r>
        </a:p>
      </xdr:txBody>
    </xdr:sp>
    <xdr:clientData/>
  </xdr:twoCellAnchor>
  <xdr:twoCellAnchor>
    <xdr:from>
      <xdr:col>1</xdr:col>
      <xdr:colOff>1155193</xdr:colOff>
      <xdr:row>0</xdr:row>
      <xdr:rowOff>83344</xdr:rowOff>
    </xdr:from>
    <xdr:to>
      <xdr:col>2</xdr:col>
      <xdr:colOff>1328112</xdr:colOff>
      <xdr:row>1</xdr:row>
      <xdr:rowOff>44482</xdr:rowOff>
    </xdr:to>
    <xdr:sp macro="" textlink="">
      <xdr:nvSpPr>
        <xdr:cNvPr id="12" name="Rounded Rectangle 11">
          <a:hlinkClick xmlns:r="http://schemas.openxmlformats.org/officeDocument/2006/relationships" r:id="rId5"/>
          <a:extLst>
            <a:ext uri="{FF2B5EF4-FFF2-40B4-BE49-F238E27FC236}">
              <a16:creationId xmlns:a16="http://schemas.microsoft.com/office/drawing/2014/main" id="{00000000-0008-0000-0800-00000A000000}"/>
            </a:ext>
          </a:extLst>
        </xdr:cNvPr>
        <xdr:cNvSpPr/>
      </xdr:nvSpPr>
      <xdr:spPr>
        <a:xfrm>
          <a:off x="9955630638" y="83344"/>
          <a:ext cx="2149357"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139700</xdr:colOff>
      <xdr:row>20</xdr:row>
      <xdr:rowOff>20320</xdr:rowOff>
    </xdr:from>
    <xdr:to>
      <xdr:col>10</xdr:col>
      <xdr:colOff>812800</xdr:colOff>
      <xdr:row>34</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43</xdr:row>
      <xdr:rowOff>12700</xdr:rowOff>
    </xdr:from>
    <xdr:to>
      <xdr:col>10</xdr:col>
      <xdr:colOff>806450</xdr:colOff>
      <xdr:row>57</xdr:row>
      <xdr:rowOff>120650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66</xdr:row>
      <xdr:rowOff>13970</xdr:rowOff>
    </xdr:from>
    <xdr:to>
      <xdr:col>10</xdr:col>
      <xdr:colOff>812800</xdr:colOff>
      <xdr:row>80</xdr:row>
      <xdr:rowOff>101600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436033</xdr:colOff>
      <xdr:row>4</xdr:row>
      <xdr:rowOff>131233</xdr:rowOff>
    </xdr:from>
    <xdr:to>
      <xdr:col>10</xdr:col>
      <xdr:colOff>1105640</xdr:colOff>
      <xdr:row>15</xdr:row>
      <xdr:rowOff>178857</xdr:rowOff>
    </xdr:to>
    <xdr:graphicFrame macro="">
      <xdr:nvGraphicFramePr>
        <xdr:cNvPr id="5" name="Chart 4">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oneCellAnchor>
        <xdr:from>
          <xdr:col>9</xdr:col>
          <xdr:colOff>276225</xdr:colOff>
          <xdr:row>0</xdr:row>
          <xdr:rowOff>60325</xdr:rowOff>
        </xdr:from>
        <xdr:ext cx="2362200" cy="1428750"/>
        <xdr:pic>
          <xdr:nvPicPr>
            <xdr:cNvPr id="6" name="Picture 5">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412302"/>
                </a:ext>
              </a:extLst>
            </xdr:cNvPicPr>
          </xdr:nvPicPr>
          <xdr:blipFill>
            <a:blip xmlns:r="http://schemas.openxmlformats.org/officeDocument/2006/relationships" r:embed="rId5"/>
            <a:srcRect/>
            <a:stretch>
              <a:fillRect/>
            </a:stretch>
          </xdr:blipFill>
          <xdr:spPr bwMode="auto">
            <a:xfrm>
              <a:off x="9669913350" y="60325"/>
              <a:ext cx="2362200" cy="14287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3</xdr:col>
      <xdr:colOff>127000</xdr:colOff>
      <xdr:row>90</xdr:row>
      <xdr:rowOff>13970</xdr:rowOff>
    </xdr:from>
    <xdr:to>
      <xdr:col>10</xdr:col>
      <xdr:colOff>812800</xdr:colOff>
      <xdr:row>104</xdr:row>
      <xdr:rowOff>101600</xdr:rowOff>
    </xdr:to>
    <xdr:graphicFrame macro="">
      <xdr:nvGraphicFramePr>
        <xdr:cNvPr id="12" name="Chart 11">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139700</xdr:colOff>
      <xdr:row>20</xdr:row>
      <xdr:rowOff>20320</xdr:rowOff>
    </xdr:from>
    <xdr:to>
      <xdr:col>24</xdr:col>
      <xdr:colOff>812800</xdr:colOff>
      <xdr:row>34</xdr:row>
      <xdr:rowOff>114300</xdr:rowOff>
    </xdr:to>
    <xdr:graphicFrame macro="">
      <xdr:nvGraphicFramePr>
        <xdr:cNvPr id="13" name="Chart 1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129540</xdr:colOff>
      <xdr:row>43</xdr:row>
      <xdr:rowOff>12700</xdr:rowOff>
    </xdr:from>
    <xdr:to>
      <xdr:col>24</xdr:col>
      <xdr:colOff>806450</xdr:colOff>
      <xdr:row>57</xdr:row>
      <xdr:rowOff>120650</xdr:rowOff>
    </xdr:to>
    <xdr:graphicFrame macro="">
      <xdr:nvGraphicFramePr>
        <xdr:cNvPr id="14" name="Chart 13">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127000</xdr:colOff>
      <xdr:row>66</xdr:row>
      <xdr:rowOff>13970</xdr:rowOff>
    </xdr:from>
    <xdr:to>
      <xdr:col>24</xdr:col>
      <xdr:colOff>812800</xdr:colOff>
      <xdr:row>80</xdr:row>
      <xdr:rowOff>101600</xdr:rowOff>
    </xdr:to>
    <xdr:graphicFrame macro="">
      <xdr:nvGraphicFramePr>
        <xdr:cNvPr id="15" name="Chart 14">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139700</xdr:colOff>
      <xdr:row>4</xdr:row>
      <xdr:rowOff>184150</xdr:rowOff>
    </xdr:from>
    <xdr:to>
      <xdr:col>24</xdr:col>
      <xdr:colOff>809307</xdr:colOff>
      <xdr:row>15</xdr:row>
      <xdr:rowOff>231774</xdr:rowOff>
    </xdr:to>
    <xdr:graphicFrame macro="">
      <xdr:nvGraphicFramePr>
        <xdr:cNvPr id="16" name="Chart 15">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127000</xdr:colOff>
      <xdr:row>90</xdr:row>
      <xdr:rowOff>13970</xdr:rowOff>
    </xdr:from>
    <xdr:to>
      <xdr:col>24</xdr:col>
      <xdr:colOff>812800</xdr:colOff>
      <xdr:row>104</xdr:row>
      <xdr:rowOff>101600</xdr:rowOff>
    </xdr:to>
    <xdr:graphicFrame macro="">
      <xdr:nvGraphicFramePr>
        <xdr:cNvPr id="23" name="Chart 22">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28575</xdr:colOff>
      <xdr:row>0</xdr:row>
      <xdr:rowOff>76200</xdr:rowOff>
    </xdr:from>
    <xdr:to>
      <xdr:col>1</xdr:col>
      <xdr:colOff>948690</xdr:colOff>
      <xdr:row>0</xdr:row>
      <xdr:rowOff>323088</xdr:rowOff>
    </xdr:to>
    <xdr:sp macro="" textlink="">
      <xdr:nvSpPr>
        <xdr:cNvPr id="19" name="Rounded Rectangle 18">
          <a:hlinkClick xmlns:r="http://schemas.openxmlformats.org/officeDocument/2006/relationships" r:id="rId12"/>
          <a:extLst>
            <a:ext uri="{FF2B5EF4-FFF2-40B4-BE49-F238E27FC236}">
              <a16:creationId xmlns:a16="http://schemas.microsoft.com/office/drawing/2014/main" id="{00000000-0008-0000-0800-000008000000}"/>
            </a:ext>
          </a:extLst>
        </xdr:cNvPr>
        <xdr:cNvSpPr/>
      </xdr:nvSpPr>
      <xdr:spPr>
        <a:xfrm>
          <a:off x="9677537160" y="76200"/>
          <a:ext cx="14630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3</xdr:col>
      <xdr:colOff>559063</xdr:colOff>
      <xdr:row>0</xdr:row>
      <xdr:rowOff>76200</xdr:rowOff>
    </xdr:from>
    <xdr:to>
      <xdr:col>6</xdr:col>
      <xdr:colOff>136873</xdr:colOff>
      <xdr:row>0</xdr:row>
      <xdr:rowOff>323088</xdr:rowOff>
    </xdr:to>
    <xdr:sp macro="" textlink="">
      <xdr:nvSpPr>
        <xdr:cNvPr id="20" name="Rounded Rectangle 19">
          <a:hlinkClick xmlns:r="http://schemas.openxmlformats.org/officeDocument/2006/relationships" r:id="rId13"/>
          <a:extLst>
            <a:ext uri="{FF2B5EF4-FFF2-40B4-BE49-F238E27FC236}">
              <a16:creationId xmlns:a16="http://schemas.microsoft.com/office/drawing/2014/main" id="{00000000-0008-0000-0800-00000A000000}"/>
            </a:ext>
          </a:extLst>
        </xdr:cNvPr>
        <xdr:cNvSpPr/>
      </xdr:nvSpPr>
      <xdr:spPr>
        <a:xfrm>
          <a:off x="9673986527" y="76200"/>
          <a:ext cx="134946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151628</xdr:colOff>
      <xdr:row>0</xdr:row>
      <xdr:rowOff>76994</xdr:rowOff>
    </xdr:from>
    <xdr:to>
      <xdr:col>8</xdr:col>
      <xdr:colOff>321226</xdr:colOff>
      <xdr:row>1</xdr:row>
      <xdr:rowOff>1587</xdr:rowOff>
    </xdr:to>
    <xdr:sp macro="" textlink="">
      <xdr:nvSpPr>
        <xdr:cNvPr id="21" name="Rounded Rectangle 20">
          <a:hlinkClick xmlns:r="http://schemas.openxmlformats.org/officeDocument/2006/relationships" r:id="rId14"/>
          <a:extLst>
            <a:ext uri="{FF2B5EF4-FFF2-40B4-BE49-F238E27FC236}">
              <a16:creationId xmlns:a16="http://schemas.microsoft.com/office/drawing/2014/main" id="{00000000-0008-0000-0800-00000B000000}"/>
            </a:ext>
          </a:extLst>
        </xdr:cNvPr>
        <xdr:cNvSpPr/>
      </xdr:nvSpPr>
      <xdr:spPr>
        <a:xfrm>
          <a:off x="9663781874" y="76994"/>
          <a:ext cx="1350698"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latin typeface="DIN Next LT Arabic Light" panose="020B0303020203050203" pitchFamily="34" charset="-78"/>
              <a:ea typeface="+mn-ea"/>
              <a:cs typeface="DIN Next LT Arabic Light" panose="020B0303020203050203" pitchFamily="34" charset="-78"/>
            </a:rPr>
            <a:t>التالي - </a:t>
          </a:r>
          <a:r>
            <a:rPr lang="en-US" sz="1100">
              <a:solidFill>
                <a:schemeClr val="lt1"/>
              </a:solidFill>
              <a:latin typeface="DIN Next LT Arabic Light" panose="020B0303020203050203" pitchFamily="34" charset="-78"/>
              <a:ea typeface="+mn-ea"/>
              <a:cs typeface="DIN Next LT Arabic Light" panose="020B0303020203050203" pitchFamily="34" charset="-78"/>
            </a:rPr>
            <a:t>Next</a:t>
          </a:r>
        </a:p>
      </xdr:txBody>
    </xdr:sp>
    <xdr:clientData/>
  </xdr:twoCellAnchor>
  <xdr:twoCellAnchor>
    <xdr:from>
      <xdr:col>1</xdr:col>
      <xdr:colOff>974217</xdr:colOff>
      <xdr:row>0</xdr:row>
      <xdr:rowOff>76200</xdr:rowOff>
    </xdr:from>
    <xdr:to>
      <xdr:col>3</xdr:col>
      <xdr:colOff>532774</xdr:colOff>
      <xdr:row>0</xdr:row>
      <xdr:rowOff>323088</xdr:rowOff>
    </xdr:to>
    <xdr:sp macro="" textlink="">
      <xdr:nvSpPr>
        <xdr:cNvPr id="24" name="Rounded Rectangle 23">
          <a:hlinkClick xmlns:r="http://schemas.openxmlformats.org/officeDocument/2006/relationships" r:id="rId15"/>
          <a:extLst>
            <a:ext uri="{FF2B5EF4-FFF2-40B4-BE49-F238E27FC236}">
              <a16:creationId xmlns:a16="http://schemas.microsoft.com/office/drawing/2014/main" id="{00000000-0008-0000-0800-00000A000000}"/>
            </a:ext>
          </a:extLst>
        </xdr:cNvPr>
        <xdr:cNvSpPr/>
      </xdr:nvSpPr>
      <xdr:spPr>
        <a:xfrm>
          <a:off x="9675362276" y="76200"/>
          <a:ext cx="2149357"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twoCellAnchor>
    <xdr:from>
      <xdr:col>0</xdr:col>
      <xdr:colOff>152400</xdr:colOff>
      <xdr:row>1</xdr:row>
      <xdr:rowOff>1266825</xdr:rowOff>
    </xdr:from>
    <xdr:to>
      <xdr:col>12</xdr:col>
      <xdr:colOff>155067</xdr:colOff>
      <xdr:row>1</xdr:row>
      <xdr:rowOff>1714881</xdr:rowOff>
    </xdr:to>
    <xdr:sp macro="" textlink="">
      <xdr:nvSpPr>
        <xdr:cNvPr id="25" name="Rounded Rectangle 24">
          <a:extLst>
            <a:ext uri="{FF2B5EF4-FFF2-40B4-BE49-F238E27FC236}">
              <a16:creationId xmlns:a16="http://schemas.microsoft.com/office/drawing/2014/main" id="{00000000-0008-0000-0900-00000D000000}"/>
            </a:ext>
          </a:extLst>
        </xdr:cNvPr>
        <xdr:cNvSpPr/>
      </xdr:nvSpPr>
      <xdr:spPr>
        <a:xfrm>
          <a:off x="9670367883" y="1590675"/>
          <a:ext cx="9384792" cy="44805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algn="ctr" rtl="1"/>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ملخص</a:t>
          </a:r>
          <a:r>
            <a:rPr lang="ar-SA" sz="1800" b="1" kern="1200">
              <a:solidFill>
                <a:schemeClr val="lt1"/>
              </a:solidFill>
              <a:effectLst/>
              <a:latin typeface="+mn-lt"/>
              <a:ea typeface="+mn-ea"/>
              <a:cs typeface="+mn-cs"/>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نتائج</a:t>
          </a:r>
          <a:r>
            <a:rPr lang="ar-SA" sz="1800" b="1" kern="1200">
              <a:solidFill>
                <a:schemeClr val="lt1"/>
              </a:solidFill>
              <a:effectLst/>
              <a:latin typeface="+mn-lt"/>
              <a:ea typeface="+mn-ea"/>
              <a:cs typeface="+mn-cs"/>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تقييم مستوى تطبيق والتزام مقدم الخدمة بالضوابط الإلزامية في ضوابط الأمن السيبراني للحوسبة السحابية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endPar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marL="0" marR="0" lvl="0" indent="0" algn="ctr" defTabSz="457200" rtl="1" eaLnBrk="1" fontAlgn="auto" latinLnBrk="0" hangingPunct="1">
            <a:lnSpc>
              <a:spcPct val="100000"/>
            </a:lnSpc>
            <a:spcBef>
              <a:spcPts val="0"/>
            </a:spcBef>
            <a:spcAft>
              <a:spcPts val="0"/>
            </a:spcAft>
            <a:buClrTx/>
            <a:buSzTx/>
            <a:buFontTx/>
            <a:buNone/>
            <a:tabLst/>
            <a:defRPr/>
          </a:pPr>
          <a:r>
            <a:rPr lang="en-US" sz="1200" b="1" kern="1200" baseline="0">
              <a:solidFill>
                <a:schemeClr val="lt1"/>
              </a:solidFill>
              <a:effectLst/>
              <a:latin typeface="+mn-lt"/>
              <a:ea typeface="+mn-ea"/>
              <a:cs typeface="+mn-cs"/>
            </a:rPr>
            <a:t>Summary of CSP Compliance and Assessment Results with Mandatory Controls in the Cloud Cybersecurity Controls (CCC-1:2020)</a:t>
          </a:r>
        </a:p>
        <a:p>
          <a:pPr algn="ctr" rtl="1"/>
          <a:endPar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xdr:txBody>
    </xdr:sp>
    <xdr:clientData/>
  </xdr:twoCellAnchor>
  <xdr:twoCellAnchor>
    <xdr:from>
      <xdr:col>14</xdr:col>
      <xdr:colOff>238125</xdr:colOff>
      <xdr:row>1</xdr:row>
      <xdr:rowOff>1228725</xdr:rowOff>
    </xdr:from>
    <xdr:to>
      <xdr:col>26</xdr:col>
      <xdr:colOff>307467</xdr:colOff>
      <xdr:row>1</xdr:row>
      <xdr:rowOff>1676781</xdr:rowOff>
    </xdr:to>
    <xdr:sp macro="" textlink="">
      <xdr:nvSpPr>
        <xdr:cNvPr id="26" name="Rounded Rectangle 25">
          <a:extLst>
            <a:ext uri="{FF2B5EF4-FFF2-40B4-BE49-F238E27FC236}">
              <a16:creationId xmlns:a16="http://schemas.microsoft.com/office/drawing/2014/main" id="{00000000-0008-0000-0900-00000D000000}"/>
            </a:ext>
          </a:extLst>
        </xdr:cNvPr>
        <xdr:cNvSpPr/>
      </xdr:nvSpPr>
      <xdr:spPr>
        <a:xfrm>
          <a:off x="9659909433" y="1552575"/>
          <a:ext cx="8851392" cy="44805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algn="ctr" rtl="1"/>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ملخص</a:t>
          </a:r>
          <a:r>
            <a:rPr lang="ar-SA" sz="1800" b="1" kern="1200">
              <a:solidFill>
                <a:schemeClr val="lt1"/>
              </a:solidFill>
              <a:effectLst/>
              <a:latin typeface="+mn-lt"/>
              <a:ea typeface="+mn-ea"/>
              <a:cs typeface="+mn-cs"/>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نتائج</a:t>
          </a:r>
          <a:r>
            <a:rPr lang="ar-SA" sz="1800" b="1" kern="1200">
              <a:solidFill>
                <a:schemeClr val="lt1"/>
              </a:solidFill>
              <a:effectLst/>
              <a:latin typeface="+mn-lt"/>
              <a:ea typeface="+mn-ea"/>
              <a:cs typeface="+mn-cs"/>
            </a:rPr>
            <a:t> </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تقييم مستوى تطبيق والتزام مقدم الخدمة بالضوابط الموصى بتطبيقهىا في ضوابط الأمن السيبراني للحوسبة السحابية </a:t>
          </a:r>
          <a:r>
            <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(CCC-1:2020)</a:t>
          </a:r>
          <a:endPar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marL="0" marR="0" lvl="0" indent="0" algn="ctr" defTabSz="457200" rtl="1" eaLnBrk="1" fontAlgn="auto" latinLnBrk="0" hangingPunct="1">
            <a:lnSpc>
              <a:spcPct val="100000"/>
            </a:lnSpc>
            <a:spcBef>
              <a:spcPts val="0"/>
            </a:spcBef>
            <a:spcAft>
              <a:spcPts val="0"/>
            </a:spcAft>
            <a:buClrTx/>
            <a:buSzTx/>
            <a:buFontTx/>
            <a:buNone/>
            <a:tabLst/>
            <a:defRPr/>
          </a:pPr>
          <a:r>
            <a:rPr lang="en-US" sz="1200" b="1" kern="1200" baseline="0">
              <a:solidFill>
                <a:schemeClr val="lt1"/>
              </a:solidFill>
              <a:effectLst/>
              <a:latin typeface="+mn-lt"/>
              <a:ea typeface="+mn-ea"/>
              <a:cs typeface="+mn-cs"/>
            </a:rPr>
            <a:t>Summary of CSP Compliance and Assessment Results with Recommended Controls in the Cloud Cybersecurity Controls (CCC-1:2020)</a:t>
          </a:r>
          <a:endParaRPr lang="en-US" sz="1200">
            <a:effectLst/>
          </a:endParaRPr>
        </a:p>
        <a:p>
          <a:pPr algn="ctr" rtl="1"/>
          <a:endParaRPr lang="en-US" sz="12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506942</xdr:colOff>
      <xdr:row>9</xdr:row>
      <xdr:rowOff>119591</xdr:rowOff>
    </xdr:from>
    <xdr:to>
      <xdr:col>3</xdr:col>
      <xdr:colOff>21167</xdr:colOff>
      <xdr:row>12</xdr:row>
      <xdr:rowOff>62441</xdr:rowOff>
    </xdr:to>
    <xdr:sp macro="" textlink="">
      <xdr:nvSpPr>
        <xdr:cNvPr id="2" name="Rounded Rectangle 1">
          <a:extLst>
            <a:ext uri="{FF2B5EF4-FFF2-40B4-BE49-F238E27FC236}">
              <a16:creationId xmlns:a16="http://schemas.microsoft.com/office/drawing/2014/main" id="{00000000-0008-0000-0C00-000008000000}"/>
            </a:ext>
          </a:extLst>
        </xdr:cNvPr>
        <xdr:cNvSpPr/>
      </xdr:nvSpPr>
      <xdr:spPr>
        <a:xfrm>
          <a:off x="9526238249" y="1950508"/>
          <a:ext cx="6996642" cy="51435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النتائج العامة لتقييم التزام مقدم الخدمة بالضوابط الإلزامية</a:t>
          </a:r>
        </a:p>
        <a:p>
          <a:pPr algn="ctr" rtl="1"/>
          <a:r>
            <a:rPr lang="en-US" sz="1400" b="1" kern="1200" baseline="0">
              <a:solidFill>
                <a:schemeClr val="lt1"/>
              </a:solidFill>
              <a:effectLst/>
              <a:latin typeface="+mn-lt"/>
              <a:ea typeface="+mn-ea"/>
              <a:cs typeface="+mn-cs"/>
            </a:rPr>
            <a:t>CSP General Compliance and Assessment Results with Mandatory Controls</a:t>
          </a:r>
          <a:endParaRPr lang="en-US" sz="1050">
            <a:effectLst/>
          </a:endParaRPr>
        </a:p>
        <a:p>
          <a:pPr algn="ctr" rtl="1"/>
          <a:endParaRPr lang="en-US" sz="1600">
            <a:latin typeface="DIN Next LT W23 Medium" charset="0"/>
            <a:ea typeface="DIN Next LT W23 Medium" charset="0"/>
            <a:cs typeface="DIN Next LT W23 Medium" charset="0"/>
          </a:endParaRPr>
        </a:p>
      </xdr:txBody>
    </xdr:sp>
    <xdr:clientData/>
  </xdr:twoCellAnchor>
  <mc:AlternateContent xmlns:mc="http://schemas.openxmlformats.org/markup-compatibility/2006">
    <mc:Choice xmlns:a14="http://schemas.microsoft.com/office/drawing/2010/main" Requires="a14">
      <xdr:oneCellAnchor>
        <xdr:from>
          <xdr:col>2</xdr:col>
          <xdr:colOff>4677833</xdr:colOff>
          <xdr:row>0</xdr:row>
          <xdr:rowOff>0</xdr:rowOff>
        </xdr:from>
        <xdr:ext cx="2362200" cy="1428750"/>
        <xdr:pic>
          <xdr:nvPicPr>
            <xdr:cNvPr id="3" name="Picture 2">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457109"/>
                </a:ext>
              </a:extLst>
            </xdr:cNvPicPr>
          </xdr:nvPicPr>
          <xdr:blipFill>
            <a:blip xmlns:r="http://schemas.openxmlformats.org/officeDocument/2006/relationships" r:embed="rId1"/>
            <a:srcRect/>
            <a:stretch>
              <a:fillRect/>
            </a:stretch>
          </xdr:blipFill>
          <xdr:spPr bwMode="auto">
            <a:xfrm>
              <a:off x="9524606300" y="0"/>
              <a:ext cx="2362200" cy="14287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6</xdr:col>
      <xdr:colOff>657225</xdr:colOff>
      <xdr:row>9</xdr:row>
      <xdr:rowOff>19050</xdr:rowOff>
    </xdr:from>
    <xdr:to>
      <xdr:col>9</xdr:col>
      <xdr:colOff>9525</xdr:colOff>
      <xdr:row>11</xdr:row>
      <xdr:rowOff>152400</xdr:rowOff>
    </xdr:to>
    <xdr:sp macro="" textlink="">
      <xdr:nvSpPr>
        <xdr:cNvPr id="9" name="Rounded Rectangle 8">
          <a:extLst>
            <a:ext uri="{FF2B5EF4-FFF2-40B4-BE49-F238E27FC236}">
              <a16:creationId xmlns:a16="http://schemas.microsoft.com/office/drawing/2014/main" id="{00000000-0008-0000-0C00-000008000000}"/>
            </a:ext>
          </a:extLst>
        </xdr:cNvPr>
        <xdr:cNvSpPr/>
      </xdr:nvSpPr>
      <xdr:spPr>
        <a:xfrm>
          <a:off x="9527105025" y="1847850"/>
          <a:ext cx="7553325" cy="51435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النتائج العامة لتقييم التزام مقدم الخدمة بالضوابط الموصى بتطبيقها</a:t>
          </a:r>
          <a:endParaRPr lang="en-US" sz="1400" b="1" kern="1200" baseline="0">
            <a:solidFill>
              <a:schemeClr val="lt1"/>
            </a:solidFill>
            <a:effectLst/>
            <a:latin typeface="DIN NEXT™ ARABIC REGULAR" panose="020B0503020203050203" pitchFamily="34" charset="-78"/>
            <a:ea typeface="+mn-ea"/>
            <a:cs typeface="DIN NEXT™ ARABIC REGULAR" panose="020B0503020203050203" pitchFamily="34" charset="-78"/>
          </a:endParaRPr>
        </a:p>
        <a:p>
          <a:pPr algn="ctr" rtl="1"/>
          <a:r>
            <a:rPr lang="en-US" sz="1400" b="1" kern="1200" baseline="0">
              <a:solidFill>
                <a:schemeClr val="lt1"/>
              </a:solidFill>
              <a:effectLst/>
              <a:latin typeface="+mn-lt"/>
              <a:ea typeface="+mn-ea"/>
              <a:cs typeface="+mn-cs"/>
            </a:rPr>
            <a:t>CSP General Compliance and Assessment Results with Recommended Controls</a:t>
          </a:r>
        </a:p>
      </xdr:txBody>
    </xdr:sp>
    <xdr:clientData/>
  </xdr:twoCellAnchor>
  <xdr:twoCellAnchor>
    <xdr:from>
      <xdr:col>0</xdr:col>
      <xdr:colOff>28575</xdr:colOff>
      <xdr:row>0</xdr:row>
      <xdr:rowOff>76200</xdr:rowOff>
    </xdr:from>
    <xdr:to>
      <xdr:col>1</xdr:col>
      <xdr:colOff>910590</xdr:colOff>
      <xdr:row>1</xdr:row>
      <xdr:rowOff>132588</xdr:rowOff>
    </xdr:to>
    <xdr:sp macro="" textlink="">
      <xdr:nvSpPr>
        <xdr:cNvPr id="10" name="Rounded Rectangle 9">
          <a:hlinkClick xmlns:r="http://schemas.openxmlformats.org/officeDocument/2006/relationships" r:id="rId2"/>
          <a:extLst>
            <a:ext uri="{FF2B5EF4-FFF2-40B4-BE49-F238E27FC236}">
              <a16:creationId xmlns:a16="http://schemas.microsoft.com/office/drawing/2014/main" id="{00000000-0008-0000-0800-000008000000}"/>
            </a:ext>
          </a:extLst>
        </xdr:cNvPr>
        <xdr:cNvSpPr/>
      </xdr:nvSpPr>
      <xdr:spPr>
        <a:xfrm>
          <a:off x="9543587085" y="76200"/>
          <a:ext cx="14630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2</xdr:col>
      <xdr:colOff>1597288</xdr:colOff>
      <xdr:row>0</xdr:row>
      <xdr:rowOff>76200</xdr:rowOff>
    </xdr:from>
    <xdr:to>
      <xdr:col>2</xdr:col>
      <xdr:colOff>2946748</xdr:colOff>
      <xdr:row>1</xdr:row>
      <xdr:rowOff>132588</xdr:rowOff>
    </xdr:to>
    <xdr:sp macro="" textlink="">
      <xdr:nvSpPr>
        <xdr:cNvPr id="11" name="Rounded Rectangle 10">
          <a:hlinkClick xmlns:r="http://schemas.openxmlformats.org/officeDocument/2006/relationships" r:id="rId3"/>
          <a:extLst>
            <a:ext uri="{FF2B5EF4-FFF2-40B4-BE49-F238E27FC236}">
              <a16:creationId xmlns:a16="http://schemas.microsoft.com/office/drawing/2014/main" id="{00000000-0008-0000-0800-00000A000000}"/>
            </a:ext>
          </a:extLst>
        </xdr:cNvPr>
        <xdr:cNvSpPr/>
      </xdr:nvSpPr>
      <xdr:spPr>
        <a:xfrm>
          <a:off x="9540036452" y="76200"/>
          <a:ext cx="134946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2961503</xdr:colOff>
      <xdr:row>0</xdr:row>
      <xdr:rowOff>76994</xdr:rowOff>
    </xdr:from>
    <xdr:to>
      <xdr:col>2</xdr:col>
      <xdr:colOff>4312201</xdr:colOff>
      <xdr:row>1</xdr:row>
      <xdr:rowOff>134937</xdr:rowOff>
    </xdr:to>
    <xdr:sp macro="" textlink="">
      <xdr:nvSpPr>
        <xdr:cNvPr id="12" name="Rounded Rectangle 11">
          <a:hlinkClick xmlns:r="http://schemas.openxmlformats.org/officeDocument/2006/relationships" r:id="rId4"/>
          <a:extLst>
            <a:ext uri="{FF2B5EF4-FFF2-40B4-BE49-F238E27FC236}">
              <a16:creationId xmlns:a16="http://schemas.microsoft.com/office/drawing/2014/main" id="{00000000-0008-0000-0800-00000B000000}"/>
            </a:ext>
          </a:extLst>
        </xdr:cNvPr>
        <xdr:cNvSpPr/>
      </xdr:nvSpPr>
      <xdr:spPr>
        <a:xfrm>
          <a:off x="9538670999" y="76994"/>
          <a:ext cx="1350698"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latin typeface="DIN Next LT Arabic Light" panose="020B0303020203050203" pitchFamily="34" charset="-78"/>
              <a:cs typeface="DIN Next LT Arabic Light" panose="020B0303020203050203" pitchFamily="34" charset="-78"/>
            </a:rPr>
            <a:t>التالي</a:t>
          </a:r>
          <a:r>
            <a:rPr lang="ar-SA" sz="1100" b="0" baseline="0">
              <a:latin typeface="DIN Next LT Arabic Light" panose="020B0303020203050203" pitchFamily="34" charset="-78"/>
              <a:cs typeface="DIN Next LT Arabic Light" panose="020B0303020203050203" pitchFamily="34" charset="-78"/>
            </a:rPr>
            <a:t> - </a:t>
          </a:r>
          <a:r>
            <a:rPr lang="en-US" sz="1100" b="0">
              <a:latin typeface="DIN Next LT Arabic Light" panose="020B0303020203050203" pitchFamily="34" charset="-78"/>
              <a:cs typeface="DIN Next LT Arabic Light" panose="020B0303020203050203" pitchFamily="34" charset="-78"/>
            </a:rPr>
            <a:t>Next</a:t>
          </a:r>
        </a:p>
      </xdr:txBody>
    </xdr:sp>
    <xdr:clientData/>
  </xdr:twoCellAnchor>
  <xdr:twoCellAnchor>
    <xdr:from>
      <xdr:col>1</xdr:col>
      <xdr:colOff>936117</xdr:colOff>
      <xdr:row>0</xdr:row>
      <xdr:rowOff>76200</xdr:rowOff>
    </xdr:from>
    <xdr:to>
      <xdr:col>2</xdr:col>
      <xdr:colOff>1570999</xdr:colOff>
      <xdr:row>1</xdr:row>
      <xdr:rowOff>132588</xdr:rowOff>
    </xdr:to>
    <xdr:sp macro="" textlink="">
      <xdr:nvSpPr>
        <xdr:cNvPr id="13" name="Rounded Rectangle 12">
          <a:hlinkClick xmlns:r="http://schemas.openxmlformats.org/officeDocument/2006/relationships" r:id="rId5"/>
          <a:extLst>
            <a:ext uri="{FF2B5EF4-FFF2-40B4-BE49-F238E27FC236}">
              <a16:creationId xmlns:a16="http://schemas.microsoft.com/office/drawing/2014/main" id="{00000000-0008-0000-0800-00000A000000}"/>
            </a:ext>
          </a:extLst>
        </xdr:cNvPr>
        <xdr:cNvSpPr/>
      </xdr:nvSpPr>
      <xdr:spPr>
        <a:xfrm>
          <a:off x="9541412201" y="76200"/>
          <a:ext cx="2149357"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72390</xdr:colOff>
      <xdr:row>45</xdr:row>
      <xdr:rowOff>3175</xdr:rowOff>
    </xdr:from>
    <xdr:to>
      <xdr:col>10</xdr:col>
      <xdr:colOff>739775</xdr:colOff>
      <xdr:row>59</xdr:row>
      <xdr:rowOff>111125</xdr:rowOff>
    </xdr:to>
    <xdr:graphicFrame macro="">
      <xdr:nvGraphicFramePr>
        <xdr:cNvPr id="3" name="Chart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107950</xdr:colOff>
      <xdr:row>69</xdr:row>
      <xdr:rowOff>4445</xdr:rowOff>
    </xdr:from>
    <xdr:to>
      <xdr:col>10</xdr:col>
      <xdr:colOff>784225</xdr:colOff>
      <xdr:row>83</xdr:row>
      <xdr:rowOff>92075</xdr:rowOff>
    </xdr:to>
    <xdr:graphicFrame macro="">
      <xdr:nvGraphicFramePr>
        <xdr:cNvPr id="4" name="Chart 3">
          <a:extLst>
            <a:ext uri="{FF2B5EF4-FFF2-40B4-BE49-F238E27FC236}">
              <a16:creationId xmlns:a16="http://schemas.microsoft.com/office/drawing/2014/main" i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118110</xdr:colOff>
      <xdr:row>93</xdr:row>
      <xdr:rowOff>7620</xdr:rowOff>
    </xdr:from>
    <xdr:to>
      <xdr:col>10</xdr:col>
      <xdr:colOff>800100</xdr:colOff>
      <xdr:row>107</xdr:row>
      <xdr:rowOff>82550</xdr:rowOff>
    </xdr:to>
    <xdr:graphicFrame macro="">
      <xdr:nvGraphicFramePr>
        <xdr:cNvPr id="5" name="Chart 4">
          <a:extLst>
            <a:ext uri="{FF2B5EF4-FFF2-40B4-BE49-F238E27FC236}">
              <a16:creationId xmlns:a16="http://schemas.microsoft.com/office/drawing/2014/main" id="{00000000-0008-0000-1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oneCellAnchor>
        <xdr:from>
          <xdr:col>8</xdr:col>
          <xdr:colOff>533400</xdr:colOff>
          <xdr:row>0</xdr:row>
          <xdr:rowOff>41275</xdr:rowOff>
        </xdr:from>
        <xdr:ext cx="2476500" cy="1441450"/>
        <xdr:pic>
          <xdr:nvPicPr>
            <xdr:cNvPr id="8" name="Picture 7">
              <a:extLst>
                <a:ext uri="{FF2B5EF4-FFF2-40B4-BE49-F238E27FC236}">
                  <a16:creationId xmlns:a16="http://schemas.microsoft.com/office/drawing/2014/main" id="{00000000-0008-0000-1500-000008000000}"/>
                </a:ext>
              </a:extLst>
            </xdr:cNvPr>
            <xdr:cNvPicPr>
              <a:picLocks noChangeAspect="1" noChangeArrowheads="1"/>
              <a:extLst>
                <a:ext uri="{84589F7E-364E-4C9E-8A38-B11213B215E9}">
                  <a14:cameraTool cellRange="'شعار الجهة'!$E$7:$G$9" spid="_x0000_s440754"/>
                </a:ext>
              </a:extLst>
            </xdr:cNvPicPr>
          </xdr:nvPicPr>
          <xdr:blipFill>
            <a:blip xmlns:r="http://schemas.openxmlformats.org/officeDocument/2006/relationships" r:embed="rId4"/>
            <a:srcRect/>
            <a:stretch>
              <a:fillRect/>
            </a:stretch>
          </xdr:blipFill>
          <xdr:spPr bwMode="auto">
            <a:xfrm>
              <a:off x="9825447075" y="41275"/>
              <a:ext cx="2476500" cy="14414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219075</xdr:colOff>
      <xdr:row>2</xdr:row>
      <xdr:rowOff>1143000</xdr:rowOff>
    </xdr:from>
    <xdr:to>
      <xdr:col>12</xdr:col>
      <xdr:colOff>31200</xdr:colOff>
      <xdr:row>2</xdr:row>
      <xdr:rowOff>1662600</xdr:rowOff>
    </xdr:to>
    <xdr:sp macro="" textlink="">
      <xdr:nvSpPr>
        <xdr:cNvPr id="13" name="Rounded Rectangle 12">
          <a:extLst>
            <a:ext uri="{FF2B5EF4-FFF2-40B4-BE49-F238E27FC236}">
              <a16:creationId xmlns:a16="http://schemas.microsoft.com/office/drawing/2014/main" id="{00000000-0008-0000-1500-00000D000000}"/>
            </a:ext>
          </a:extLst>
        </xdr:cNvPr>
        <xdr:cNvSpPr/>
      </xdr:nvSpPr>
      <xdr:spPr>
        <a:xfrm>
          <a:off x="9825825450" y="1790700"/>
          <a:ext cx="8537025" cy="5196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 تطبيق والتزام مقدم</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 الخدمة</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بالضوابط الإلزامية في ضوابط الأمن السيبراني للحوسبة السحابية </a:t>
          </a:r>
          <a:r>
            <a:rPr lang="en-US" sz="1200" b="1" kern="1200">
              <a:solidFill>
                <a:schemeClr val="lt1"/>
              </a:solidFill>
              <a:effectLst/>
              <a:latin typeface="DIN NEXT™ ARABIC REGULAR" panose="020B0503020203050203" pitchFamily="34" charset="-78"/>
              <a:ea typeface="+mn-ea"/>
              <a:cs typeface="DIN NEXT™ ARABIC REGULAR" panose="020B0503020203050203" pitchFamily="34" charset="-78"/>
            </a:rPr>
            <a:t>(CCC-1:2020)</a:t>
          </a:r>
          <a:endParaRPr lang="ar-SA" sz="1200" b="1" kern="1200">
            <a:solidFill>
              <a:schemeClr val="lt1"/>
            </a:solidFill>
            <a:effectLst/>
            <a:latin typeface="DIN NEXT™ ARABIC REGULAR" panose="020B0503020203050203" pitchFamily="34" charset="-78"/>
            <a:ea typeface="+mn-ea"/>
            <a:cs typeface="DIN NEXT™ ARABIC REGULAR" panose="020B0503020203050203" pitchFamily="34" charset="-78"/>
          </a:endParaRPr>
        </a:p>
        <a:p>
          <a:pPr marL="0" marR="0" lvl="0" indent="0" algn="ctr" defTabSz="457200" rtl="1" eaLnBrk="1" fontAlgn="auto" latinLnBrk="0" hangingPunct="1">
            <a:lnSpc>
              <a:spcPct val="100000"/>
            </a:lnSpc>
            <a:spcBef>
              <a:spcPts val="0"/>
            </a:spcBef>
            <a:spcAft>
              <a:spcPts val="0"/>
            </a:spcAft>
            <a:buClrTx/>
            <a:buSzTx/>
            <a:buFontTx/>
            <a:buNone/>
            <a:tabLst/>
            <a:defRPr/>
          </a:pPr>
          <a:r>
            <a:rPr lang="en-US" sz="1200" b="1" kern="1200" baseline="0">
              <a:solidFill>
                <a:schemeClr val="lt1"/>
              </a:solidFill>
              <a:effectLst/>
              <a:latin typeface="+mn-lt"/>
              <a:ea typeface="+mn-ea"/>
              <a:cs typeface="+mn-cs"/>
            </a:rPr>
            <a:t>Summary</a:t>
          </a:r>
          <a:r>
            <a:rPr lang="en-US" sz="1800" b="1" kern="1200" baseline="0">
              <a:solidFill>
                <a:schemeClr val="lt1"/>
              </a:solidFill>
              <a:effectLst/>
              <a:latin typeface="+mn-lt"/>
              <a:ea typeface="+mn-ea"/>
              <a:cs typeface="+mn-cs"/>
            </a:rPr>
            <a:t> </a:t>
          </a:r>
          <a:r>
            <a:rPr lang="en-US" sz="1200" b="1" kern="1200" baseline="0">
              <a:solidFill>
                <a:schemeClr val="lt1"/>
              </a:solidFill>
              <a:effectLst/>
              <a:latin typeface="+mn-lt"/>
              <a:ea typeface="+mn-ea"/>
              <a:cs typeface="+mn-cs"/>
            </a:rPr>
            <a:t>of CSP Compliance and Assessment Results with Mandatory Controls in the Cloud Cybersecurity Controls </a:t>
          </a:r>
          <a:r>
            <a:rPr lang="en-US" sz="1100" b="1" kern="1200" baseline="0">
              <a:solidFill>
                <a:schemeClr val="lt1"/>
              </a:solidFill>
              <a:effectLst/>
              <a:latin typeface="+mn-lt"/>
              <a:ea typeface="+mn-ea"/>
              <a:cs typeface="+mn-cs"/>
            </a:rPr>
            <a:t>(</a:t>
          </a:r>
          <a:r>
            <a:rPr lang="en-US" sz="1200" b="1" kern="1200" baseline="0">
              <a:solidFill>
                <a:schemeClr val="lt1"/>
              </a:solidFill>
              <a:effectLst/>
              <a:latin typeface="+mn-lt"/>
              <a:ea typeface="+mn-ea"/>
              <a:cs typeface="+mn-cs"/>
            </a:rPr>
            <a:t>CCC-1:2020)</a:t>
          </a:r>
        </a:p>
        <a:p>
          <a:pPr algn="ctr" rtl="1"/>
          <a:endParaRPr lang="en-US" sz="1200" b="1" kern="1200">
            <a:solidFill>
              <a:schemeClr val="lt1"/>
            </a:solidFill>
            <a:effectLst/>
            <a:latin typeface="DIN NEXT™ ARABIC REGULAR" panose="020B0503020203050203" pitchFamily="34" charset="-78"/>
            <a:ea typeface="+mn-ea"/>
            <a:cs typeface="DIN NEXT™ ARABIC REGULAR" panose="020B0503020203050203" pitchFamily="34" charset="-78"/>
          </a:endParaRPr>
        </a:p>
      </xdr:txBody>
    </xdr:sp>
    <xdr:clientData/>
  </xdr:twoCellAnchor>
  <xdr:twoCellAnchor>
    <xdr:from>
      <xdr:col>3</xdr:col>
      <xdr:colOff>95250</xdr:colOff>
      <xdr:row>4</xdr:row>
      <xdr:rowOff>184150</xdr:rowOff>
    </xdr:from>
    <xdr:to>
      <xdr:col>10</xdr:col>
      <xdr:colOff>765810</xdr:colOff>
      <xdr:row>15</xdr:row>
      <xdr:rowOff>186690</xdr:rowOff>
    </xdr:to>
    <xdr:graphicFrame macro="">
      <xdr:nvGraphicFramePr>
        <xdr:cNvPr id="28" name="Chart 27">
          <a:extLst>
            <a:ext uri="{FF2B5EF4-FFF2-40B4-BE49-F238E27FC236}">
              <a16:creationId xmlns:a16="http://schemas.microsoft.com/office/drawing/2014/main" id="{00000000-0008-0000-15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88900</xdr:colOff>
      <xdr:row>21</xdr:row>
      <xdr:rowOff>3175</xdr:rowOff>
    </xdr:from>
    <xdr:to>
      <xdr:col>10</xdr:col>
      <xdr:colOff>740410</xdr:colOff>
      <xdr:row>35</xdr:row>
      <xdr:rowOff>113665</xdr:rowOff>
    </xdr:to>
    <xdr:graphicFrame macro="">
      <xdr:nvGraphicFramePr>
        <xdr:cNvPr id="29" name="Chart 28">
          <a:extLst>
            <a:ext uri="{FF2B5EF4-FFF2-40B4-BE49-F238E27FC236}">
              <a16:creationId xmlns:a16="http://schemas.microsoft.com/office/drawing/2014/main" id="{00000000-0008-0000-1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358140</xdr:colOff>
      <xdr:row>45</xdr:row>
      <xdr:rowOff>69850</xdr:rowOff>
    </xdr:from>
    <xdr:to>
      <xdr:col>25</xdr:col>
      <xdr:colOff>225425</xdr:colOff>
      <xdr:row>59</xdr:row>
      <xdr:rowOff>177800</xdr:rowOff>
    </xdr:to>
    <xdr:graphicFrame macro="">
      <xdr:nvGraphicFramePr>
        <xdr:cNvPr id="12" name="Chart 11">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279400</xdr:colOff>
      <xdr:row>69</xdr:row>
      <xdr:rowOff>137795</xdr:rowOff>
    </xdr:from>
    <xdr:to>
      <xdr:col>25</xdr:col>
      <xdr:colOff>155575</xdr:colOff>
      <xdr:row>84</xdr:row>
      <xdr:rowOff>34925</xdr:rowOff>
    </xdr:to>
    <xdr:graphicFrame macro="">
      <xdr:nvGraphicFramePr>
        <xdr:cNvPr id="17" name="Chart 16">
          <a:extLst>
            <a:ext uri="{FF2B5EF4-FFF2-40B4-BE49-F238E27FC236}">
              <a16:creationId xmlns:a16="http://schemas.microsoft.com/office/drawing/2014/main" i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118110</xdr:colOff>
      <xdr:row>93</xdr:row>
      <xdr:rowOff>7620</xdr:rowOff>
    </xdr:from>
    <xdr:to>
      <xdr:col>24</xdr:col>
      <xdr:colOff>800100</xdr:colOff>
      <xdr:row>107</xdr:row>
      <xdr:rowOff>82550</xdr:rowOff>
    </xdr:to>
    <xdr:graphicFrame macro="">
      <xdr:nvGraphicFramePr>
        <xdr:cNvPr id="18" name="Chart 17">
          <a:extLst>
            <a:ext uri="{FF2B5EF4-FFF2-40B4-BE49-F238E27FC236}">
              <a16:creationId xmlns:a16="http://schemas.microsoft.com/office/drawing/2014/main" id="{00000000-0008-0000-1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133350</xdr:colOff>
      <xdr:row>4</xdr:row>
      <xdr:rowOff>174625</xdr:rowOff>
    </xdr:from>
    <xdr:to>
      <xdr:col>25</xdr:col>
      <xdr:colOff>3810</xdr:colOff>
      <xdr:row>15</xdr:row>
      <xdr:rowOff>177165</xdr:rowOff>
    </xdr:to>
    <xdr:graphicFrame macro="">
      <xdr:nvGraphicFramePr>
        <xdr:cNvPr id="24" name="Chart 23">
          <a:extLst>
            <a:ext uri="{FF2B5EF4-FFF2-40B4-BE49-F238E27FC236}">
              <a16:creationId xmlns:a16="http://schemas.microsoft.com/office/drawing/2014/main" id="{00000000-0008-0000-15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441325</xdr:colOff>
      <xdr:row>21</xdr:row>
      <xdr:rowOff>22225</xdr:rowOff>
    </xdr:from>
    <xdr:to>
      <xdr:col>25</xdr:col>
      <xdr:colOff>292735</xdr:colOff>
      <xdr:row>35</xdr:row>
      <xdr:rowOff>132715</xdr:rowOff>
    </xdr:to>
    <xdr:graphicFrame macro="">
      <xdr:nvGraphicFramePr>
        <xdr:cNvPr id="25" name="Chart 24">
          <a:extLst>
            <a:ext uri="{FF2B5EF4-FFF2-40B4-BE49-F238E27FC236}">
              <a16:creationId xmlns:a16="http://schemas.microsoft.com/office/drawing/2014/main" id="{00000000-0008-0000-1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85725</xdr:colOff>
      <xdr:row>2</xdr:row>
      <xdr:rowOff>1133475</xdr:rowOff>
    </xdr:from>
    <xdr:to>
      <xdr:col>26</xdr:col>
      <xdr:colOff>145500</xdr:colOff>
      <xdr:row>2</xdr:row>
      <xdr:rowOff>1653075</xdr:rowOff>
    </xdr:to>
    <xdr:sp macro="" textlink="">
      <xdr:nvSpPr>
        <xdr:cNvPr id="19" name="Rounded Rectangle 18">
          <a:extLst>
            <a:ext uri="{FF2B5EF4-FFF2-40B4-BE49-F238E27FC236}">
              <a16:creationId xmlns:a16="http://schemas.microsoft.com/office/drawing/2014/main" id="{00000000-0008-0000-1500-00000D000000}"/>
            </a:ext>
          </a:extLst>
        </xdr:cNvPr>
        <xdr:cNvSpPr/>
      </xdr:nvSpPr>
      <xdr:spPr>
        <a:xfrm>
          <a:off x="9815881350" y="1781175"/>
          <a:ext cx="8689425" cy="5196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 تطبيق والتزام مقدم</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 الخدمة</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بالضوابط الموصى</a:t>
          </a:r>
          <a:r>
            <a:rPr lang="ar-SA" sz="1200" b="1" kern="1200" baseline="0">
              <a:solidFill>
                <a:schemeClr val="lt1"/>
              </a:solidFill>
              <a:effectLst/>
              <a:latin typeface="DIN NEXT™ ARABIC REGULAR" panose="020B0503020203050203" pitchFamily="34" charset="-78"/>
              <a:ea typeface="+mn-ea"/>
              <a:cs typeface="DIN NEXT™ ARABIC REGULAR" panose="020B0503020203050203" pitchFamily="34" charset="-78"/>
            </a:rPr>
            <a:t> بتطبيقها</a:t>
          </a:r>
          <a:r>
            <a:rPr lang="ar-SA" sz="1200" b="1" kern="1200">
              <a:solidFill>
                <a:schemeClr val="lt1"/>
              </a:solidFill>
              <a:effectLst/>
              <a:latin typeface="DIN NEXT™ ARABIC REGULAR" panose="020B0503020203050203" pitchFamily="34" charset="-78"/>
              <a:ea typeface="+mn-ea"/>
              <a:cs typeface="DIN NEXT™ ARABIC REGULAR" panose="020B0503020203050203" pitchFamily="34" charset="-78"/>
            </a:rPr>
            <a:t> في ضوابط الأمن السيبراني للحوسبة السحابية </a:t>
          </a:r>
          <a:r>
            <a:rPr lang="en-US" sz="1200" b="1" kern="1200">
              <a:solidFill>
                <a:schemeClr val="lt1"/>
              </a:solidFill>
              <a:effectLst/>
              <a:latin typeface="DIN NEXT™ ARABIC REGULAR" panose="020B0503020203050203" pitchFamily="34" charset="-78"/>
              <a:ea typeface="+mn-ea"/>
              <a:cs typeface="DIN NEXT™ ARABIC REGULAR" panose="020B0503020203050203" pitchFamily="34" charset="-78"/>
            </a:rPr>
            <a:t>(CCC-1:2020)</a:t>
          </a:r>
          <a:endParaRPr lang="ar-SA" sz="1200" b="1" kern="1200">
            <a:solidFill>
              <a:schemeClr val="lt1"/>
            </a:solidFill>
            <a:effectLst/>
            <a:latin typeface="DIN NEXT™ ARABIC REGULAR" panose="020B0503020203050203" pitchFamily="34" charset="-78"/>
            <a:ea typeface="+mn-ea"/>
            <a:cs typeface="DIN NEXT™ ARABIC REGULAR" panose="020B0503020203050203" pitchFamily="34" charset="-78"/>
          </a:endParaRPr>
        </a:p>
        <a:p>
          <a:pPr marL="0" marR="0" lvl="0" indent="0" algn="ctr" defTabSz="457200" rtl="1" eaLnBrk="1" fontAlgn="auto" latinLnBrk="0" hangingPunct="1">
            <a:lnSpc>
              <a:spcPct val="100000"/>
            </a:lnSpc>
            <a:spcBef>
              <a:spcPts val="0"/>
            </a:spcBef>
            <a:spcAft>
              <a:spcPts val="0"/>
            </a:spcAft>
            <a:buClrTx/>
            <a:buSzTx/>
            <a:buFontTx/>
            <a:buNone/>
            <a:tabLst/>
            <a:defRPr/>
          </a:pPr>
          <a:r>
            <a:rPr lang="en-US" sz="1200" b="1" kern="1200" baseline="0">
              <a:solidFill>
                <a:schemeClr val="lt1"/>
              </a:solidFill>
              <a:effectLst/>
              <a:latin typeface="+mn-lt"/>
              <a:ea typeface="+mn-ea"/>
              <a:cs typeface="+mn-cs"/>
            </a:rPr>
            <a:t>Summary</a:t>
          </a:r>
          <a:r>
            <a:rPr lang="en-US" sz="1800" b="1" kern="1200" baseline="0">
              <a:solidFill>
                <a:schemeClr val="lt1"/>
              </a:solidFill>
              <a:effectLst/>
              <a:latin typeface="+mn-lt"/>
              <a:ea typeface="+mn-ea"/>
              <a:cs typeface="+mn-cs"/>
            </a:rPr>
            <a:t> </a:t>
          </a:r>
          <a:r>
            <a:rPr lang="en-US" sz="1200" b="1" kern="1200" baseline="0">
              <a:solidFill>
                <a:schemeClr val="lt1"/>
              </a:solidFill>
              <a:effectLst/>
              <a:latin typeface="+mn-lt"/>
              <a:ea typeface="+mn-ea"/>
              <a:cs typeface="+mn-cs"/>
            </a:rPr>
            <a:t>of CSP Compliance and Assessment Results with Recommended Controls in the Cloud Cybersecurity Controls </a:t>
          </a:r>
          <a:r>
            <a:rPr lang="en-US" sz="1400" b="1" kern="1200" baseline="0">
              <a:solidFill>
                <a:schemeClr val="lt1"/>
              </a:solidFill>
              <a:effectLst/>
              <a:latin typeface="+mn-lt"/>
              <a:ea typeface="+mn-ea"/>
              <a:cs typeface="+mn-cs"/>
            </a:rPr>
            <a:t> (</a:t>
          </a:r>
          <a:r>
            <a:rPr lang="en-US" sz="1200" b="1" kern="1200" baseline="0">
              <a:solidFill>
                <a:schemeClr val="lt1"/>
              </a:solidFill>
              <a:effectLst/>
              <a:latin typeface="+mn-lt"/>
              <a:ea typeface="+mn-ea"/>
              <a:cs typeface="+mn-cs"/>
            </a:rPr>
            <a:t>CCC-1:2020)</a:t>
          </a:r>
        </a:p>
        <a:p>
          <a:pPr algn="ctr" rtl="1"/>
          <a:endParaRPr lang="en-US" sz="1200" b="1" kern="1200">
            <a:solidFill>
              <a:schemeClr val="lt1"/>
            </a:solidFill>
            <a:effectLst/>
            <a:latin typeface="DIN NEXT™ ARABIC REGULAR" panose="020B0503020203050203" pitchFamily="34" charset="-78"/>
            <a:ea typeface="+mn-ea"/>
            <a:cs typeface="DIN NEXT™ ARABIC REGULAR" panose="020B0503020203050203" pitchFamily="34" charset="-78"/>
          </a:endParaRPr>
        </a:p>
      </xdr:txBody>
    </xdr:sp>
    <xdr:clientData/>
  </xdr:twoCellAnchor>
  <xdr:twoCellAnchor>
    <xdr:from>
      <xdr:col>0</xdr:col>
      <xdr:colOff>47625</xdr:colOff>
      <xdr:row>0</xdr:row>
      <xdr:rowOff>104775</xdr:rowOff>
    </xdr:from>
    <xdr:to>
      <xdr:col>1</xdr:col>
      <xdr:colOff>977265</xdr:colOff>
      <xdr:row>1</xdr:row>
      <xdr:rowOff>27813</xdr:rowOff>
    </xdr:to>
    <xdr:sp macro="" textlink="">
      <xdr:nvSpPr>
        <xdr:cNvPr id="22" name="Rounded Rectangle 21">
          <a:hlinkClick xmlns:r="http://schemas.openxmlformats.org/officeDocument/2006/relationships" r:id="rId12"/>
          <a:extLst>
            <a:ext uri="{FF2B5EF4-FFF2-40B4-BE49-F238E27FC236}">
              <a16:creationId xmlns:a16="http://schemas.microsoft.com/office/drawing/2014/main" id="{00000000-0008-0000-0800-000008000000}"/>
            </a:ext>
          </a:extLst>
        </xdr:cNvPr>
        <xdr:cNvSpPr/>
      </xdr:nvSpPr>
      <xdr:spPr>
        <a:xfrm>
          <a:off x="9833613810" y="104775"/>
          <a:ext cx="14630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3</xdr:col>
      <xdr:colOff>587638</xdr:colOff>
      <xdr:row>0</xdr:row>
      <xdr:rowOff>104775</xdr:rowOff>
    </xdr:from>
    <xdr:to>
      <xdr:col>6</xdr:col>
      <xdr:colOff>136873</xdr:colOff>
      <xdr:row>1</xdr:row>
      <xdr:rowOff>27813</xdr:rowOff>
    </xdr:to>
    <xdr:sp macro="" textlink="">
      <xdr:nvSpPr>
        <xdr:cNvPr id="23" name="Rounded Rectangle 22">
          <a:hlinkClick xmlns:r="http://schemas.openxmlformats.org/officeDocument/2006/relationships" r:id="rId13"/>
          <a:extLst>
            <a:ext uri="{FF2B5EF4-FFF2-40B4-BE49-F238E27FC236}">
              <a16:creationId xmlns:a16="http://schemas.microsoft.com/office/drawing/2014/main" id="{00000000-0008-0000-0800-00000A000000}"/>
            </a:ext>
          </a:extLst>
        </xdr:cNvPr>
        <xdr:cNvSpPr/>
      </xdr:nvSpPr>
      <xdr:spPr>
        <a:xfrm>
          <a:off x="9830063177" y="104775"/>
          <a:ext cx="134946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1002792</xdr:colOff>
      <xdr:row>0</xdr:row>
      <xdr:rowOff>104775</xdr:rowOff>
    </xdr:from>
    <xdr:to>
      <xdr:col>3</xdr:col>
      <xdr:colOff>561349</xdr:colOff>
      <xdr:row>1</xdr:row>
      <xdr:rowOff>27813</xdr:rowOff>
    </xdr:to>
    <xdr:sp macro="" textlink="">
      <xdr:nvSpPr>
        <xdr:cNvPr id="27" name="Rounded Rectangle 26">
          <a:hlinkClick xmlns:r="http://schemas.openxmlformats.org/officeDocument/2006/relationships" r:id="rId14"/>
          <a:extLst>
            <a:ext uri="{FF2B5EF4-FFF2-40B4-BE49-F238E27FC236}">
              <a16:creationId xmlns:a16="http://schemas.microsoft.com/office/drawing/2014/main" id="{00000000-0008-0000-0800-00000A000000}"/>
            </a:ext>
          </a:extLst>
        </xdr:cNvPr>
        <xdr:cNvSpPr/>
      </xdr:nvSpPr>
      <xdr:spPr>
        <a:xfrm>
          <a:off x="9831438926" y="104775"/>
          <a:ext cx="2149357"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292524</xdr:colOff>
      <xdr:row>5</xdr:row>
      <xdr:rowOff>127000</xdr:rowOff>
    </xdr:from>
    <xdr:to>
      <xdr:col>14</xdr:col>
      <xdr:colOff>444924</xdr:colOff>
      <xdr:row>6</xdr:row>
      <xdr:rowOff>172605</xdr:rowOff>
    </xdr:to>
    <xdr:sp macro="" textlink="">
      <xdr:nvSpPr>
        <xdr:cNvPr id="2" name="Rounded Rectangle 1">
          <a:extLst>
            <a:ext uri="{FF2B5EF4-FFF2-40B4-BE49-F238E27FC236}">
              <a16:creationId xmlns:a16="http://schemas.microsoft.com/office/drawing/2014/main" id="{00000000-0008-0000-1600-000002000000}"/>
            </a:ext>
          </a:extLst>
        </xdr:cNvPr>
        <xdr:cNvSpPr/>
      </xdr:nvSpPr>
      <xdr:spPr>
        <a:xfrm>
          <a:off x="9978707076" y="1047750"/>
          <a:ext cx="6858000" cy="229755"/>
        </a:xfrm>
        <a:prstGeom prst="roundRect">
          <a:avLst/>
        </a:prstGeom>
        <a:gradFill>
          <a:gsLst>
            <a:gs pos="46000">
              <a:srgbClr val="1CA8CA"/>
            </a:gs>
            <a:gs pos="100000">
              <a:srgbClr val="37A0A3">
                <a:alpha val="86000"/>
              </a:srgbClr>
            </a:gs>
            <a:gs pos="0">
              <a:srgbClr val="00B0F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rtl="1"/>
          <a:endParaRPr lang="en-US" sz="1800">
            <a:solidFill>
              <a:schemeClr val="lt1"/>
            </a:solidFill>
            <a:latin typeface="+mj-lt"/>
            <a:ea typeface="+mn-ea"/>
            <a:cs typeface="+mj-cs"/>
          </a:endParaRPr>
        </a:p>
      </xdr:txBody>
    </xdr:sp>
    <xdr:clientData/>
  </xdr:twoCellAnchor>
  <xdr:twoCellAnchor>
    <xdr:from>
      <xdr:col>0</xdr:col>
      <xdr:colOff>101600</xdr:colOff>
      <xdr:row>5</xdr:row>
      <xdr:rowOff>127000</xdr:rowOff>
    </xdr:from>
    <xdr:to>
      <xdr:col>3</xdr:col>
      <xdr:colOff>219896</xdr:colOff>
      <xdr:row>6</xdr:row>
      <xdr:rowOff>170530</xdr:rowOff>
    </xdr:to>
    <xdr:sp macro="" textlink="">
      <xdr:nvSpPr>
        <xdr:cNvPr id="3" name="Rounded Rectangle 2">
          <a:extLst>
            <a:ext uri="{FF2B5EF4-FFF2-40B4-BE49-F238E27FC236}">
              <a16:creationId xmlns:a16="http://schemas.microsoft.com/office/drawing/2014/main" id="{00000000-0008-0000-1600-000003000000}"/>
            </a:ext>
          </a:extLst>
        </xdr:cNvPr>
        <xdr:cNvSpPr/>
      </xdr:nvSpPr>
      <xdr:spPr>
        <a:xfrm>
          <a:off x="9985637704" y="1047750"/>
          <a:ext cx="1947096" cy="227680"/>
        </a:xfrm>
        <a:prstGeom prst="roundRect">
          <a:avLst/>
        </a:prstGeom>
        <a:solidFill>
          <a:srgbClr val="E300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mj-lt"/>
              <a:cs typeface="+mj-cs"/>
            </a:rPr>
            <a:t>التصنيف: محضور - </a:t>
          </a:r>
          <a:r>
            <a:rPr lang="en-US" sz="1100">
              <a:latin typeface="+mj-lt"/>
              <a:cs typeface="+mj-cs"/>
            </a:rPr>
            <a:t>Restricted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552450</xdr:colOff>
      <xdr:row>3</xdr:row>
      <xdr:rowOff>111125</xdr:rowOff>
    </xdr:from>
    <xdr:to>
      <xdr:col>9</xdr:col>
      <xdr:colOff>196624</xdr:colOff>
      <xdr:row>4</xdr:row>
      <xdr:rowOff>409575</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9669678626" y="758825"/>
          <a:ext cx="6673624" cy="53657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0" i="0">
              <a:latin typeface="DIN Next LT W23 Medium" charset="0"/>
              <a:ea typeface="DIN Next LT W23 Medium" charset="0"/>
              <a:cs typeface="DIN Next LT W23 Medium" charset="0"/>
            </a:rPr>
            <a:t>قائمة المحتويات</a:t>
          </a:r>
          <a:endParaRPr lang="en-US" sz="1400" b="0" i="0">
            <a:latin typeface="DIN Next LT W23 Medium" charset="0"/>
            <a:ea typeface="DIN Next LT W23 Medium" charset="0"/>
            <a:cs typeface="DIN Next LT W23 Medium" charset="0"/>
          </a:endParaRPr>
        </a:p>
        <a:p>
          <a:pPr algn="ctr" rtl="1"/>
          <a:r>
            <a:rPr lang="en-US" sz="1400" kern="1200">
              <a:solidFill>
                <a:schemeClr val="lt1"/>
              </a:solidFill>
              <a:latin typeface="DIN Next LT W23 Medium" charset="0"/>
              <a:ea typeface="DIN Next LT W23 Medium" charset="0"/>
              <a:cs typeface="DIN Next LT W23 Medium" charset="0"/>
            </a:rPr>
            <a:t>Table</a:t>
          </a:r>
          <a:r>
            <a:rPr lang="en-US" sz="1400" b="0" i="0" kern="1200">
              <a:solidFill>
                <a:schemeClr val="lt1"/>
              </a:solidFill>
              <a:effectLst/>
              <a:latin typeface="+mn-lt"/>
              <a:ea typeface="+mn-ea"/>
              <a:cs typeface="+mn-cs"/>
            </a:rPr>
            <a:t> </a:t>
          </a:r>
          <a:r>
            <a:rPr lang="en-US" sz="1400" kern="1200">
              <a:solidFill>
                <a:schemeClr val="lt1"/>
              </a:solidFill>
              <a:latin typeface="DIN Next LT W23 Medium" charset="0"/>
              <a:ea typeface="DIN Next LT W23 Medium" charset="0"/>
              <a:cs typeface="DIN Next LT W23 Medium" charset="0"/>
            </a:rPr>
            <a:t>of</a:t>
          </a:r>
          <a:r>
            <a:rPr lang="en-US" sz="1400" b="0" i="0" kern="1200">
              <a:solidFill>
                <a:schemeClr val="lt1"/>
              </a:solidFill>
              <a:effectLst/>
              <a:latin typeface="+mn-lt"/>
              <a:ea typeface="+mn-ea"/>
              <a:cs typeface="+mn-cs"/>
            </a:rPr>
            <a:t> </a:t>
          </a:r>
          <a:r>
            <a:rPr lang="en-US" sz="1400" kern="1200">
              <a:solidFill>
                <a:schemeClr val="lt1"/>
              </a:solidFill>
              <a:latin typeface="DIN Next LT W23 Medium" charset="0"/>
              <a:ea typeface="DIN Next LT W23 Medium" charset="0"/>
              <a:cs typeface="DIN Next LT W23 Medium" charset="0"/>
            </a:rPr>
            <a:t>Contents</a:t>
          </a:r>
        </a:p>
      </xdr:txBody>
    </xdr:sp>
    <xdr:clientData/>
  </xdr:twoCellAnchor>
  <xdr:twoCellAnchor>
    <xdr:from>
      <xdr:col>0</xdr:col>
      <xdr:colOff>57150</xdr:colOff>
      <xdr:row>0</xdr:row>
      <xdr:rowOff>65881</xdr:rowOff>
    </xdr:from>
    <xdr:to>
      <xdr:col>2</xdr:col>
      <xdr:colOff>902970</xdr:colOff>
      <xdr:row>1</xdr:row>
      <xdr:rowOff>46069</xdr:rowOff>
    </xdr:to>
    <xdr:sp macro="" textlink="">
      <xdr:nvSpPr>
        <xdr:cNvPr id="6" name="Rounded Rectangle 5">
          <a:hlinkClick xmlns:r="http://schemas.openxmlformats.org/officeDocument/2006/relationships" r:id="rId1"/>
          <a:extLst>
            <a:ext uri="{FF2B5EF4-FFF2-40B4-BE49-F238E27FC236}">
              <a16:creationId xmlns:a16="http://schemas.microsoft.com/office/drawing/2014/main" id="{00000000-0008-0000-0800-000008000000}"/>
            </a:ext>
          </a:extLst>
        </xdr:cNvPr>
        <xdr:cNvSpPr/>
      </xdr:nvSpPr>
      <xdr:spPr>
        <a:xfrm>
          <a:off x="9675201630" y="65881"/>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2</xdr:col>
      <xdr:colOff>934221</xdr:colOff>
      <xdr:row>0</xdr:row>
      <xdr:rowOff>65881</xdr:rowOff>
    </xdr:from>
    <xdr:to>
      <xdr:col>4</xdr:col>
      <xdr:colOff>278139</xdr:colOff>
      <xdr:row>1</xdr:row>
      <xdr:rowOff>46069</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00000000-0008-0000-0800-00000A000000}"/>
            </a:ext>
          </a:extLst>
        </xdr:cNvPr>
        <xdr:cNvSpPr/>
      </xdr:nvSpPr>
      <xdr:spPr>
        <a:xfrm>
          <a:off x="9673826211" y="65881"/>
          <a:ext cx="134416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302419</xdr:colOff>
      <xdr:row>0</xdr:row>
      <xdr:rowOff>66675</xdr:rowOff>
    </xdr:from>
    <xdr:to>
      <xdr:col>5</xdr:col>
      <xdr:colOff>1057275</xdr:colOff>
      <xdr:row>1</xdr:row>
      <xdr:rowOff>48418</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800-00000B000000}"/>
            </a:ext>
          </a:extLst>
        </xdr:cNvPr>
        <xdr:cNvSpPr/>
      </xdr:nvSpPr>
      <xdr:spPr>
        <a:xfrm>
          <a:off x="9672456525" y="66675"/>
          <a:ext cx="1345406"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3</xdr:row>
      <xdr:rowOff>219075</xdr:rowOff>
    </xdr:from>
    <xdr:to>
      <xdr:col>9</xdr:col>
      <xdr:colOff>536574</xdr:colOff>
      <xdr:row>4</xdr:row>
      <xdr:rowOff>409576</xdr:rowOff>
    </xdr:to>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9669672051" y="866775"/>
          <a:ext cx="6632574" cy="428626"/>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سجل أداة التقييم وقياس الالتزام</a:t>
          </a:r>
          <a:endParaRPr lang="en-US" sz="1400">
            <a:latin typeface="DIN Next LT W23 Medium" charset="0"/>
            <a:ea typeface="DIN Next LT W23 Medium" charset="0"/>
            <a:cs typeface="DIN Next LT W23 Medium" charset="0"/>
          </a:endParaRPr>
        </a:p>
        <a:p>
          <a:pPr algn="ctr" rtl="1"/>
          <a:r>
            <a:rPr lang="en-US" sz="1400">
              <a:latin typeface="DIN Next LT W23 Medium" charset="0"/>
              <a:ea typeface="DIN Next LT W23 Medium" charset="0"/>
              <a:cs typeface="DIN Next LT W23 Medium" charset="0"/>
            </a:rPr>
            <a:t>Assessment and Compliance Tool Log</a:t>
          </a:r>
        </a:p>
      </xdr:txBody>
    </xdr:sp>
    <xdr:clientData/>
  </xdr:twoCellAnchor>
  <xdr:twoCellAnchor>
    <xdr:from>
      <xdr:col>0</xdr:col>
      <xdr:colOff>28575</xdr:colOff>
      <xdr:row>0</xdr:row>
      <xdr:rowOff>84931</xdr:rowOff>
    </xdr:from>
    <xdr:to>
      <xdr:col>2</xdr:col>
      <xdr:colOff>217170</xdr:colOff>
      <xdr:row>1</xdr:row>
      <xdr:rowOff>65119</xdr:rowOff>
    </xdr:to>
    <xdr:sp macro="" textlink="">
      <xdr:nvSpPr>
        <xdr:cNvPr id="16" name="Rounded Rectangle 15">
          <a:hlinkClick xmlns:r="http://schemas.openxmlformats.org/officeDocument/2006/relationships" r:id="rId1"/>
          <a:extLst>
            <a:ext uri="{FF2B5EF4-FFF2-40B4-BE49-F238E27FC236}">
              <a16:creationId xmlns:a16="http://schemas.microsoft.com/office/drawing/2014/main" id="{00000000-0008-0000-0800-000008000000}"/>
            </a:ext>
          </a:extLst>
        </xdr:cNvPr>
        <xdr:cNvSpPr/>
      </xdr:nvSpPr>
      <xdr:spPr>
        <a:xfrm>
          <a:off x="9675201630" y="84931"/>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4</xdr:col>
      <xdr:colOff>753246</xdr:colOff>
      <xdr:row>0</xdr:row>
      <xdr:rowOff>84931</xdr:rowOff>
    </xdr:from>
    <xdr:to>
      <xdr:col>6</xdr:col>
      <xdr:colOff>325764</xdr:colOff>
      <xdr:row>1</xdr:row>
      <xdr:rowOff>65119</xdr:rowOff>
    </xdr:to>
    <xdr:sp macro="" textlink="">
      <xdr:nvSpPr>
        <xdr:cNvPr id="17" name="Rounded Rectangle 16">
          <a:hlinkClick xmlns:r="http://schemas.openxmlformats.org/officeDocument/2006/relationships" r:id="rId2"/>
          <a:extLst>
            <a:ext uri="{FF2B5EF4-FFF2-40B4-BE49-F238E27FC236}">
              <a16:creationId xmlns:a16="http://schemas.microsoft.com/office/drawing/2014/main" id="{00000000-0008-0000-0800-00000A000000}"/>
            </a:ext>
          </a:extLst>
        </xdr:cNvPr>
        <xdr:cNvSpPr/>
      </xdr:nvSpPr>
      <xdr:spPr>
        <a:xfrm>
          <a:off x="9671654511" y="84931"/>
          <a:ext cx="134416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340519</xdr:colOff>
      <xdr:row>0</xdr:row>
      <xdr:rowOff>85725</xdr:rowOff>
    </xdr:from>
    <xdr:to>
      <xdr:col>8</xdr:col>
      <xdr:colOff>504825</xdr:colOff>
      <xdr:row>1</xdr:row>
      <xdr:rowOff>67468</xdr:rowOff>
    </xdr:to>
    <xdr:sp macro="" textlink="">
      <xdr:nvSpPr>
        <xdr:cNvPr id="18" name="Rounded Rectangle 17">
          <a:hlinkClick xmlns:r="http://schemas.openxmlformats.org/officeDocument/2006/relationships" r:id="rId3"/>
          <a:extLst>
            <a:ext uri="{FF2B5EF4-FFF2-40B4-BE49-F238E27FC236}">
              <a16:creationId xmlns:a16="http://schemas.microsoft.com/office/drawing/2014/main" id="{00000000-0008-0000-0800-00000B000000}"/>
            </a:ext>
          </a:extLst>
        </xdr:cNvPr>
        <xdr:cNvSpPr/>
      </xdr:nvSpPr>
      <xdr:spPr>
        <a:xfrm>
          <a:off x="9670294350" y="85725"/>
          <a:ext cx="1345406"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247650</xdr:colOff>
      <xdr:row>0</xdr:row>
      <xdr:rowOff>84931</xdr:rowOff>
    </xdr:from>
    <xdr:to>
      <xdr:col>4</xdr:col>
      <xdr:colOff>726957</xdr:colOff>
      <xdr:row>1</xdr:row>
      <xdr:rowOff>65119</xdr:rowOff>
    </xdr:to>
    <xdr:sp macro="" textlink="">
      <xdr:nvSpPr>
        <xdr:cNvPr id="19" name="Rounded Rectangle 18">
          <a:hlinkClick xmlns:r="http://schemas.openxmlformats.org/officeDocument/2006/relationships" r:id="rId2"/>
          <a:extLst>
            <a:ext uri="{FF2B5EF4-FFF2-40B4-BE49-F238E27FC236}">
              <a16:creationId xmlns:a16="http://schemas.microsoft.com/office/drawing/2014/main" id="{00000000-0008-0000-0800-00000A000000}"/>
            </a:ext>
          </a:extLst>
        </xdr:cNvPr>
        <xdr:cNvSpPr/>
      </xdr:nvSpPr>
      <xdr:spPr>
        <a:xfrm>
          <a:off x="9673024968" y="84931"/>
          <a:ext cx="214618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105</xdr:col>
      <xdr:colOff>423333</xdr:colOff>
      <xdr:row>10</xdr:row>
      <xdr:rowOff>440267</xdr:rowOff>
    </xdr:from>
    <xdr:to>
      <xdr:col>106</xdr:col>
      <xdr:colOff>215900</xdr:colOff>
      <xdr:row>11</xdr:row>
      <xdr:rowOff>14502</xdr:rowOff>
    </xdr:to>
    <xdr:sp macro="" textlink="">
      <xdr:nvSpPr>
        <xdr:cNvPr id="36" name="Rectangle 35">
          <a:extLst>
            <a:ext uri="{FF2B5EF4-FFF2-40B4-BE49-F238E27FC236}">
              <a16:creationId xmlns:a16="http://schemas.microsoft.com/office/drawing/2014/main" id="{EE7DBE64-EB25-A849-9D85-DDA38A69949F}"/>
            </a:ext>
          </a:extLst>
        </xdr:cNvPr>
        <xdr:cNvSpPr/>
      </xdr:nvSpPr>
      <xdr:spPr>
        <a:xfrm>
          <a:off x="10956505900" y="1900767"/>
          <a:ext cx="465667" cy="1873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atin typeface="Sakkal Majalla" panose="02000000000000000000" pitchFamily="2" charset="-78"/>
            <a:cs typeface="Sakkal Majalla" panose="02000000000000000000" pitchFamily="2" charset="-78"/>
          </a:endParaRPr>
        </a:p>
      </xdr:txBody>
    </xdr:sp>
    <xdr:clientData/>
  </xdr:twoCellAnchor>
  <xdr:twoCellAnchor>
    <xdr:from>
      <xdr:col>0</xdr:col>
      <xdr:colOff>57150</xdr:colOff>
      <xdr:row>0</xdr:row>
      <xdr:rowOff>84931</xdr:rowOff>
    </xdr:from>
    <xdr:to>
      <xdr:col>2</xdr:col>
      <xdr:colOff>246803</xdr:colOff>
      <xdr:row>1</xdr:row>
      <xdr:rowOff>65119</xdr:rowOff>
    </xdr:to>
    <xdr:sp macro="" textlink="">
      <xdr:nvSpPr>
        <xdr:cNvPr id="9" name="Rounded Rectangle 8">
          <a:hlinkClick xmlns:r="http://schemas.openxmlformats.org/officeDocument/2006/relationships" r:id="rId1"/>
          <a:extLst>
            <a:ext uri="{FF2B5EF4-FFF2-40B4-BE49-F238E27FC236}">
              <a16:creationId xmlns:a16="http://schemas.microsoft.com/office/drawing/2014/main" id="{00000000-0008-0000-0800-000008000000}"/>
            </a:ext>
          </a:extLst>
        </xdr:cNvPr>
        <xdr:cNvSpPr/>
      </xdr:nvSpPr>
      <xdr:spPr>
        <a:xfrm>
          <a:off x="9675724447" y="84931"/>
          <a:ext cx="164697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4</xdr:col>
      <xdr:colOff>786054</xdr:colOff>
      <xdr:row>0</xdr:row>
      <xdr:rowOff>84931</xdr:rowOff>
    </xdr:from>
    <xdr:to>
      <xdr:col>6</xdr:col>
      <xdr:colOff>363864</xdr:colOff>
      <xdr:row>1</xdr:row>
      <xdr:rowOff>65119</xdr:rowOff>
    </xdr:to>
    <xdr:sp macro="" textlink="">
      <xdr:nvSpPr>
        <xdr:cNvPr id="10" name="Rounded Rectangle 9">
          <a:hlinkClick xmlns:r="http://schemas.openxmlformats.org/officeDocument/2006/relationships" r:id="rId2"/>
          <a:extLst>
            <a:ext uri="{FF2B5EF4-FFF2-40B4-BE49-F238E27FC236}">
              <a16:creationId xmlns:a16="http://schemas.microsoft.com/office/drawing/2014/main" id="{00000000-0008-0000-0800-00000A000000}"/>
            </a:ext>
          </a:extLst>
        </xdr:cNvPr>
        <xdr:cNvSpPr/>
      </xdr:nvSpPr>
      <xdr:spPr>
        <a:xfrm>
          <a:off x="9672168861" y="84931"/>
          <a:ext cx="134946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378619</xdr:colOff>
      <xdr:row>0</xdr:row>
      <xdr:rowOff>85725</xdr:rowOff>
    </xdr:from>
    <xdr:to>
      <xdr:col>8</xdr:col>
      <xdr:colOff>548217</xdr:colOff>
      <xdr:row>1</xdr:row>
      <xdr:rowOff>67468</xdr:rowOff>
    </xdr:to>
    <xdr:sp macro="" textlink="">
      <xdr:nvSpPr>
        <xdr:cNvPr id="11" name="Rounded Rectangle 10">
          <a:hlinkClick xmlns:r="http://schemas.openxmlformats.org/officeDocument/2006/relationships" r:id="rId3"/>
          <a:extLst>
            <a:ext uri="{FF2B5EF4-FFF2-40B4-BE49-F238E27FC236}">
              <a16:creationId xmlns:a16="http://schemas.microsoft.com/office/drawing/2014/main" id="{00000000-0008-0000-0800-00000B000000}"/>
            </a:ext>
          </a:extLst>
        </xdr:cNvPr>
        <xdr:cNvSpPr/>
      </xdr:nvSpPr>
      <xdr:spPr>
        <a:xfrm>
          <a:off x="9672660783" y="85725"/>
          <a:ext cx="1350698"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277283</xdr:colOff>
      <xdr:row>0</xdr:row>
      <xdr:rowOff>84931</xdr:rowOff>
    </xdr:from>
    <xdr:to>
      <xdr:col>4</xdr:col>
      <xdr:colOff>759765</xdr:colOff>
      <xdr:row>1</xdr:row>
      <xdr:rowOff>65119</xdr:rowOff>
    </xdr:to>
    <xdr:sp macro="" textlink="">
      <xdr:nvSpPr>
        <xdr:cNvPr id="12" name="Rounded Rectangle 11">
          <a:hlinkClick xmlns:r="http://schemas.openxmlformats.org/officeDocument/2006/relationships" r:id="rId4"/>
          <a:extLst>
            <a:ext uri="{FF2B5EF4-FFF2-40B4-BE49-F238E27FC236}">
              <a16:creationId xmlns:a16="http://schemas.microsoft.com/office/drawing/2014/main" id="{00000000-0008-0000-0800-00000A000000}"/>
            </a:ext>
          </a:extLst>
        </xdr:cNvPr>
        <xdr:cNvSpPr/>
      </xdr:nvSpPr>
      <xdr:spPr>
        <a:xfrm>
          <a:off x="9673544610" y="84931"/>
          <a:ext cx="2149357"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twoCellAnchor editAs="oneCell">
    <xdr:from>
      <xdr:col>13</xdr:col>
      <xdr:colOff>571500</xdr:colOff>
      <xdr:row>2</xdr:row>
      <xdr:rowOff>114300</xdr:rowOff>
    </xdr:from>
    <xdr:to>
      <xdr:col>21</xdr:col>
      <xdr:colOff>980264</xdr:colOff>
      <xdr:row>27</xdr:row>
      <xdr:rowOff>56348</xdr:rowOff>
    </xdr:to>
    <xdr:pic>
      <xdr:nvPicPr>
        <xdr:cNvPr id="4" name="Picture 3"/>
        <xdr:cNvPicPr>
          <a:picLocks noChangeAspect="1"/>
        </xdr:cNvPicPr>
      </xdr:nvPicPr>
      <xdr:blipFill>
        <a:blip xmlns:r="http://schemas.openxmlformats.org/officeDocument/2006/relationships" r:embed="rId5"/>
        <a:stretch>
          <a:fillRect/>
        </a:stretch>
      </xdr:blipFill>
      <xdr:spPr>
        <a:xfrm>
          <a:off x="9662694211" y="571500"/>
          <a:ext cx="6485714" cy="6419048"/>
        </a:xfrm>
        <a:prstGeom prst="rect">
          <a:avLst/>
        </a:prstGeom>
      </xdr:spPr>
    </xdr:pic>
    <xdr:clientData/>
  </xdr:twoCellAnchor>
  <xdr:twoCellAnchor editAs="oneCell">
    <xdr:from>
      <xdr:col>1</xdr:col>
      <xdr:colOff>219075</xdr:colOff>
      <xdr:row>2</xdr:row>
      <xdr:rowOff>114300</xdr:rowOff>
    </xdr:from>
    <xdr:to>
      <xdr:col>8</xdr:col>
      <xdr:colOff>189818</xdr:colOff>
      <xdr:row>26</xdr:row>
      <xdr:rowOff>170657</xdr:rowOff>
    </xdr:to>
    <xdr:pic>
      <xdr:nvPicPr>
        <xdr:cNvPr id="5" name="Picture 4"/>
        <xdr:cNvPicPr>
          <a:picLocks noChangeAspect="1"/>
        </xdr:cNvPicPr>
      </xdr:nvPicPr>
      <xdr:blipFill>
        <a:blip xmlns:r="http://schemas.openxmlformats.org/officeDocument/2006/relationships" r:embed="rId6"/>
        <a:stretch>
          <a:fillRect/>
        </a:stretch>
      </xdr:blipFill>
      <xdr:spPr>
        <a:xfrm>
          <a:off x="9673019182" y="571500"/>
          <a:ext cx="5457143" cy="63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89806</xdr:colOff>
      <xdr:row>44</xdr:row>
      <xdr:rowOff>498475</xdr:rowOff>
    </xdr:from>
    <xdr:to>
      <xdr:col>3</xdr:col>
      <xdr:colOff>5252356</xdr:colOff>
      <xdr:row>44</xdr:row>
      <xdr:rowOff>993774</xdr:rowOff>
    </xdr:to>
    <xdr:sp macro="" textlink="">
      <xdr:nvSpPr>
        <xdr:cNvPr id="17" name="Rounded Rectangle 16">
          <a:extLst>
            <a:ext uri="{FF2B5EF4-FFF2-40B4-BE49-F238E27FC236}">
              <a16:creationId xmlns:a16="http://schemas.microsoft.com/office/drawing/2014/main" id="{00000000-0008-0000-0400-000011000000}"/>
            </a:ext>
          </a:extLst>
        </xdr:cNvPr>
        <xdr:cNvSpPr/>
      </xdr:nvSpPr>
      <xdr:spPr>
        <a:xfrm>
          <a:off x="489704744" y="18853150"/>
          <a:ext cx="5162550" cy="495299"/>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en-US" sz="1050">
              <a:solidFill>
                <a:schemeClr val="tx1"/>
              </a:solidFill>
              <a:latin typeface="DIN Next LT Arabic Light" panose="020B0303020203050203" pitchFamily="34" charset="-78"/>
              <a:cs typeface="DIN Next LT Arabic Light" panose="020B0303020203050203" pitchFamily="34" charset="-78"/>
            </a:rPr>
            <a:t>CCC</a:t>
          </a:r>
          <a:r>
            <a:rPr lang="ar-SA" sz="1050">
              <a:solidFill>
                <a:schemeClr val="tx1"/>
              </a:solidFill>
              <a:latin typeface="DIN Next LT Arabic Light" panose="020B0303020203050203" pitchFamily="34" charset="-78"/>
              <a:cs typeface="DIN Next LT Arabic Light" panose="020B0303020203050203" pitchFamily="34" charset="-78"/>
            </a:rPr>
            <a:t>_</a:t>
          </a:r>
          <a:r>
            <a:rPr lang="en-US" sz="1050">
              <a:solidFill>
                <a:schemeClr val="tx1"/>
              </a:solidFill>
              <a:latin typeface="DIN Next LT Arabic Light" panose="020B0303020203050203" pitchFamily="34" charset="-78"/>
              <a:cs typeface="DIN Next LT Arabic Light" panose="020B0303020203050203" pitchFamily="34" charset="-78"/>
            </a:rPr>
            <a:t>CSP</a:t>
          </a:r>
          <a:r>
            <a:rPr lang="ar-SA" sz="1050">
              <a:solidFill>
                <a:schemeClr val="tx1"/>
              </a:solidFill>
              <a:latin typeface="DIN Next LT Arabic Light" panose="020B0303020203050203" pitchFamily="34" charset="-78"/>
              <a:cs typeface="DIN Next LT Arabic Light" panose="020B0303020203050203" pitchFamily="34" charset="-78"/>
            </a:rPr>
            <a:t>_اسم نطاق الجهة_التاريخ يوم وشهر وسنة_رقم إصدار سجل الأداة</a:t>
          </a:r>
          <a:endParaRPr lang="en-US" sz="1050">
            <a:solidFill>
              <a:schemeClr val="tx1"/>
            </a:solidFill>
            <a:latin typeface="DIN Next LT Arabic Light" panose="020B0303020203050203" pitchFamily="34" charset="-78"/>
            <a:cs typeface="DIN Next LT Arabic Light" panose="020B0303020203050203" pitchFamily="34" charset="-78"/>
          </a:endParaRPr>
        </a:p>
        <a:p>
          <a:pPr algn="ctr" rtl="1"/>
          <a:r>
            <a:rPr lang="en-US" sz="1050">
              <a:solidFill>
                <a:schemeClr val="tx1"/>
              </a:solidFill>
              <a:latin typeface="DIN Next LT Arabic Light" panose="020B0303020203050203" pitchFamily="34" charset="-78"/>
              <a:cs typeface="DIN Next LT Arabic Light" panose="020B0303020203050203" pitchFamily="34" charset="-78"/>
            </a:rPr>
            <a:t>CCC_CSP_Entity's Domain_DDMMYYYYH_Version Number</a:t>
          </a:r>
        </a:p>
      </xdr:txBody>
    </xdr:sp>
    <xdr:clientData/>
  </xdr:twoCellAnchor>
  <xdr:twoCellAnchor>
    <xdr:from>
      <xdr:col>3</xdr:col>
      <xdr:colOff>772977</xdr:colOff>
      <xdr:row>44</xdr:row>
      <xdr:rowOff>1042458</xdr:rowOff>
    </xdr:from>
    <xdr:to>
      <xdr:col>3</xdr:col>
      <xdr:colOff>4476297</xdr:colOff>
      <xdr:row>44</xdr:row>
      <xdr:rowOff>1316778</xdr:rowOff>
    </xdr:to>
    <xdr:sp macro="" textlink="">
      <xdr:nvSpPr>
        <xdr:cNvPr id="19" name="Rounded Rectangle 18">
          <a:extLst>
            <a:ext uri="{FF2B5EF4-FFF2-40B4-BE49-F238E27FC236}">
              <a16:creationId xmlns:a16="http://schemas.microsoft.com/office/drawing/2014/main" id="{00000000-0008-0000-0400-000013000000}"/>
            </a:ext>
          </a:extLst>
        </xdr:cNvPr>
        <xdr:cNvSpPr/>
      </xdr:nvSpPr>
      <xdr:spPr>
        <a:xfrm>
          <a:off x="490480803" y="19397133"/>
          <a:ext cx="3703320" cy="274320"/>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000">
              <a:solidFill>
                <a:schemeClr val="tx1"/>
              </a:solidFill>
              <a:latin typeface="DIN Next LT Arabic Light" panose="020B0303020203050203" pitchFamily="34" charset="-78"/>
              <a:cs typeface="DIN Next LT Arabic Light" panose="020B0303020203050203" pitchFamily="34" charset="-78"/>
            </a:rPr>
            <a:t> </a:t>
          </a:r>
          <a:r>
            <a:rPr lang="ar-SA" sz="1100">
              <a:solidFill>
                <a:schemeClr val="tx1"/>
              </a:solidFill>
              <a:latin typeface="DIN Next LT Arabic Light" panose="020B0303020203050203" pitchFamily="34" charset="-78"/>
              <a:cs typeface="DIN Next LT Arabic Light" panose="020B0303020203050203" pitchFamily="34" charset="-78"/>
            </a:rPr>
            <a:t>مثا</a:t>
          </a:r>
          <a:r>
            <a:rPr lang="en-US" sz="1100" baseline="0">
              <a:solidFill>
                <a:schemeClr val="tx1"/>
              </a:solidFill>
              <a:latin typeface="DIN Next LT Arabic Light" panose="020B0303020203050203" pitchFamily="34" charset="-78"/>
              <a:cs typeface="DIN Next LT Arabic Light" panose="020B0303020203050203" pitchFamily="34" charset="-78"/>
            </a:rPr>
            <a:t> </a:t>
          </a:r>
          <a:r>
            <a:rPr lang="ar-SA" sz="1100" baseline="0">
              <a:solidFill>
                <a:schemeClr val="tx1"/>
              </a:solidFill>
              <a:latin typeface="DIN Next LT Arabic Light" panose="020B0303020203050203" pitchFamily="34" charset="-78"/>
              <a:cs typeface="DIN Next LT Arabic Light" panose="020B0303020203050203" pitchFamily="34" charset="-78"/>
            </a:rPr>
            <a:t>ل</a:t>
          </a:r>
          <a:r>
            <a:rPr lang="ar-SA" sz="1100">
              <a:solidFill>
                <a:schemeClr val="tx1"/>
              </a:solidFill>
              <a:latin typeface="DIN Next LT Arabic Light" panose="020B0303020203050203" pitchFamily="34" charset="-78"/>
              <a:cs typeface="DIN Next LT Arabic Light" panose="020B0303020203050203" pitchFamily="34" charset="-78"/>
            </a:rPr>
            <a:t>:</a:t>
          </a:r>
          <a:r>
            <a:rPr lang="ar-SA" sz="1000">
              <a:solidFill>
                <a:schemeClr val="tx1"/>
              </a:solidFill>
              <a:latin typeface="DIN Next LT Arabic Light" panose="020B0303020203050203" pitchFamily="34" charset="-78"/>
              <a:cs typeface="DIN Next LT Arabic Light" panose="020B0303020203050203" pitchFamily="34" charset="-78"/>
            </a:rPr>
            <a:t>     </a:t>
          </a:r>
          <a:r>
            <a:rPr lang="en-US" sz="1000">
              <a:solidFill>
                <a:schemeClr val="tx1"/>
              </a:solidFill>
              <a:latin typeface="DIN Next LT Arabic Light" panose="020B0303020203050203" pitchFamily="34" charset="-78"/>
              <a:cs typeface="DIN Next LT Arabic Light" panose="020B0303020203050203" pitchFamily="34" charset="-78"/>
            </a:rPr>
            <a:t>CCC_CSP_NCA.GOV.SA_09111439H_V1.0</a:t>
          </a:r>
        </a:p>
      </xdr:txBody>
    </xdr:sp>
    <xdr:clientData/>
  </xdr:twoCellAnchor>
  <xdr:twoCellAnchor>
    <xdr:from>
      <xdr:col>3</xdr:col>
      <xdr:colOff>1975415</xdr:colOff>
      <xdr:row>30</xdr:row>
      <xdr:rowOff>1383030</xdr:rowOff>
    </xdr:from>
    <xdr:to>
      <xdr:col>3</xdr:col>
      <xdr:colOff>3987095</xdr:colOff>
      <xdr:row>30</xdr:row>
      <xdr:rowOff>1565910</xdr:rowOff>
    </xdr:to>
    <xdr:sp macro="" textlink="">
      <xdr:nvSpPr>
        <xdr:cNvPr id="30" name="Rounded Rectangle 29">
          <a:extLst>
            <a:ext uri="{FF2B5EF4-FFF2-40B4-BE49-F238E27FC236}">
              <a16:creationId xmlns:a16="http://schemas.microsoft.com/office/drawing/2014/main" id="{00000000-0008-0000-0400-00001E000000}"/>
            </a:ext>
          </a:extLst>
        </xdr:cNvPr>
        <xdr:cNvSpPr/>
      </xdr:nvSpPr>
      <xdr:spPr>
        <a:xfrm>
          <a:off x="478092205" y="13679805"/>
          <a:ext cx="2011680" cy="1828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3</xdr:col>
      <xdr:colOff>1981200</xdr:colOff>
      <xdr:row>30</xdr:row>
      <xdr:rowOff>1152737</xdr:rowOff>
    </xdr:from>
    <xdr:to>
      <xdr:col>3</xdr:col>
      <xdr:colOff>3992880</xdr:colOff>
      <xdr:row>30</xdr:row>
      <xdr:rowOff>1335617</xdr:rowOff>
    </xdr:to>
    <xdr:sp macro="" textlink="">
      <xdr:nvSpPr>
        <xdr:cNvPr id="31" name="Rounded Rectangle 30">
          <a:extLst>
            <a:ext uri="{FF2B5EF4-FFF2-40B4-BE49-F238E27FC236}">
              <a16:creationId xmlns:a16="http://schemas.microsoft.com/office/drawing/2014/main" id="{00000000-0008-0000-0400-00001F000000}"/>
            </a:ext>
          </a:extLst>
        </xdr:cNvPr>
        <xdr:cNvSpPr/>
      </xdr:nvSpPr>
      <xdr:spPr>
        <a:xfrm>
          <a:off x="478086420" y="13449512"/>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3</xdr:col>
      <xdr:colOff>1988113</xdr:colOff>
      <xdr:row>30</xdr:row>
      <xdr:rowOff>924137</xdr:rowOff>
    </xdr:from>
    <xdr:to>
      <xdr:col>3</xdr:col>
      <xdr:colOff>3999793</xdr:colOff>
      <xdr:row>30</xdr:row>
      <xdr:rowOff>1107017</xdr:rowOff>
    </xdr:to>
    <xdr:sp macro="" textlink="">
      <xdr:nvSpPr>
        <xdr:cNvPr id="32" name="Rounded Rectangle 31">
          <a:extLst>
            <a:ext uri="{FF2B5EF4-FFF2-40B4-BE49-F238E27FC236}">
              <a16:creationId xmlns:a16="http://schemas.microsoft.com/office/drawing/2014/main" id="{00000000-0008-0000-0400-000020000000}"/>
            </a:ext>
          </a:extLst>
        </xdr:cNvPr>
        <xdr:cNvSpPr/>
      </xdr:nvSpPr>
      <xdr:spPr>
        <a:xfrm>
          <a:off x="478079507" y="13220912"/>
          <a:ext cx="2011680" cy="1828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3</xdr:col>
      <xdr:colOff>1994464</xdr:colOff>
      <xdr:row>30</xdr:row>
      <xdr:rowOff>701886</xdr:rowOff>
    </xdr:from>
    <xdr:to>
      <xdr:col>3</xdr:col>
      <xdr:colOff>4006144</xdr:colOff>
      <xdr:row>30</xdr:row>
      <xdr:rowOff>884766</xdr:rowOff>
    </xdr:to>
    <xdr:sp macro="" textlink="">
      <xdr:nvSpPr>
        <xdr:cNvPr id="33" name="Rounded Rectangle 32">
          <a:extLst>
            <a:ext uri="{FF2B5EF4-FFF2-40B4-BE49-F238E27FC236}">
              <a16:creationId xmlns:a16="http://schemas.microsoft.com/office/drawing/2014/main" id="{00000000-0008-0000-0400-000021000000}"/>
            </a:ext>
          </a:extLst>
        </xdr:cNvPr>
        <xdr:cNvSpPr/>
      </xdr:nvSpPr>
      <xdr:spPr>
        <a:xfrm>
          <a:off x="478073156" y="12998661"/>
          <a:ext cx="2011680"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0</xdr:col>
      <xdr:colOff>238125</xdr:colOff>
      <xdr:row>4</xdr:row>
      <xdr:rowOff>0</xdr:rowOff>
    </xdr:from>
    <xdr:to>
      <xdr:col>3</xdr:col>
      <xdr:colOff>6226174</xdr:colOff>
      <xdr:row>6</xdr:row>
      <xdr:rowOff>66675</xdr:rowOff>
    </xdr:to>
    <xdr:sp macro="" textlink="">
      <xdr:nvSpPr>
        <xdr:cNvPr id="39" name="Rounded Rectangle 38">
          <a:extLst>
            <a:ext uri="{FF2B5EF4-FFF2-40B4-BE49-F238E27FC236}">
              <a16:creationId xmlns:a16="http://schemas.microsoft.com/office/drawing/2014/main" id="{00000000-0008-0000-0400-000027000000}"/>
            </a:ext>
          </a:extLst>
        </xdr:cNvPr>
        <xdr:cNvSpPr/>
      </xdr:nvSpPr>
      <xdr:spPr>
        <a:xfrm>
          <a:off x="475853126" y="742950"/>
          <a:ext cx="7140574" cy="55245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تعليمات</a:t>
          </a:r>
          <a:endParaRPr lang="en-US" sz="1600">
            <a:latin typeface="DIN Next LT W23 Medium" charset="0"/>
            <a:ea typeface="DIN Next LT W23 Medium" charset="0"/>
            <a:cs typeface="DIN Next LT W23 Medium" charset="0"/>
          </a:endParaRPr>
        </a:p>
      </xdr:txBody>
    </xdr:sp>
    <xdr:clientData/>
  </xdr:twoCellAnchor>
  <xdr:twoCellAnchor>
    <xdr:from>
      <xdr:col>1289</xdr:col>
      <xdr:colOff>30839</xdr:colOff>
      <xdr:row>30</xdr:row>
      <xdr:rowOff>476249</xdr:rowOff>
    </xdr:from>
    <xdr:to>
      <xdr:col>1353</xdr:col>
      <xdr:colOff>10519</xdr:colOff>
      <xdr:row>30</xdr:row>
      <xdr:rowOff>659129</xdr:rowOff>
    </xdr:to>
    <xdr:sp macro="" textlink="">
      <xdr:nvSpPr>
        <xdr:cNvPr id="27" name="Rounded Rectangle 26">
          <a:extLst>
            <a:ext uri="{FF2B5EF4-FFF2-40B4-BE49-F238E27FC236}">
              <a16:creationId xmlns:a16="http://schemas.microsoft.com/office/drawing/2014/main" id="{00000000-0008-0000-0400-000016000000}"/>
            </a:ext>
          </a:extLst>
        </xdr:cNvPr>
        <xdr:cNvSpPr/>
      </xdr:nvSpPr>
      <xdr:spPr>
        <a:xfrm>
          <a:off x="477160231" y="10629899"/>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0</xdr:col>
      <xdr:colOff>47625</xdr:colOff>
      <xdr:row>0</xdr:row>
      <xdr:rowOff>76200</xdr:rowOff>
    </xdr:from>
    <xdr:to>
      <xdr:col>3</xdr:col>
      <xdr:colOff>541020</xdr:colOff>
      <xdr:row>1</xdr:row>
      <xdr:rowOff>65913</xdr:rowOff>
    </xdr:to>
    <xdr:sp macro="" textlink="">
      <xdr:nvSpPr>
        <xdr:cNvPr id="35" name="Rounded Rectangle 34">
          <a:hlinkClick xmlns:r="http://schemas.openxmlformats.org/officeDocument/2006/relationships" r:id="rId1"/>
          <a:extLst>
            <a:ext uri="{FF2B5EF4-FFF2-40B4-BE49-F238E27FC236}">
              <a16:creationId xmlns:a16="http://schemas.microsoft.com/office/drawing/2014/main" id="{FACA1E7C-373D-9548-81FE-2BFBF91E6BFA}"/>
            </a:ext>
          </a:extLst>
        </xdr:cNvPr>
        <xdr:cNvSpPr/>
      </xdr:nvSpPr>
      <xdr:spPr>
        <a:xfrm>
          <a:off x="481538280" y="76200"/>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575944</xdr:colOff>
      <xdr:row>0</xdr:row>
      <xdr:rowOff>76200</xdr:rowOff>
    </xdr:from>
    <xdr:to>
      <xdr:col>3</xdr:col>
      <xdr:colOff>2724784</xdr:colOff>
      <xdr:row>1</xdr:row>
      <xdr:rowOff>65913</xdr:rowOff>
    </xdr:to>
    <xdr:sp macro="" textlink="">
      <xdr:nvSpPr>
        <xdr:cNvPr id="36" name="Rounded Rectangle 35">
          <a:hlinkClick xmlns:r="http://schemas.openxmlformats.org/officeDocument/2006/relationships" r:id="rId2"/>
          <a:extLst>
            <a:ext uri="{FF2B5EF4-FFF2-40B4-BE49-F238E27FC236}">
              <a16:creationId xmlns:a16="http://schemas.microsoft.com/office/drawing/2014/main" id="{FC3929A8-10FB-9845-A343-B0E18544151D}"/>
            </a:ext>
          </a:extLst>
        </xdr:cNvPr>
        <xdr:cNvSpPr/>
      </xdr:nvSpPr>
      <xdr:spPr>
        <a:xfrm>
          <a:off x="479354516" y="76200"/>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2760228</xdr:colOff>
      <xdr:row>0</xdr:row>
      <xdr:rowOff>76200</xdr:rowOff>
    </xdr:from>
    <xdr:to>
      <xdr:col>3</xdr:col>
      <xdr:colOff>4113540</xdr:colOff>
      <xdr:row>1</xdr:row>
      <xdr:rowOff>65913</xdr:rowOff>
    </xdr:to>
    <xdr:sp macro="" textlink="">
      <xdr:nvSpPr>
        <xdr:cNvPr id="37" name="Rounded Rectangle 36">
          <a:hlinkClick xmlns:r="http://schemas.openxmlformats.org/officeDocument/2006/relationships" r:id="rId3"/>
          <a:extLst>
            <a:ext uri="{FF2B5EF4-FFF2-40B4-BE49-F238E27FC236}">
              <a16:creationId xmlns:a16="http://schemas.microsoft.com/office/drawing/2014/main" id="{60D80A10-6C80-1948-9217-3504A747DFF4}"/>
            </a:ext>
          </a:extLst>
        </xdr:cNvPr>
        <xdr:cNvSpPr/>
      </xdr:nvSpPr>
      <xdr:spPr>
        <a:xfrm>
          <a:off x="477965760" y="7620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4140512</xdr:colOff>
      <xdr:row>0</xdr:row>
      <xdr:rowOff>70304</xdr:rowOff>
    </xdr:from>
    <xdr:to>
      <xdr:col>3</xdr:col>
      <xdr:colOff>5493824</xdr:colOff>
      <xdr:row>1</xdr:row>
      <xdr:rowOff>60017</xdr:rowOff>
    </xdr:to>
    <xdr:sp macro="" textlink="">
      <xdr:nvSpPr>
        <xdr:cNvPr id="38" name="Rounded Rectangle 37">
          <a:hlinkClick xmlns:r="http://schemas.openxmlformats.org/officeDocument/2006/relationships" r:id="rId4"/>
          <a:extLst>
            <a:ext uri="{FF2B5EF4-FFF2-40B4-BE49-F238E27FC236}">
              <a16:creationId xmlns:a16="http://schemas.microsoft.com/office/drawing/2014/main" id="{F2D61F93-5106-6945-924C-B63FF7DD20E2}"/>
            </a:ext>
          </a:extLst>
        </xdr:cNvPr>
        <xdr:cNvSpPr/>
      </xdr:nvSpPr>
      <xdr:spPr>
        <a:xfrm>
          <a:off x="616515890" y="70304"/>
          <a:ext cx="1353312" cy="25278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150299</xdr:colOff>
      <xdr:row>7</xdr:row>
      <xdr:rowOff>352425</xdr:rowOff>
    </xdr:from>
    <xdr:to>
      <xdr:col>3</xdr:col>
      <xdr:colOff>910394</xdr:colOff>
      <xdr:row>7</xdr:row>
      <xdr:rowOff>599313</xdr:rowOff>
    </xdr:to>
    <xdr:sp macro="" textlink="">
      <xdr:nvSpPr>
        <xdr:cNvPr id="47" name="Rounded Rectangle 46">
          <a:extLst>
            <a:ext uri="{FF2B5EF4-FFF2-40B4-BE49-F238E27FC236}">
              <a16:creationId xmlns:a16="http://schemas.microsoft.com/office/drawing/2014/main" id="{FACA1E7C-373D-9548-81FE-2BFBF91E6BFA}"/>
            </a:ext>
          </a:extLst>
        </xdr:cNvPr>
        <xdr:cNvSpPr/>
      </xdr:nvSpPr>
      <xdr:spPr>
        <a:xfrm>
          <a:off x="494046706" y="1781175"/>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935793</xdr:colOff>
      <xdr:row>7</xdr:row>
      <xdr:rowOff>352425</xdr:rowOff>
    </xdr:from>
    <xdr:to>
      <xdr:col>3</xdr:col>
      <xdr:colOff>3084633</xdr:colOff>
      <xdr:row>7</xdr:row>
      <xdr:rowOff>599313</xdr:rowOff>
    </xdr:to>
    <xdr:sp macro="" textlink="">
      <xdr:nvSpPr>
        <xdr:cNvPr id="48" name="Rounded Rectangle 47">
          <a:extLst>
            <a:ext uri="{FF2B5EF4-FFF2-40B4-BE49-F238E27FC236}">
              <a16:creationId xmlns:a16="http://schemas.microsoft.com/office/drawing/2014/main" id="{FC3929A8-10FB-9845-A343-B0E18544151D}"/>
            </a:ext>
          </a:extLst>
        </xdr:cNvPr>
        <xdr:cNvSpPr/>
      </xdr:nvSpPr>
      <xdr:spPr>
        <a:xfrm>
          <a:off x="491872467" y="1781175"/>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3129602</xdr:colOff>
      <xdr:row>7</xdr:row>
      <xdr:rowOff>352425</xdr:rowOff>
    </xdr:from>
    <xdr:to>
      <xdr:col>3</xdr:col>
      <xdr:colOff>4482914</xdr:colOff>
      <xdr:row>7</xdr:row>
      <xdr:rowOff>599313</xdr:rowOff>
    </xdr:to>
    <xdr:sp macro="" textlink="">
      <xdr:nvSpPr>
        <xdr:cNvPr id="49" name="Rounded Rectangle 48">
          <a:extLst>
            <a:ext uri="{FF2B5EF4-FFF2-40B4-BE49-F238E27FC236}">
              <a16:creationId xmlns:a16="http://schemas.microsoft.com/office/drawing/2014/main" id="{60D80A10-6C80-1948-9217-3504A747DFF4}"/>
            </a:ext>
          </a:extLst>
        </xdr:cNvPr>
        <xdr:cNvSpPr/>
      </xdr:nvSpPr>
      <xdr:spPr>
        <a:xfrm>
          <a:off x="490474186" y="178117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4509886</xdr:colOff>
      <xdr:row>7</xdr:row>
      <xdr:rowOff>355600</xdr:rowOff>
    </xdr:from>
    <xdr:to>
      <xdr:col>3</xdr:col>
      <xdr:colOff>5863198</xdr:colOff>
      <xdr:row>7</xdr:row>
      <xdr:rowOff>602488</xdr:rowOff>
    </xdr:to>
    <xdr:sp macro="" textlink="">
      <xdr:nvSpPr>
        <xdr:cNvPr id="50" name="Rounded Rectangle 49">
          <a:extLst>
            <a:ext uri="{FF2B5EF4-FFF2-40B4-BE49-F238E27FC236}">
              <a16:creationId xmlns:a16="http://schemas.microsoft.com/office/drawing/2014/main" id="{F2D61F93-5106-6945-924C-B63FF7DD20E2}"/>
            </a:ext>
          </a:extLst>
        </xdr:cNvPr>
        <xdr:cNvSpPr/>
      </xdr:nvSpPr>
      <xdr:spPr>
        <a:xfrm>
          <a:off x="489093902" y="1784350"/>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73</xdr:col>
      <xdr:colOff>296634</xdr:colOff>
      <xdr:row>44</xdr:row>
      <xdr:rowOff>621394</xdr:rowOff>
    </xdr:from>
    <xdr:to>
      <xdr:col>73</xdr:col>
      <xdr:colOff>5459184</xdr:colOff>
      <xdr:row>44</xdr:row>
      <xdr:rowOff>964748</xdr:rowOff>
    </xdr:to>
    <xdr:sp macro="" textlink="">
      <xdr:nvSpPr>
        <xdr:cNvPr id="63" name="Rounded Rectangle 62">
          <a:extLst>
            <a:ext uri="{FF2B5EF4-FFF2-40B4-BE49-F238E27FC236}">
              <a16:creationId xmlns:a16="http://schemas.microsoft.com/office/drawing/2014/main" id="{00000000-0008-0000-0400-000011000000}"/>
            </a:ext>
          </a:extLst>
        </xdr:cNvPr>
        <xdr:cNvSpPr/>
      </xdr:nvSpPr>
      <xdr:spPr>
        <a:xfrm>
          <a:off x="477858366" y="18976069"/>
          <a:ext cx="5162550" cy="343354"/>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en-US" sz="1050">
              <a:solidFill>
                <a:schemeClr val="tx1"/>
              </a:solidFill>
              <a:latin typeface="DIN Next LT Arabic Light" panose="020B0303020203050203" pitchFamily="34" charset="-78"/>
              <a:cs typeface="DIN Next LT Arabic Light" panose="020B0303020203050203" pitchFamily="34" charset="-78"/>
            </a:rPr>
            <a:t>CCC_CSP_Entity's Domain_DDMMYYYYH_Version Number</a:t>
          </a:r>
        </a:p>
      </xdr:txBody>
    </xdr:sp>
    <xdr:clientData/>
  </xdr:twoCellAnchor>
  <xdr:twoCellAnchor>
    <xdr:from>
      <xdr:col>73</xdr:col>
      <xdr:colOff>972548</xdr:colOff>
      <xdr:row>44</xdr:row>
      <xdr:rowOff>1039283</xdr:rowOff>
    </xdr:from>
    <xdr:to>
      <xdr:col>73</xdr:col>
      <xdr:colOff>4675868</xdr:colOff>
      <xdr:row>44</xdr:row>
      <xdr:rowOff>1313603</xdr:rowOff>
    </xdr:to>
    <xdr:sp macro="" textlink="">
      <xdr:nvSpPr>
        <xdr:cNvPr id="64" name="Rounded Rectangle 63">
          <a:extLst>
            <a:ext uri="{FF2B5EF4-FFF2-40B4-BE49-F238E27FC236}">
              <a16:creationId xmlns:a16="http://schemas.microsoft.com/office/drawing/2014/main" id="{00000000-0008-0000-0400-000013000000}"/>
            </a:ext>
          </a:extLst>
        </xdr:cNvPr>
        <xdr:cNvSpPr/>
      </xdr:nvSpPr>
      <xdr:spPr>
        <a:xfrm>
          <a:off x="605123703" y="19163997"/>
          <a:ext cx="3703320" cy="274320"/>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ar-SA" sz="1100">
              <a:solidFill>
                <a:schemeClr val="tx1"/>
              </a:solidFill>
              <a:latin typeface="DIN Next LT Arabic Light" panose="020B0303020203050203" pitchFamily="34" charset="-78"/>
              <a:cs typeface="DIN Next LT Arabic Light" panose="020B0303020203050203" pitchFamily="34" charset="-78"/>
            </a:rPr>
            <a:t> </a:t>
          </a:r>
          <a:r>
            <a:rPr lang="en-US" sz="1100">
              <a:solidFill>
                <a:schemeClr val="tx1"/>
              </a:solidFill>
              <a:latin typeface="DIN Next LT Arabic Light" panose="020B0303020203050203" pitchFamily="34" charset="-78"/>
              <a:cs typeface="DIN Next LT Arabic Light" panose="020B0303020203050203" pitchFamily="34" charset="-78"/>
            </a:rPr>
            <a:t>Example:</a:t>
          </a:r>
          <a:r>
            <a:rPr lang="ar-SA" sz="1000">
              <a:solidFill>
                <a:schemeClr val="tx1"/>
              </a:solidFill>
              <a:latin typeface="DIN Next LT Arabic Light" panose="020B0303020203050203" pitchFamily="34" charset="-78"/>
              <a:cs typeface="DIN Next LT Arabic Light" panose="020B0303020203050203" pitchFamily="34" charset="-78"/>
            </a:rPr>
            <a:t>   </a:t>
          </a:r>
          <a:r>
            <a:rPr lang="en-US" sz="1000">
              <a:solidFill>
                <a:schemeClr val="tx1"/>
              </a:solidFill>
              <a:latin typeface="DIN Next LT Arabic Light" panose="020B0303020203050203" pitchFamily="34" charset="-78"/>
              <a:cs typeface="DIN Next LT Arabic Light" panose="020B0303020203050203" pitchFamily="34" charset="-78"/>
            </a:rPr>
            <a:t>CCC_CSP_NCA.GOV.SA_09111439H_V1.0</a:t>
          </a:r>
        </a:p>
      </xdr:txBody>
    </xdr:sp>
    <xdr:clientData/>
  </xdr:twoCellAnchor>
  <xdr:twoCellAnchor>
    <xdr:from>
      <xdr:col>73</xdr:col>
      <xdr:colOff>1975415</xdr:colOff>
      <xdr:row>30</xdr:row>
      <xdr:rowOff>1383030</xdr:rowOff>
    </xdr:from>
    <xdr:to>
      <xdr:col>73</xdr:col>
      <xdr:colOff>3987095</xdr:colOff>
      <xdr:row>30</xdr:row>
      <xdr:rowOff>1565910</xdr:rowOff>
    </xdr:to>
    <xdr:sp macro="" textlink="">
      <xdr:nvSpPr>
        <xdr:cNvPr id="65" name="Rounded Rectangle 64">
          <a:extLst>
            <a:ext uri="{FF2B5EF4-FFF2-40B4-BE49-F238E27FC236}">
              <a16:creationId xmlns:a16="http://schemas.microsoft.com/office/drawing/2014/main" id="{00000000-0008-0000-0400-00001E000000}"/>
            </a:ext>
          </a:extLst>
        </xdr:cNvPr>
        <xdr:cNvSpPr/>
      </xdr:nvSpPr>
      <xdr:spPr>
        <a:xfrm>
          <a:off x="536162955" y="13727430"/>
          <a:ext cx="2011680" cy="1828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73</xdr:col>
      <xdr:colOff>1981200</xdr:colOff>
      <xdr:row>30</xdr:row>
      <xdr:rowOff>1152737</xdr:rowOff>
    </xdr:from>
    <xdr:to>
      <xdr:col>73</xdr:col>
      <xdr:colOff>3992880</xdr:colOff>
      <xdr:row>30</xdr:row>
      <xdr:rowOff>1335617</xdr:rowOff>
    </xdr:to>
    <xdr:sp macro="" textlink="">
      <xdr:nvSpPr>
        <xdr:cNvPr id="66" name="Rounded Rectangle 65">
          <a:extLst>
            <a:ext uri="{FF2B5EF4-FFF2-40B4-BE49-F238E27FC236}">
              <a16:creationId xmlns:a16="http://schemas.microsoft.com/office/drawing/2014/main" id="{00000000-0008-0000-0400-00001F000000}"/>
            </a:ext>
          </a:extLst>
        </xdr:cNvPr>
        <xdr:cNvSpPr/>
      </xdr:nvSpPr>
      <xdr:spPr>
        <a:xfrm>
          <a:off x="536157170" y="13497137"/>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73</xdr:col>
      <xdr:colOff>1988113</xdr:colOff>
      <xdr:row>30</xdr:row>
      <xdr:rowOff>924137</xdr:rowOff>
    </xdr:from>
    <xdr:to>
      <xdr:col>73</xdr:col>
      <xdr:colOff>3999793</xdr:colOff>
      <xdr:row>30</xdr:row>
      <xdr:rowOff>1107017</xdr:rowOff>
    </xdr:to>
    <xdr:sp macro="" textlink="">
      <xdr:nvSpPr>
        <xdr:cNvPr id="67" name="Rounded Rectangle 66">
          <a:extLst>
            <a:ext uri="{FF2B5EF4-FFF2-40B4-BE49-F238E27FC236}">
              <a16:creationId xmlns:a16="http://schemas.microsoft.com/office/drawing/2014/main" id="{00000000-0008-0000-0400-000020000000}"/>
            </a:ext>
          </a:extLst>
        </xdr:cNvPr>
        <xdr:cNvSpPr/>
      </xdr:nvSpPr>
      <xdr:spPr>
        <a:xfrm>
          <a:off x="536150257" y="13268537"/>
          <a:ext cx="2011680" cy="1828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73</xdr:col>
      <xdr:colOff>1994464</xdr:colOff>
      <xdr:row>30</xdr:row>
      <xdr:rowOff>701886</xdr:rowOff>
    </xdr:from>
    <xdr:to>
      <xdr:col>73</xdr:col>
      <xdr:colOff>4006144</xdr:colOff>
      <xdr:row>30</xdr:row>
      <xdr:rowOff>884766</xdr:rowOff>
    </xdr:to>
    <xdr:sp macro="" textlink="">
      <xdr:nvSpPr>
        <xdr:cNvPr id="68" name="Rounded Rectangle 67">
          <a:extLst>
            <a:ext uri="{FF2B5EF4-FFF2-40B4-BE49-F238E27FC236}">
              <a16:creationId xmlns:a16="http://schemas.microsoft.com/office/drawing/2014/main" id="{00000000-0008-0000-0400-000021000000}"/>
            </a:ext>
          </a:extLst>
        </xdr:cNvPr>
        <xdr:cNvSpPr/>
      </xdr:nvSpPr>
      <xdr:spPr>
        <a:xfrm>
          <a:off x="536143906" y="13046286"/>
          <a:ext cx="2011680"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70</xdr:col>
      <xdr:colOff>238125</xdr:colOff>
      <xdr:row>4</xdr:row>
      <xdr:rowOff>0</xdr:rowOff>
    </xdr:from>
    <xdr:to>
      <xdr:col>73</xdr:col>
      <xdr:colOff>6226174</xdr:colOff>
      <xdr:row>6</xdr:row>
      <xdr:rowOff>66675</xdr:rowOff>
    </xdr:to>
    <xdr:sp macro="" textlink="">
      <xdr:nvSpPr>
        <xdr:cNvPr id="69" name="Rounded Rectangle 68">
          <a:extLst>
            <a:ext uri="{FF2B5EF4-FFF2-40B4-BE49-F238E27FC236}">
              <a16:creationId xmlns:a16="http://schemas.microsoft.com/office/drawing/2014/main" id="{00000000-0008-0000-0400-000027000000}"/>
            </a:ext>
          </a:extLst>
        </xdr:cNvPr>
        <xdr:cNvSpPr/>
      </xdr:nvSpPr>
      <xdr:spPr>
        <a:xfrm>
          <a:off x="533923876" y="755650"/>
          <a:ext cx="7194549" cy="55562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en-US" sz="1800" kern="1200">
              <a:solidFill>
                <a:schemeClr val="lt1"/>
              </a:solidFill>
              <a:effectLst/>
              <a:latin typeface="+mn-lt"/>
              <a:ea typeface="+mn-ea"/>
              <a:cs typeface="+mn-cs"/>
            </a:rPr>
            <a:t>Instructions</a:t>
          </a:r>
          <a:endParaRPr lang="en-US" sz="1600">
            <a:latin typeface="DIN Next LT W23 Medium" charset="0"/>
            <a:ea typeface="DIN Next LT W23 Medium" charset="0"/>
            <a:cs typeface="DIN Next LT W23 Medium" charset="0"/>
          </a:endParaRPr>
        </a:p>
      </xdr:txBody>
    </xdr:sp>
    <xdr:clientData/>
  </xdr:twoCellAnchor>
  <xdr:twoCellAnchor>
    <xdr:from>
      <xdr:col>71</xdr:col>
      <xdr:colOff>74099</xdr:colOff>
      <xdr:row>7</xdr:row>
      <xdr:rowOff>371475</xdr:rowOff>
    </xdr:from>
    <xdr:to>
      <xdr:col>73</xdr:col>
      <xdr:colOff>834194</xdr:colOff>
      <xdr:row>7</xdr:row>
      <xdr:rowOff>618363</xdr:rowOff>
    </xdr:to>
    <xdr:sp macro="" textlink="">
      <xdr:nvSpPr>
        <xdr:cNvPr id="74" name="Rounded Rectangle 73">
          <a:extLst>
            <a:ext uri="{FF2B5EF4-FFF2-40B4-BE49-F238E27FC236}">
              <a16:creationId xmlns:a16="http://schemas.microsoft.com/office/drawing/2014/main" id="{FACA1E7C-373D-9548-81FE-2BFBF91E6BFA}"/>
            </a:ext>
          </a:extLst>
        </xdr:cNvPr>
        <xdr:cNvSpPr/>
      </xdr:nvSpPr>
      <xdr:spPr>
        <a:xfrm>
          <a:off x="482483356" y="1800225"/>
          <a:ext cx="23698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الرئيسية -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Cover Page</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73</xdr:col>
      <xdr:colOff>859593</xdr:colOff>
      <xdr:row>7</xdr:row>
      <xdr:rowOff>371475</xdr:rowOff>
    </xdr:from>
    <xdr:to>
      <xdr:col>73</xdr:col>
      <xdr:colOff>3008433</xdr:colOff>
      <xdr:row>7</xdr:row>
      <xdr:rowOff>618363</xdr:rowOff>
    </xdr:to>
    <xdr:sp macro="" textlink="">
      <xdr:nvSpPr>
        <xdr:cNvPr id="75" name="Rounded Rectangle 74">
          <a:extLst>
            <a:ext uri="{FF2B5EF4-FFF2-40B4-BE49-F238E27FC236}">
              <a16:creationId xmlns:a16="http://schemas.microsoft.com/office/drawing/2014/main" id="{FC3929A8-10FB-9845-A343-B0E18544151D}"/>
            </a:ext>
          </a:extLst>
        </xdr:cNvPr>
        <xdr:cNvSpPr/>
      </xdr:nvSpPr>
      <xdr:spPr>
        <a:xfrm>
          <a:off x="480309117" y="1800225"/>
          <a:ext cx="214884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قائمة</a:t>
          </a:r>
          <a:r>
            <a:rPr lang="ar-SA" sz="1100" baseline="0">
              <a:solidFill>
                <a:schemeClr val="lt1"/>
              </a:solidFill>
              <a:effectLst/>
              <a:latin typeface="DIN Next LT Arabic Light" panose="020B0303020203050203" pitchFamily="34" charset="-78"/>
              <a:ea typeface="+mn-ea"/>
              <a:cs typeface="DIN Next LT Arabic Light" panose="020B0303020203050203" pitchFamily="34" charset="-78"/>
            </a:rPr>
            <a:t> المحتويات -</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Table of Content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73</xdr:col>
      <xdr:colOff>3053402</xdr:colOff>
      <xdr:row>7</xdr:row>
      <xdr:rowOff>371475</xdr:rowOff>
    </xdr:from>
    <xdr:to>
      <xdr:col>73</xdr:col>
      <xdr:colOff>4406714</xdr:colOff>
      <xdr:row>7</xdr:row>
      <xdr:rowOff>618363</xdr:rowOff>
    </xdr:to>
    <xdr:sp macro="" textlink="">
      <xdr:nvSpPr>
        <xdr:cNvPr id="76" name="Rounded Rectangle 75">
          <a:extLst>
            <a:ext uri="{FF2B5EF4-FFF2-40B4-BE49-F238E27FC236}">
              <a16:creationId xmlns:a16="http://schemas.microsoft.com/office/drawing/2014/main" id="{60D80A10-6C80-1948-9217-3504A747DFF4}"/>
            </a:ext>
          </a:extLst>
        </xdr:cNvPr>
        <xdr:cNvSpPr/>
      </xdr:nvSpPr>
      <xdr:spPr>
        <a:xfrm>
          <a:off x="478910836" y="1800225"/>
          <a:ext cx="135331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solidFill>
                <a:schemeClr val="lt1"/>
              </a:solidFill>
              <a:effectLst/>
              <a:latin typeface="DIN Next LT Arabic Light" panose="020B0303020203050203" pitchFamily="34" charset="-78"/>
              <a:ea typeface="+mn-ea"/>
              <a:cs typeface="DIN Next LT Arabic Light" panose="020B0303020203050203" pitchFamily="34" charset="-78"/>
            </a:rPr>
            <a:t>السابق -</a:t>
          </a:r>
          <a:r>
            <a:rPr lang="en-US" sz="1100">
              <a:solidFill>
                <a:schemeClr val="lt1"/>
              </a:solidFill>
              <a:effectLst/>
              <a:latin typeface="DIN Next LT Arabic Light" panose="020B0303020203050203" pitchFamily="34" charset="-78"/>
              <a:ea typeface="+mn-ea"/>
              <a:cs typeface="DIN Next LT Arabic Light" panose="020B0303020203050203" pitchFamily="34" charset="-78"/>
            </a:rPr>
            <a:t>Previous</a:t>
          </a:r>
          <a:r>
            <a:rPr lang="en-US" sz="1100" baseline="0">
              <a:solidFill>
                <a:schemeClr val="lt1"/>
              </a:solidFill>
              <a:effectLst/>
              <a:latin typeface="DIN Next LT Arabic Light" panose="020B0303020203050203" pitchFamily="34" charset="-78"/>
              <a:ea typeface="+mn-ea"/>
              <a:cs typeface="DIN Next LT Arabic Light" panose="020B0303020203050203" pitchFamily="34" charset="-78"/>
            </a:rPr>
            <a:t> </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twoCellAnchor>
    <xdr:from>
      <xdr:col>73</xdr:col>
      <xdr:colOff>4433686</xdr:colOff>
      <xdr:row>7</xdr:row>
      <xdr:rowOff>374650</xdr:rowOff>
    </xdr:from>
    <xdr:to>
      <xdr:col>73</xdr:col>
      <xdr:colOff>5701273</xdr:colOff>
      <xdr:row>7</xdr:row>
      <xdr:rowOff>621538</xdr:rowOff>
    </xdr:to>
    <xdr:sp macro="" textlink="">
      <xdr:nvSpPr>
        <xdr:cNvPr id="77" name="Rounded Rectangle 76">
          <a:extLst>
            <a:ext uri="{FF2B5EF4-FFF2-40B4-BE49-F238E27FC236}">
              <a16:creationId xmlns:a16="http://schemas.microsoft.com/office/drawing/2014/main" id="{F2D61F93-5106-6945-924C-B63FF7DD20E2}"/>
            </a:ext>
          </a:extLst>
        </xdr:cNvPr>
        <xdr:cNvSpPr/>
      </xdr:nvSpPr>
      <xdr:spPr>
        <a:xfrm>
          <a:off x="477616277" y="1803400"/>
          <a:ext cx="1267587"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b="0">
              <a:solidFill>
                <a:schemeClr val="lt1"/>
              </a:solidFill>
              <a:effectLst/>
              <a:latin typeface="DIN Next LT Arabic Light" panose="020B0303020203050203" pitchFamily="34" charset="-78"/>
              <a:ea typeface="+mn-ea"/>
              <a:cs typeface="DIN Next LT Arabic Light" panose="020B0303020203050203" pitchFamily="34" charset="-78"/>
            </a:rPr>
            <a:t>التالي</a:t>
          </a:r>
          <a:r>
            <a:rPr lang="ar-SA" sz="1100" b="0" baseline="0">
              <a:solidFill>
                <a:schemeClr val="lt1"/>
              </a:solidFill>
              <a:effectLst/>
              <a:latin typeface="DIN Next LT Arabic Light" panose="020B0303020203050203" pitchFamily="34" charset="-78"/>
              <a:ea typeface="+mn-ea"/>
              <a:cs typeface="DIN Next LT Arabic Light" panose="020B0303020203050203" pitchFamily="34" charset="-78"/>
            </a:rPr>
            <a:t> - </a:t>
          </a:r>
          <a:r>
            <a:rPr lang="en-US" sz="1100" b="0">
              <a:solidFill>
                <a:schemeClr val="lt1"/>
              </a:solidFill>
              <a:effectLst/>
              <a:latin typeface="DIN Next LT Arabic Light" panose="020B0303020203050203" pitchFamily="34" charset="-78"/>
              <a:ea typeface="+mn-ea"/>
              <a:cs typeface="DIN Next LT Arabic Light" panose="020B0303020203050203" pitchFamily="34" charset="-78"/>
            </a:rPr>
            <a:t>Next</a:t>
          </a:r>
          <a:endParaRPr lang="en-US">
            <a:effectLst/>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50799</xdr:colOff>
      <xdr:row>6</xdr:row>
      <xdr:rowOff>44451</xdr:rowOff>
    </xdr:from>
    <xdr:to>
      <xdr:col>6</xdr:col>
      <xdr:colOff>565149</xdr:colOff>
      <xdr:row>8</xdr:row>
      <xdr:rowOff>444501</xdr:rowOff>
    </xdr:to>
    <xdr:sp macro="" textlink="">
      <xdr:nvSpPr>
        <xdr:cNvPr id="10" name="Rectangle 9">
          <a:extLst>
            <a:ext uri="{FF2B5EF4-FFF2-40B4-BE49-F238E27FC236}">
              <a16:creationId xmlns:a16="http://schemas.microsoft.com/office/drawing/2014/main" id="{00000000-0008-0000-0300-00000A000000}"/>
            </a:ext>
          </a:extLst>
        </xdr:cNvPr>
        <xdr:cNvSpPr/>
      </xdr:nvSpPr>
      <xdr:spPr>
        <a:xfrm>
          <a:off x="10087991001" y="1784351"/>
          <a:ext cx="2374900" cy="1352550"/>
        </a:xfrm>
        <a:prstGeom prst="rect">
          <a:avLst/>
        </a:prstGeom>
        <a:noFill/>
        <a:ln w="6350">
          <a:solidFill>
            <a:schemeClr val="bg1">
              <a:lumMod val="50000"/>
            </a:schemeClr>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bg1">
                  <a:lumMod val="50000"/>
                </a:schemeClr>
              </a:solidFill>
              <a:latin typeface="DIN NEXT™ ARABIC REGULAR" panose="020B0503020203050203" pitchFamily="34" charset="-78"/>
              <a:cs typeface="DIN NEXT™ ARABIC REGULAR" panose="020B0503020203050203" pitchFamily="34" charset="-78"/>
            </a:rPr>
            <a:t>شعار الجهة</a:t>
          </a:r>
        </a:p>
        <a:p>
          <a:pPr algn="ctr" rtl="1"/>
          <a:r>
            <a:rPr lang="en-US" sz="1100">
              <a:solidFill>
                <a:schemeClr val="bg1">
                  <a:lumMod val="50000"/>
                </a:schemeClr>
              </a:solidFill>
              <a:latin typeface="DIN NEXT™ ARABIC REGULAR" panose="020B0503020203050203" pitchFamily="34" charset="-78"/>
              <a:cs typeface="DIN NEXT™ ARABIC REGULAR" panose="020B0503020203050203" pitchFamily="34" charset="-78"/>
            </a:rPr>
            <a:t>Organization's Logo</a:t>
          </a:r>
        </a:p>
      </xdr:txBody>
    </xdr:sp>
    <xdr:clientData/>
  </xdr:twoCellAnchor>
  <xdr:twoCellAnchor>
    <xdr:from>
      <xdr:col>0</xdr:col>
      <xdr:colOff>171450</xdr:colOff>
      <xdr:row>4</xdr:row>
      <xdr:rowOff>63500</xdr:rowOff>
    </xdr:from>
    <xdr:to>
      <xdr:col>10</xdr:col>
      <xdr:colOff>82549</xdr:colOff>
      <xdr:row>5</xdr:row>
      <xdr:rowOff>133350</xdr:rowOff>
    </xdr:to>
    <xdr:sp macro="" textlink="">
      <xdr:nvSpPr>
        <xdr:cNvPr id="11" name="Rounded Rectangle 10">
          <a:extLst>
            <a:ext uri="{FF2B5EF4-FFF2-40B4-BE49-F238E27FC236}">
              <a16:creationId xmlns:a16="http://schemas.microsoft.com/office/drawing/2014/main" id="{00000000-0008-0000-0300-00000B000000}"/>
            </a:ext>
          </a:extLst>
        </xdr:cNvPr>
        <xdr:cNvSpPr/>
      </xdr:nvSpPr>
      <xdr:spPr>
        <a:xfrm>
          <a:off x="9669583151" y="949325"/>
          <a:ext cx="7673974" cy="5461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شعار الجهة</a:t>
          </a:r>
          <a:endParaRPr lang="en-US" sz="1400">
            <a:latin typeface="DIN Next LT W23 Medium" charset="0"/>
            <a:ea typeface="DIN Next LT W23 Medium" charset="0"/>
            <a:cs typeface="DIN Next LT W23 Medium" charset="0"/>
          </a:endParaRPr>
        </a:p>
        <a:p>
          <a:pPr algn="ctr" rtl="1"/>
          <a:r>
            <a:rPr lang="en-US" sz="1400">
              <a:latin typeface="DIN Next LT W23 Medium" charset="0"/>
              <a:ea typeface="DIN Next LT W23 Medium" charset="0"/>
              <a:cs typeface="DIN Next LT W23 Medium" charset="0"/>
            </a:rPr>
            <a:t>Organization's Logo</a:t>
          </a:r>
        </a:p>
      </xdr:txBody>
    </xdr:sp>
    <xdr:clientData/>
  </xdr:twoCellAnchor>
  <xdr:twoCellAnchor>
    <xdr:from>
      <xdr:col>0</xdr:col>
      <xdr:colOff>114300</xdr:colOff>
      <xdr:row>0</xdr:row>
      <xdr:rowOff>84931</xdr:rowOff>
    </xdr:from>
    <xdr:to>
      <xdr:col>2</xdr:col>
      <xdr:colOff>302895</xdr:colOff>
      <xdr:row>1</xdr:row>
      <xdr:rowOff>65119</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00000000-0008-0000-0800-000008000000}"/>
            </a:ext>
          </a:extLst>
        </xdr:cNvPr>
        <xdr:cNvSpPr/>
      </xdr:nvSpPr>
      <xdr:spPr>
        <a:xfrm>
          <a:off x="9675668355" y="84931"/>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5</xdr:col>
      <xdr:colOff>29346</xdr:colOff>
      <xdr:row>0</xdr:row>
      <xdr:rowOff>84931</xdr:rowOff>
    </xdr:from>
    <xdr:to>
      <xdr:col>6</xdr:col>
      <xdr:colOff>411489</xdr:colOff>
      <xdr:row>1</xdr:row>
      <xdr:rowOff>65119</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800-00000A000000}"/>
            </a:ext>
          </a:extLst>
        </xdr:cNvPr>
        <xdr:cNvSpPr/>
      </xdr:nvSpPr>
      <xdr:spPr>
        <a:xfrm>
          <a:off x="9672121236" y="84931"/>
          <a:ext cx="134416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6</xdr:col>
      <xdr:colOff>426244</xdr:colOff>
      <xdr:row>0</xdr:row>
      <xdr:rowOff>85725</xdr:rowOff>
    </xdr:from>
    <xdr:to>
      <xdr:col>9</xdr:col>
      <xdr:colOff>0</xdr:colOff>
      <xdr:row>1</xdr:row>
      <xdr:rowOff>67468</xdr:rowOff>
    </xdr:to>
    <xdr:sp macro="" textlink="">
      <xdr:nvSpPr>
        <xdr:cNvPr id="16" name="Rounded Rectangle 15">
          <a:hlinkClick xmlns:r="http://schemas.openxmlformats.org/officeDocument/2006/relationships" r:id="rId3"/>
          <a:extLst>
            <a:ext uri="{FF2B5EF4-FFF2-40B4-BE49-F238E27FC236}">
              <a16:creationId xmlns:a16="http://schemas.microsoft.com/office/drawing/2014/main" id="{00000000-0008-0000-0800-00000B000000}"/>
            </a:ext>
          </a:extLst>
        </xdr:cNvPr>
        <xdr:cNvSpPr/>
      </xdr:nvSpPr>
      <xdr:spPr>
        <a:xfrm>
          <a:off x="9670761075" y="85725"/>
          <a:ext cx="1345406"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333375</xdr:colOff>
      <xdr:row>0</xdr:row>
      <xdr:rowOff>84931</xdr:rowOff>
    </xdr:from>
    <xdr:to>
      <xdr:col>5</xdr:col>
      <xdr:colOff>3057</xdr:colOff>
      <xdr:row>1</xdr:row>
      <xdr:rowOff>65119</xdr:rowOff>
    </xdr:to>
    <xdr:sp macro="" textlink="">
      <xdr:nvSpPr>
        <xdr:cNvPr id="17" name="Rounded Rectangle 16">
          <a:hlinkClick xmlns:r="http://schemas.openxmlformats.org/officeDocument/2006/relationships" r:id="rId4"/>
          <a:extLst>
            <a:ext uri="{FF2B5EF4-FFF2-40B4-BE49-F238E27FC236}">
              <a16:creationId xmlns:a16="http://schemas.microsoft.com/office/drawing/2014/main" id="{00000000-0008-0000-0800-00000A000000}"/>
            </a:ext>
          </a:extLst>
        </xdr:cNvPr>
        <xdr:cNvSpPr/>
      </xdr:nvSpPr>
      <xdr:spPr>
        <a:xfrm>
          <a:off x="9673491693" y="84931"/>
          <a:ext cx="214618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482600</xdr:colOff>
          <xdr:row>0</xdr:row>
          <xdr:rowOff>82550</xdr:rowOff>
        </xdr:from>
        <xdr:to>
          <xdr:col>6</xdr:col>
          <xdr:colOff>1981200</xdr:colOff>
          <xdr:row>1</xdr:row>
          <xdr:rowOff>1200150</xdr:rowOff>
        </xdr:to>
        <xdr:pic>
          <xdr:nvPicPr>
            <xdr:cNvPr id="11" name="Picture 10">
              <a:extLst>
                <a:ext uri="{FF2B5EF4-FFF2-40B4-BE49-F238E27FC236}">
                  <a16:creationId xmlns:a16="http://schemas.microsoft.com/office/drawing/2014/main" id="{00000000-0008-0000-0500-00000B000000}"/>
                </a:ext>
              </a:extLst>
            </xdr:cNvPr>
            <xdr:cNvPicPr>
              <a:picLocks noChangeAspect="1" noChangeArrowheads="1"/>
              <a:extLst>
                <a:ext uri="{84589F7E-364E-4C9E-8A38-B11213B215E9}">
                  <a14:cameraTool cellRange="'شعار الجهة'!$E$7:$G$9" spid="_x0000_s462995"/>
                </a:ext>
              </a:extLst>
            </xdr:cNvPicPr>
          </xdr:nvPicPr>
          <xdr:blipFill>
            <a:blip xmlns:r="http://schemas.openxmlformats.org/officeDocument/2006/relationships" r:embed="rId1"/>
            <a:srcRect/>
            <a:stretch>
              <a:fillRect/>
            </a:stretch>
          </xdr:blipFill>
          <xdr:spPr bwMode="auto">
            <a:xfrm>
              <a:off x="11023492050" y="82550"/>
              <a:ext cx="2647950" cy="14351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571500</xdr:colOff>
      <xdr:row>2</xdr:row>
      <xdr:rowOff>142874</xdr:rowOff>
    </xdr:from>
    <xdr:to>
      <xdr:col>7</xdr:col>
      <xdr:colOff>22097</xdr:colOff>
      <xdr:row>3</xdr:row>
      <xdr:rowOff>285750</xdr:rowOff>
    </xdr:to>
    <xdr:sp macro="" textlink="">
      <xdr:nvSpPr>
        <xdr:cNvPr id="8" name="Rounded Rectangle 7">
          <a:extLst>
            <a:ext uri="{FF2B5EF4-FFF2-40B4-BE49-F238E27FC236}">
              <a16:creationId xmlns:a16="http://schemas.microsoft.com/office/drawing/2014/main" id="{00000000-0008-0000-0500-000008000000}"/>
            </a:ext>
          </a:extLst>
        </xdr:cNvPr>
        <xdr:cNvSpPr/>
      </xdr:nvSpPr>
      <xdr:spPr>
        <a:xfrm>
          <a:off x="9671415253" y="1695449"/>
          <a:ext cx="8575547" cy="457201"/>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معلومات أساسية عن الجهة</a:t>
          </a:r>
          <a:endParaRPr lang="en-US" sz="1400">
            <a:latin typeface="DIN Next LT W23 Medium" charset="0"/>
            <a:ea typeface="DIN Next LT W23 Medium" charset="0"/>
            <a:cs typeface="DIN Next LT W23 Medium" charset="0"/>
          </a:endParaRPr>
        </a:p>
        <a:p>
          <a:pPr algn="ctr" rtl="1"/>
          <a:r>
            <a:rPr lang="en-US" sz="1400">
              <a:latin typeface="DIN Next LT W23 Medium" charset="0"/>
              <a:ea typeface="DIN Next LT W23 Medium" charset="0"/>
              <a:cs typeface="DIN Next LT W23 Medium" charset="0"/>
            </a:rPr>
            <a:t>Organization's Basic Information</a:t>
          </a:r>
        </a:p>
      </xdr:txBody>
    </xdr:sp>
    <xdr:clientData/>
  </xdr:twoCellAnchor>
  <xdr:twoCellAnchor>
    <xdr:from>
      <xdr:col>0</xdr:col>
      <xdr:colOff>76200</xdr:colOff>
      <xdr:row>0</xdr:row>
      <xdr:rowOff>65881</xdr:rowOff>
    </xdr:from>
    <xdr:to>
      <xdr:col>1</xdr:col>
      <xdr:colOff>1131570</xdr:colOff>
      <xdr:row>0</xdr:row>
      <xdr:rowOff>312769</xdr:rowOff>
    </xdr:to>
    <xdr:sp macro="" textlink="">
      <xdr:nvSpPr>
        <xdr:cNvPr id="14" name="Rounded Rectangle 13">
          <a:hlinkClick xmlns:r="http://schemas.openxmlformats.org/officeDocument/2006/relationships" r:id="rId2"/>
          <a:extLst>
            <a:ext uri="{FF2B5EF4-FFF2-40B4-BE49-F238E27FC236}">
              <a16:creationId xmlns:a16="http://schemas.microsoft.com/office/drawing/2014/main" id="{00000000-0008-0000-0800-000008000000}"/>
            </a:ext>
          </a:extLst>
        </xdr:cNvPr>
        <xdr:cNvSpPr/>
      </xdr:nvSpPr>
      <xdr:spPr>
        <a:xfrm>
          <a:off x="9678992580" y="65881"/>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3</xdr:col>
      <xdr:colOff>1086621</xdr:colOff>
      <xdr:row>0</xdr:row>
      <xdr:rowOff>65881</xdr:rowOff>
    </xdr:from>
    <xdr:to>
      <xdr:col>4</xdr:col>
      <xdr:colOff>363864</xdr:colOff>
      <xdr:row>0</xdr:row>
      <xdr:rowOff>312769</xdr:rowOff>
    </xdr:to>
    <xdr:sp macro="" textlink="">
      <xdr:nvSpPr>
        <xdr:cNvPr id="15" name="Rounded Rectangle 14">
          <a:hlinkClick xmlns:r="http://schemas.openxmlformats.org/officeDocument/2006/relationships" r:id="rId3"/>
          <a:extLst>
            <a:ext uri="{FF2B5EF4-FFF2-40B4-BE49-F238E27FC236}">
              <a16:creationId xmlns:a16="http://schemas.microsoft.com/office/drawing/2014/main" id="{00000000-0008-0000-0800-00000A000000}"/>
            </a:ext>
          </a:extLst>
        </xdr:cNvPr>
        <xdr:cNvSpPr/>
      </xdr:nvSpPr>
      <xdr:spPr>
        <a:xfrm>
          <a:off x="9675445461" y="65881"/>
          <a:ext cx="134416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378619</xdr:colOff>
      <xdr:row>0</xdr:row>
      <xdr:rowOff>66675</xdr:rowOff>
    </xdr:from>
    <xdr:to>
      <xdr:col>5</xdr:col>
      <xdr:colOff>295275</xdr:colOff>
      <xdr:row>0</xdr:row>
      <xdr:rowOff>315118</xdr:rowOff>
    </xdr:to>
    <xdr:sp macro="" textlink="">
      <xdr:nvSpPr>
        <xdr:cNvPr id="16" name="Rounded Rectangle 15">
          <a:hlinkClick xmlns:r="http://schemas.openxmlformats.org/officeDocument/2006/relationships" r:id="rId4"/>
          <a:extLst>
            <a:ext uri="{FF2B5EF4-FFF2-40B4-BE49-F238E27FC236}">
              <a16:creationId xmlns:a16="http://schemas.microsoft.com/office/drawing/2014/main" id="{00000000-0008-0000-0800-00000B000000}"/>
            </a:ext>
          </a:extLst>
        </xdr:cNvPr>
        <xdr:cNvSpPr/>
      </xdr:nvSpPr>
      <xdr:spPr>
        <a:xfrm>
          <a:off x="9674085300" y="66675"/>
          <a:ext cx="1345406"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1162050</xdr:colOff>
      <xdr:row>0</xdr:row>
      <xdr:rowOff>65881</xdr:rowOff>
    </xdr:from>
    <xdr:to>
      <xdr:col>3</xdr:col>
      <xdr:colOff>1060332</xdr:colOff>
      <xdr:row>0</xdr:row>
      <xdr:rowOff>312769</xdr:rowOff>
    </xdr:to>
    <xdr:sp macro="" textlink="">
      <xdr:nvSpPr>
        <xdr:cNvPr id="17" name="Rounded Rectangle 16">
          <a:hlinkClick xmlns:r="http://schemas.openxmlformats.org/officeDocument/2006/relationships" r:id="rId5"/>
          <a:extLst>
            <a:ext uri="{FF2B5EF4-FFF2-40B4-BE49-F238E27FC236}">
              <a16:creationId xmlns:a16="http://schemas.microsoft.com/office/drawing/2014/main" id="{00000000-0008-0000-0800-00000A000000}"/>
            </a:ext>
          </a:extLst>
        </xdr:cNvPr>
        <xdr:cNvSpPr/>
      </xdr:nvSpPr>
      <xdr:spPr>
        <a:xfrm>
          <a:off x="9676815918" y="65881"/>
          <a:ext cx="214618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552450</xdr:colOff>
      <xdr:row>2</xdr:row>
      <xdr:rowOff>101600</xdr:rowOff>
    </xdr:from>
    <xdr:to>
      <xdr:col>4</xdr:col>
      <xdr:colOff>3209925</xdr:colOff>
      <xdr:row>3</xdr:row>
      <xdr:rowOff>314325</xdr:rowOff>
    </xdr:to>
    <xdr:sp macro="" textlink="">
      <xdr:nvSpPr>
        <xdr:cNvPr id="7" name="Rounded Rectangle 6">
          <a:extLst>
            <a:ext uri="{FF2B5EF4-FFF2-40B4-BE49-F238E27FC236}">
              <a16:creationId xmlns:a16="http://schemas.microsoft.com/office/drawing/2014/main" id="{00000000-0008-0000-0600-000007000000}"/>
            </a:ext>
          </a:extLst>
        </xdr:cNvPr>
        <xdr:cNvSpPr/>
      </xdr:nvSpPr>
      <xdr:spPr>
        <a:xfrm>
          <a:off x="9672637500" y="1654175"/>
          <a:ext cx="11601450" cy="52705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معلومات أساسية عن الخدمات المقدمة</a:t>
          </a:r>
          <a:endParaRPr lang="en-US" sz="1400">
            <a:latin typeface="DIN Next LT W23 Medium" charset="0"/>
            <a:ea typeface="DIN Next LT W23 Medium" charset="0"/>
            <a:cs typeface="DIN Next LT W23 Medium" charset="0"/>
          </a:endParaRPr>
        </a:p>
        <a:p>
          <a:pPr algn="ctr" rtl="1"/>
          <a:r>
            <a:rPr lang="en-US" sz="1400" baseline="0">
              <a:latin typeface="DIN Next LT W23 Medium" charset="0"/>
              <a:ea typeface="DIN Next LT W23 Medium" charset="0"/>
              <a:cs typeface="DIN Next LT W23 Medium" charset="0"/>
            </a:rPr>
            <a:t> Basic Information of Provided Services</a:t>
          </a:r>
        </a:p>
      </xdr:txBody>
    </xdr:sp>
    <xdr:clientData/>
  </xdr:twoCellAnchor>
  <mc:AlternateContent xmlns:mc="http://schemas.openxmlformats.org/markup-compatibility/2006">
    <mc:Choice xmlns:a14="http://schemas.microsoft.com/office/drawing/2010/main" Requires="a14">
      <xdr:twoCellAnchor editAs="oneCell">
        <xdr:from>
          <xdr:col>4</xdr:col>
          <xdr:colOff>1285875</xdr:colOff>
          <xdr:row>0</xdr:row>
          <xdr:rowOff>47625</xdr:rowOff>
        </xdr:from>
        <xdr:to>
          <xdr:col>5</xdr:col>
          <xdr:colOff>431800</xdr:colOff>
          <xdr:row>1</xdr:row>
          <xdr:rowOff>1165225</xdr:rowOff>
        </xdr:to>
        <xdr:pic>
          <xdr:nvPicPr>
            <xdr:cNvPr id="8" name="Picture 7">
              <a:extLst>
                <a:ext uri="{FF2B5EF4-FFF2-40B4-BE49-F238E27FC236}">
                  <a16:creationId xmlns:a16="http://schemas.microsoft.com/office/drawing/2014/main" id="{00000000-0008-0000-0500-00000B000000}"/>
                </a:ext>
              </a:extLst>
            </xdr:cNvPr>
            <xdr:cNvPicPr>
              <a:picLocks noChangeAspect="1" noChangeArrowheads="1"/>
              <a:extLst>
                <a:ext uri="{84589F7E-364E-4C9E-8A38-B11213B215E9}">
                  <a14:cameraTool cellRange="'شعار الجهة'!$E$7:$G$9" spid="_x0000_s441754"/>
                </a:ext>
              </a:extLst>
            </xdr:cNvPicPr>
          </xdr:nvPicPr>
          <xdr:blipFill>
            <a:blip xmlns:r="http://schemas.openxmlformats.org/officeDocument/2006/relationships" r:embed="rId1"/>
            <a:srcRect/>
            <a:stretch>
              <a:fillRect/>
            </a:stretch>
          </xdr:blipFill>
          <xdr:spPr bwMode="auto">
            <a:xfrm>
              <a:off x="9672186650" y="47625"/>
              <a:ext cx="2374900" cy="144145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28575</xdr:colOff>
      <xdr:row>0</xdr:row>
      <xdr:rowOff>75406</xdr:rowOff>
    </xdr:from>
    <xdr:to>
      <xdr:col>2</xdr:col>
      <xdr:colOff>493395</xdr:colOff>
      <xdr:row>0</xdr:row>
      <xdr:rowOff>322294</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800-000008000000}"/>
            </a:ext>
          </a:extLst>
        </xdr:cNvPr>
        <xdr:cNvSpPr/>
      </xdr:nvSpPr>
      <xdr:spPr>
        <a:xfrm>
          <a:off x="9683116905" y="75406"/>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2</xdr:col>
      <xdr:colOff>2696346</xdr:colOff>
      <xdr:row>0</xdr:row>
      <xdr:rowOff>75406</xdr:rowOff>
    </xdr:from>
    <xdr:to>
      <xdr:col>3</xdr:col>
      <xdr:colOff>659139</xdr:colOff>
      <xdr:row>0</xdr:row>
      <xdr:rowOff>322294</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800-00000A000000}"/>
            </a:ext>
          </a:extLst>
        </xdr:cNvPr>
        <xdr:cNvSpPr/>
      </xdr:nvSpPr>
      <xdr:spPr>
        <a:xfrm>
          <a:off x="9679569786" y="75406"/>
          <a:ext cx="134416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673894</xdr:colOff>
      <xdr:row>0</xdr:row>
      <xdr:rowOff>76200</xdr:rowOff>
    </xdr:from>
    <xdr:to>
      <xdr:col>3</xdr:col>
      <xdr:colOff>2019300</xdr:colOff>
      <xdr:row>1</xdr:row>
      <xdr:rowOff>793</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00000000-0008-0000-0800-00000B000000}"/>
            </a:ext>
          </a:extLst>
        </xdr:cNvPr>
        <xdr:cNvSpPr/>
      </xdr:nvSpPr>
      <xdr:spPr>
        <a:xfrm>
          <a:off x="9678209625" y="76200"/>
          <a:ext cx="1345406"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523875</xdr:colOff>
      <xdr:row>0</xdr:row>
      <xdr:rowOff>75406</xdr:rowOff>
    </xdr:from>
    <xdr:to>
      <xdr:col>2</xdr:col>
      <xdr:colOff>2670057</xdr:colOff>
      <xdr:row>0</xdr:row>
      <xdr:rowOff>322294</xdr:rowOff>
    </xdr:to>
    <xdr:sp macro="" textlink="">
      <xdr:nvSpPr>
        <xdr:cNvPr id="12" name="Rounded Rectangle 11">
          <a:hlinkClick xmlns:r="http://schemas.openxmlformats.org/officeDocument/2006/relationships" r:id="rId5"/>
          <a:extLst>
            <a:ext uri="{FF2B5EF4-FFF2-40B4-BE49-F238E27FC236}">
              <a16:creationId xmlns:a16="http://schemas.microsoft.com/office/drawing/2014/main" id="{00000000-0008-0000-0800-00000A000000}"/>
            </a:ext>
          </a:extLst>
        </xdr:cNvPr>
        <xdr:cNvSpPr/>
      </xdr:nvSpPr>
      <xdr:spPr>
        <a:xfrm>
          <a:off x="9680940243" y="75406"/>
          <a:ext cx="214618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782557</xdr:colOff>
          <xdr:row>0</xdr:row>
          <xdr:rowOff>122843</xdr:rowOff>
        </xdr:from>
        <xdr:to>
          <xdr:col>15</xdr:col>
          <xdr:colOff>1039732</xdr:colOff>
          <xdr:row>4</xdr:row>
          <xdr:rowOff>84743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شعار الجهة'!$E$7:$G$9" spid="_x0000_s413274"/>
                </a:ext>
              </a:extLst>
            </xdr:cNvPicPr>
          </xdr:nvPicPr>
          <xdr:blipFill>
            <a:blip xmlns:r="http://schemas.openxmlformats.org/officeDocument/2006/relationships" r:embed="rId1"/>
            <a:srcRect/>
            <a:stretch>
              <a:fillRect/>
            </a:stretch>
          </xdr:blipFill>
          <xdr:spPr bwMode="auto">
            <a:xfrm>
              <a:off x="9979702943" y="122843"/>
              <a:ext cx="2352675" cy="14478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342455</xdr:colOff>
      <xdr:row>4</xdr:row>
      <xdr:rowOff>226219</xdr:rowOff>
    </xdr:from>
    <xdr:to>
      <xdr:col>15</xdr:col>
      <xdr:colOff>1226343</xdr:colOff>
      <xdr:row>5</xdr:row>
      <xdr:rowOff>309562</xdr:rowOff>
    </xdr:to>
    <xdr:sp macro="" textlink="">
      <xdr:nvSpPr>
        <xdr:cNvPr id="3" name="Rounded Rectangle 2">
          <a:extLst>
            <a:ext uri="{FF2B5EF4-FFF2-40B4-BE49-F238E27FC236}">
              <a16:creationId xmlns:a16="http://schemas.microsoft.com/office/drawing/2014/main" id="{00000000-0008-0000-0800-000003000000}"/>
            </a:ext>
          </a:extLst>
        </xdr:cNvPr>
        <xdr:cNvSpPr/>
      </xdr:nvSpPr>
      <xdr:spPr>
        <a:xfrm>
          <a:off x="9938896970" y="1714500"/>
          <a:ext cx="19660044" cy="52387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baseline="0">
            <a:latin typeface="DIN Next LT W23 Medium" charset="0"/>
            <a:ea typeface="DIN Next LT W23 Medium" charset="0"/>
            <a:cs typeface="DIN Next LT W23 Medium" charset="0"/>
          </a:endParaRPr>
        </a:p>
        <a:p>
          <a:pPr algn="ctr" rtl="1"/>
          <a:r>
            <a:rPr lang="en-US" sz="1600" baseline="0">
              <a:latin typeface="DIN Next LT W23 Medium" charset="0"/>
              <a:ea typeface="DIN Next LT W23 Medium" charset="0"/>
              <a:cs typeface="DIN Next LT W23 Medium" charset="0"/>
            </a:rPr>
            <a:t>  Compliance with Controls Status  </a:t>
          </a:r>
        </a:p>
      </xdr:txBody>
    </xdr:sp>
    <xdr:clientData/>
  </xdr:twoCellAnchor>
  <xdr:twoCellAnchor>
    <xdr:from>
      <xdr:col>0</xdr:col>
      <xdr:colOff>9525</xdr:colOff>
      <xdr:row>0</xdr:row>
      <xdr:rowOff>69850</xdr:rowOff>
    </xdr:from>
    <xdr:to>
      <xdr:col>1</xdr:col>
      <xdr:colOff>1264920</xdr:colOff>
      <xdr:row>1</xdr:row>
      <xdr:rowOff>30988</xdr:rowOff>
    </xdr:to>
    <xdr:sp macro="" textlink="">
      <xdr:nvSpPr>
        <xdr:cNvPr id="8" name="Rounded Rectangle 7">
          <a:hlinkClick xmlns:r="http://schemas.openxmlformats.org/officeDocument/2006/relationships" r:id="rId2"/>
          <a:extLst>
            <a:ext uri="{FF2B5EF4-FFF2-40B4-BE49-F238E27FC236}">
              <a16:creationId xmlns:a16="http://schemas.microsoft.com/office/drawing/2014/main" id="{00000000-0008-0000-0800-000008000000}"/>
            </a:ext>
          </a:extLst>
        </xdr:cNvPr>
        <xdr:cNvSpPr/>
      </xdr:nvSpPr>
      <xdr:spPr>
        <a:xfrm>
          <a:off x="9993022305" y="69850"/>
          <a:ext cx="1645920"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 - </a:t>
          </a:r>
          <a:r>
            <a:rPr lang="en-US" sz="1100">
              <a:latin typeface="DIN Next LT Arabic Light" panose="020B0303020203050203" pitchFamily="34" charset="-78"/>
              <a:cs typeface="DIN Next LT Arabic Light" panose="020B0303020203050203" pitchFamily="34" charset="-78"/>
            </a:rPr>
            <a:t>Cover Page</a:t>
          </a:r>
        </a:p>
      </xdr:txBody>
    </xdr:sp>
    <xdr:clientData/>
  </xdr:twoCellAnchor>
  <xdr:twoCellAnchor>
    <xdr:from>
      <xdr:col>3</xdr:col>
      <xdr:colOff>105546</xdr:colOff>
      <xdr:row>0</xdr:row>
      <xdr:rowOff>69850</xdr:rowOff>
    </xdr:from>
    <xdr:to>
      <xdr:col>4</xdr:col>
      <xdr:colOff>68589</xdr:colOff>
      <xdr:row>1</xdr:row>
      <xdr:rowOff>30988</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800-00000A000000}"/>
            </a:ext>
          </a:extLst>
        </xdr:cNvPr>
        <xdr:cNvSpPr/>
      </xdr:nvSpPr>
      <xdr:spPr>
        <a:xfrm>
          <a:off x="9989475186" y="69850"/>
          <a:ext cx="1344168"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 -</a:t>
          </a:r>
          <a:r>
            <a:rPr lang="en-US" sz="1100">
              <a:latin typeface="DIN Next LT Arabic Light" panose="020B0303020203050203" pitchFamily="34" charset="-78"/>
              <a:cs typeface="DIN Next LT Arabic Light" panose="020B0303020203050203" pitchFamily="34" charset="-78"/>
            </a:rPr>
            <a:t>Previous</a:t>
          </a:r>
          <a:r>
            <a:rPr lang="en-US" sz="1100" baseline="0">
              <a:latin typeface="DIN Next LT Arabic Light" panose="020B0303020203050203" pitchFamily="34" charset="-78"/>
              <a:cs typeface="DIN Next LT Arabic Light" panose="020B0303020203050203" pitchFamily="34" charset="-78"/>
            </a:rPr>
            <a:t> </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83344</xdr:colOff>
      <xdr:row>0</xdr:row>
      <xdr:rowOff>73025</xdr:rowOff>
    </xdr:from>
    <xdr:to>
      <xdr:col>5</xdr:col>
      <xdr:colOff>47625</xdr:colOff>
      <xdr:row>1</xdr:row>
      <xdr:rowOff>35718</xdr:rowOff>
    </xdr:to>
    <xdr:sp macro="" textlink="">
      <xdr:nvSpPr>
        <xdr:cNvPr id="11" name="Rounded Rectangle 10">
          <a:hlinkClick xmlns:r="http://schemas.openxmlformats.org/officeDocument/2006/relationships" r:id="rId4"/>
          <a:extLst>
            <a:ext uri="{FF2B5EF4-FFF2-40B4-BE49-F238E27FC236}">
              <a16:creationId xmlns:a16="http://schemas.microsoft.com/office/drawing/2014/main" id="{00000000-0008-0000-0800-00000B000000}"/>
            </a:ext>
          </a:extLst>
        </xdr:cNvPr>
        <xdr:cNvSpPr/>
      </xdr:nvSpPr>
      <xdr:spPr>
        <a:xfrm>
          <a:off x="9953065406" y="73025"/>
          <a:ext cx="1345406" cy="248443"/>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200" b="0">
              <a:latin typeface="DIN Next LT Arabic Light" panose="020B0303020203050203" pitchFamily="34" charset="-78"/>
              <a:cs typeface="DIN Next LT Arabic Light" panose="020B0303020203050203" pitchFamily="34" charset="-78"/>
            </a:rPr>
            <a:t>التالي</a:t>
          </a:r>
          <a:r>
            <a:rPr lang="ar-SA" sz="1200" b="0" baseline="0">
              <a:latin typeface="DIN Next LT Arabic Light" panose="020B0303020203050203" pitchFamily="34" charset="-78"/>
              <a:cs typeface="DIN Next LT Arabic Light" panose="020B0303020203050203" pitchFamily="34" charset="-78"/>
            </a:rPr>
            <a:t> - </a:t>
          </a:r>
          <a:r>
            <a:rPr lang="en-US" sz="1200" b="0">
              <a:latin typeface="DIN Next LT Arabic Light" panose="020B0303020203050203" pitchFamily="34" charset="-78"/>
              <a:cs typeface="DIN Next LT Arabic Light" panose="020B0303020203050203" pitchFamily="34" charset="-78"/>
            </a:rPr>
            <a:t>Next</a:t>
          </a:r>
          <a:endParaRPr lang="en-US" sz="1600" b="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1295400</xdr:colOff>
      <xdr:row>0</xdr:row>
      <xdr:rowOff>69850</xdr:rowOff>
    </xdr:from>
    <xdr:to>
      <xdr:col>3</xdr:col>
      <xdr:colOff>79257</xdr:colOff>
      <xdr:row>1</xdr:row>
      <xdr:rowOff>30988</xdr:rowOff>
    </xdr:to>
    <xdr:sp macro="" textlink="">
      <xdr:nvSpPr>
        <xdr:cNvPr id="12" name="Rounded Rectangle 11">
          <a:hlinkClick xmlns:r="http://schemas.openxmlformats.org/officeDocument/2006/relationships" r:id="rId5"/>
          <a:extLst>
            <a:ext uri="{FF2B5EF4-FFF2-40B4-BE49-F238E27FC236}">
              <a16:creationId xmlns:a16="http://schemas.microsoft.com/office/drawing/2014/main" id="{00000000-0008-0000-0800-00000A000000}"/>
            </a:ext>
          </a:extLst>
        </xdr:cNvPr>
        <xdr:cNvSpPr/>
      </xdr:nvSpPr>
      <xdr:spPr>
        <a:xfrm>
          <a:off x="9990845643" y="69850"/>
          <a:ext cx="2146182" cy="246888"/>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 -</a:t>
          </a:r>
          <a:r>
            <a:rPr lang="en-US" sz="1100" baseline="0">
              <a:latin typeface="DIN Next LT Arabic Light" panose="020B0303020203050203" pitchFamily="34" charset="-78"/>
              <a:cs typeface="DIN Next LT Arabic Light" panose="020B0303020203050203" pitchFamily="34" charset="-78"/>
            </a:rPr>
            <a:t> Table of Content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1181062/Desktop/CCC/&#1578;&#1593;&#1605;&#1610;&#1605;%20&#1590;&#1608;&#1575;&#1576;&#1591;%20&#1575;&#1604;&#1581;&#1608;&#1587;&#1576;&#1577;/Tools/11th%20version/CCC_CSP_Assessment_and_Compliance_Tool_0405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رئيسية"/>
      <sheetName val="قائمة المحتويات"/>
      <sheetName val="سجل الأداة"/>
      <sheetName val="إجراءات التقييم وقياس الالتزام"/>
      <sheetName val="تعليمات"/>
      <sheetName val="شعار الجهة"/>
      <sheetName val="معلومات أساسية عن الجهة"/>
      <sheetName val="معلومات أساسية عن الخدمة"/>
      <sheetName val="DataClassification"/>
      <sheetName val="حالة الالتزام بالضوابط -مستوى ١"/>
      <sheetName val="نتائج التقييم والالتزام-مستوى ١"/>
      <sheetName val="Implementation Mandatoriness"/>
      <sheetName val="حالة الالتزام بالضوابط -مستوى ٢"/>
      <sheetName val="نتائج التقييم والالتزام-مستوى ٢"/>
      <sheetName val="حالة الالتزام بالضوابط -مستوى ٣"/>
      <sheetName val="نتائج التقييم والالتزام-مستوى ٣"/>
      <sheetName val="حالة الالتزام بالضوابط -مستوى ٤"/>
      <sheetName val="نتائج التقييم والالتزام-مستوى ٤"/>
      <sheetName val="نتائج التقييم والالتزام العامة"/>
      <sheetName val="ملخص نتائج التقييم والالتزام"/>
      <sheetName val="Footer"/>
      <sheetName val="tbl_choices"/>
    </sheetNames>
    <sheetDataSet>
      <sheetData sheetId="0"/>
      <sheetData sheetId="1"/>
      <sheetData sheetId="2"/>
      <sheetData sheetId="3"/>
      <sheetData sheetId="4"/>
      <sheetData sheetId="5"/>
      <sheetData sheetId="6"/>
      <sheetData sheetId="7"/>
      <sheetData sheetId="8"/>
      <sheetData sheetId="9"/>
      <sheetData sheetId="10"/>
      <sheetData sheetId="11">
        <row r="7">
          <cell r="C7" t="str">
            <v>يجب تطبيقه كليًا - Must be fully implemented</v>
          </cell>
        </row>
      </sheetData>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vmlDrawing" Target="../drawings/vmlDrawing1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vmlDrawing" Target="../drawings/vmlDrawing14.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vmlDrawing" Target="../drawings/vmlDrawing16.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vmlDrawing" Target="../drawings/vmlDrawing18.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vmlDrawing" Target="../drawings/vmlDrawing20.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14.xml"/><Relationship Id="rId1" Type="http://schemas.openxmlformats.org/officeDocument/2006/relationships/printerSettings" Target="../printerSettings/printerSettings16.bin"/><Relationship Id="rId4" Type="http://schemas.openxmlformats.org/officeDocument/2006/relationships/vmlDrawing" Target="../drawings/vmlDrawing22.v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vmlDrawing" Target="../drawings/vmlDrawing24.v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vmlDrawing" Target="../drawings/vmlDrawing26.v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18.xml"/><Relationship Id="rId1" Type="http://schemas.openxmlformats.org/officeDocument/2006/relationships/printerSettings" Target="../printerSettings/printerSettings20.bin"/><Relationship Id="rId4" Type="http://schemas.openxmlformats.org/officeDocument/2006/relationships/vmlDrawing" Target="../drawings/vmlDrawing29.v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vmlDrawing" Target="../drawings/vmlDrawing8.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vmlDrawing" Target="../drawings/vmlDrawing10.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7"/>
  <sheetViews>
    <sheetView showGridLines="0" showRowColHeaders="0" rightToLeft="1" tabSelected="1" zoomScaleNormal="100" zoomScaleSheetLayoutView="100" workbookViewId="0"/>
  </sheetViews>
  <sheetFormatPr defaultColWidth="8.85546875" defaultRowHeight="15" x14ac:dyDescent="0.25"/>
  <cols>
    <col min="1" max="1" width="8.85546875" style="6"/>
    <col min="2" max="2" width="7.42578125" style="6" customWidth="1"/>
    <col min="3" max="3" width="18.42578125" style="6" customWidth="1"/>
    <col min="4" max="5" width="8.140625" style="6" customWidth="1"/>
    <col min="6" max="6" width="5.140625" style="6" customWidth="1"/>
    <col min="7" max="7" width="20.85546875" style="6" customWidth="1"/>
    <col min="8" max="8" width="14.7109375" style="6" customWidth="1"/>
    <col min="9" max="9" width="15.85546875" style="6" customWidth="1"/>
    <col min="10" max="16384" width="8.85546875" style="6"/>
  </cols>
  <sheetData>
    <row r="1" spans="1:13" ht="21" customHeight="1" x14ac:dyDescent="0.25">
      <c r="A1" s="20"/>
      <c r="B1" s="21"/>
      <c r="C1" s="21"/>
      <c r="D1" s="21"/>
      <c r="E1" s="21"/>
      <c r="F1" s="21"/>
      <c r="G1" s="21"/>
      <c r="H1" s="21"/>
      <c r="I1" s="21"/>
      <c r="J1" s="21"/>
      <c r="K1" s="21"/>
      <c r="L1" s="21"/>
      <c r="M1" s="22"/>
    </row>
    <row r="2" spans="1:13" x14ac:dyDescent="0.25">
      <c r="A2" s="23"/>
      <c r="B2" s="7"/>
      <c r="C2" s="7"/>
      <c r="D2" s="7"/>
      <c r="E2" s="7"/>
      <c r="F2" s="7"/>
      <c r="G2" s="7"/>
      <c r="H2" s="7"/>
      <c r="I2" s="7"/>
      <c r="J2" s="7"/>
      <c r="K2" s="7"/>
      <c r="L2" s="7"/>
      <c r="M2" s="24"/>
    </row>
    <row r="3" spans="1:13" x14ac:dyDescent="0.25">
      <c r="A3" s="23"/>
      <c r="B3" s="7"/>
      <c r="C3" s="7"/>
      <c r="D3" s="7"/>
      <c r="E3" s="7"/>
      <c r="F3" s="7"/>
      <c r="G3" s="7"/>
      <c r="H3" s="7"/>
      <c r="I3" s="7"/>
      <c r="J3" s="7"/>
      <c r="K3" s="7"/>
      <c r="L3" s="7"/>
      <c r="M3" s="24"/>
    </row>
    <row r="4" spans="1:13" x14ac:dyDescent="0.25">
      <c r="A4" s="23"/>
      <c r="B4" s="7"/>
      <c r="C4" s="7"/>
      <c r="D4" s="7"/>
      <c r="E4" s="7"/>
      <c r="F4" s="7"/>
      <c r="G4" s="7"/>
      <c r="H4" s="7"/>
      <c r="I4" s="7"/>
      <c r="J4" s="7"/>
      <c r="K4" s="7"/>
      <c r="L4" s="7"/>
      <c r="M4" s="24"/>
    </row>
    <row r="5" spans="1:13" ht="126.6" customHeight="1" x14ac:dyDescent="0.25">
      <c r="A5" s="23"/>
      <c r="B5" s="7"/>
      <c r="C5" s="8"/>
      <c r="D5" s="8"/>
      <c r="E5" s="9"/>
      <c r="F5" s="7"/>
      <c r="G5" s="7"/>
      <c r="H5" s="7"/>
      <c r="I5" s="7"/>
      <c r="J5" s="7"/>
      <c r="K5" s="7"/>
      <c r="L5" s="7"/>
      <c r="M5" s="24"/>
    </row>
    <row r="6" spans="1:13" ht="56.45" customHeight="1" x14ac:dyDescent="0.6">
      <c r="A6" s="23"/>
      <c r="B6" s="7"/>
      <c r="C6" s="311" t="s">
        <v>41</v>
      </c>
      <c r="D6" s="311"/>
      <c r="E6" s="311"/>
      <c r="F6" s="311"/>
      <c r="G6" s="311"/>
      <c r="H6" s="311"/>
      <c r="I6" s="311"/>
      <c r="J6" s="311"/>
      <c r="K6" s="33"/>
      <c r="L6" s="7"/>
      <c r="M6" s="24"/>
    </row>
    <row r="7" spans="1:13" ht="39.950000000000003" customHeight="1" x14ac:dyDescent="0.25">
      <c r="A7" s="23"/>
      <c r="B7" s="313" t="s">
        <v>40</v>
      </c>
      <c r="C7" s="313"/>
      <c r="D7" s="313"/>
      <c r="E7" s="313"/>
      <c r="F7" s="313"/>
      <c r="G7" s="313"/>
      <c r="H7" s="313"/>
      <c r="I7" s="313"/>
      <c r="J7" s="313"/>
      <c r="K7" s="313"/>
      <c r="L7" s="7"/>
      <c r="M7" s="24"/>
    </row>
    <row r="8" spans="1:13" ht="15.95" customHeight="1" x14ac:dyDescent="0.6">
      <c r="A8" s="23"/>
      <c r="B8" s="7"/>
      <c r="C8" s="9"/>
      <c r="D8" s="9"/>
      <c r="E8" s="11"/>
      <c r="F8" s="314"/>
      <c r="G8" s="314"/>
      <c r="H8" s="11"/>
      <c r="I8" s="11"/>
      <c r="J8" s="11"/>
      <c r="K8" s="10"/>
      <c r="L8" s="7"/>
      <c r="M8" s="24"/>
    </row>
    <row r="9" spans="1:13" ht="15.95" customHeight="1" x14ac:dyDescent="0.6">
      <c r="A9" s="23"/>
      <c r="B9" s="7"/>
      <c r="C9" s="9"/>
      <c r="D9" s="9"/>
      <c r="E9" s="11"/>
      <c r="F9" s="254"/>
      <c r="G9" s="254"/>
      <c r="H9" s="11"/>
      <c r="I9" s="11"/>
      <c r="J9" s="11"/>
      <c r="K9" s="10"/>
      <c r="L9" s="7"/>
      <c r="M9" s="24"/>
    </row>
    <row r="10" spans="1:13" ht="30.6" customHeight="1" x14ac:dyDescent="0.25">
      <c r="A10" s="23"/>
      <c r="B10" s="7"/>
      <c r="C10" s="280" t="s">
        <v>426</v>
      </c>
      <c r="D10" s="280"/>
      <c r="E10" s="131"/>
      <c r="F10" s="280"/>
      <c r="G10" s="312" t="s">
        <v>425</v>
      </c>
      <c r="H10" s="312"/>
      <c r="I10" s="82"/>
      <c r="J10" s="7"/>
      <c r="K10" s="7"/>
      <c r="L10" s="7"/>
      <c r="M10" s="24"/>
    </row>
    <row r="11" spans="1:13" ht="33" customHeight="1" x14ac:dyDescent="0.25">
      <c r="A11" s="23"/>
      <c r="B11" s="7"/>
      <c r="C11" s="280" t="s">
        <v>279</v>
      </c>
      <c r="D11" s="280"/>
      <c r="E11" s="198" t="s">
        <v>278</v>
      </c>
      <c r="F11" s="14"/>
      <c r="G11" s="132"/>
      <c r="H11" s="198"/>
      <c r="I11" s="16"/>
      <c r="J11" s="16"/>
      <c r="K11" s="16"/>
      <c r="L11" s="7"/>
      <c r="M11" s="24"/>
    </row>
    <row r="12" spans="1:13" ht="33" customHeight="1" x14ac:dyDescent="0.25">
      <c r="A12" s="23"/>
      <c r="B12" s="7"/>
      <c r="C12" s="12"/>
      <c r="D12" s="12"/>
      <c r="E12" s="13"/>
      <c r="F12" s="14"/>
      <c r="G12" s="15"/>
      <c r="H12" s="15"/>
      <c r="I12" s="16"/>
      <c r="J12" s="16"/>
      <c r="K12" s="16"/>
      <c r="L12" s="7"/>
      <c r="M12" s="24"/>
    </row>
    <row r="13" spans="1:13" x14ac:dyDescent="0.25">
      <c r="A13" s="23"/>
      <c r="B13" s="7"/>
      <c r="C13" s="12"/>
      <c r="D13" s="12"/>
      <c r="E13" s="17"/>
      <c r="F13" s="18"/>
      <c r="G13" s="19"/>
      <c r="H13" s="19"/>
      <c r="I13" s="19"/>
      <c r="J13" s="19"/>
      <c r="K13" s="19"/>
      <c r="L13" s="7"/>
      <c r="M13" s="24"/>
    </row>
    <row r="14" spans="1:13" ht="14.45" customHeight="1" x14ac:dyDescent="0.25">
      <c r="A14" s="23"/>
      <c r="B14" s="7"/>
      <c r="C14" s="7"/>
      <c r="D14" s="7"/>
      <c r="E14" s="7"/>
      <c r="F14" s="7"/>
      <c r="G14" s="7"/>
      <c r="H14" s="7"/>
      <c r="I14" s="7"/>
      <c r="J14" s="7"/>
      <c r="K14" s="7"/>
      <c r="L14" s="7"/>
      <c r="M14" s="24"/>
    </row>
    <row r="15" spans="1:13" ht="14.45" customHeight="1" x14ac:dyDescent="0.25">
      <c r="A15" s="23"/>
      <c r="B15" s="7"/>
      <c r="C15" s="7"/>
      <c r="D15" s="7"/>
      <c r="E15" s="7"/>
      <c r="F15" s="7"/>
      <c r="G15" s="7"/>
      <c r="H15" s="7"/>
      <c r="I15" s="7"/>
      <c r="J15" s="7"/>
      <c r="K15" s="7"/>
      <c r="L15" s="7"/>
      <c r="M15" s="24"/>
    </row>
    <row r="16" spans="1:13" ht="14.45" customHeight="1" x14ac:dyDescent="0.25">
      <c r="A16" s="23"/>
      <c r="B16" s="7"/>
      <c r="C16" s="7"/>
      <c r="D16" s="7"/>
      <c r="E16" s="7"/>
      <c r="F16" s="7"/>
      <c r="G16" s="7"/>
      <c r="H16" s="7"/>
      <c r="I16" s="7"/>
      <c r="J16" s="7"/>
      <c r="K16" s="7"/>
      <c r="L16" s="7"/>
      <c r="M16" s="24"/>
    </row>
    <row r="17" spans="1:13" ht="26.1" customHeight="1" x14ac:dyDescent="0.25">
      <c r="A17" s="25"/>
      <c r="B17" s="26"/>
      <c r="C17" s="26"/>
      <c r="D17" s="26"/>
      <c r="E17" s="26"/>
      <c r="F17" s="26"/>
      <c r="G17" s="26"/>
      <c r="H17" s="26"/>
      <c r="I17" s="26"/>
      <c r="J17" s="26"/>
      <c r="K17" s="26"/>
      <c r="L17" s="26"/>
      <c r="M17" s="27"/>
    </row>
  </sheetData>
  <sheetProtection password="AD2E" sheet="1" objects="1" scenarios="1"/>
  <mergeCells count="4">
    <mergeCell ref="C6:J6"/>
    <mergeCell ref="G10:H10"/>
    <mergeCell ref="B7:K7"/>
    <mergeCell ref="F8:G8"/>
  </mergeCells>
  <printOptions horizontalCentered="1" verticalCentered="1"/>
  <pageMargins left="0.7" right="0.7" top="0.75" bottom="0.75" header="0.3" footer="0.3"/>
  <pageSetup paperSize="9" orientation="landscape" r:id="rId1"/>
  <headerFooter>
    <oddFooter>&amp;R&amp;1#&amp;"Courier New"&amp;10&amp;K317100متاح</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T149"/>
  <sheetViews>
    <sheetView showGridLines="0" showRowColHeaders="0" showZeros="0" rightToLeft="1" zoomScaleNormal="100" workbookViewId="0">
      <selection activeCell="D136" sqref="D136:E138"/>
    </sheetView>
  </sheetViews>
  <sheetFormatPr defaultColWidth="9.140625" defaultRowHeight="18.75" x14ac:dyDescent="0.3"/>
  <cols>
    <col min="1" max="1" width="5.85546875" style="167" customWidth="1"/>
    <col min="2" max="2" width="29.7109375" style="167" customWidth="1"/>
    <col min="3" max="5" width="20.7109375" style="167" customWidth="1"/>
    <col min="6" max="7" width="20.7109375" style="168" customWidth="1"/>
    <col min="8" max="8" width="16.7109375" style="168" customWidth="1"/>
    <col min="9" max="9" width="36.28515625" style="167" customWidth="1"/>
    <col min="10" max="10" width="15.5703125" style="167" customWidth="1"/>
    <col min="11" max="11" width="14.7109375" style="167" hidden="1" customWidth="1"/>
    <col min="12" max="12" width="18.85546875" style="167" hidden="1" customWidth="1"/>
    <col min="13" max="13" width="20.7109375" style="167" hidden="1" customWidth="1"/>
    <col min="14" max="15" width="15.7109375" style="167" customWidth="1"/>
    <col min="16" max="16" width="18.42578125" style="167" customWidth="1"/>
    <col min="17" max="17" width="8.140625" style="167" customWidth="1"/>
    <col min="18" max="16384" width="9.140625" style="167"/>
  </cols>
  <sheetData>
    <row r="1" spans="1:20" s="166" customFormat="1" ht="22.5" customHeight="1" x14ac:dyDescent="0.3">
      <c r="A1" s="171"/>
      <c r="B1" s="172"/>
      <c r="C1" s="172"/>
      <c r="D1" s="172"/>
      <c r="E1" s="172"/>
      <c r="F1" s="173"/>
      <c r="G1" s="173"/>
      <c r="H1" s="173"/>
      <c r="I1" s="172"/>
      <c r="J1" s="174"/>
      <c r="K1" s="174"/>
      <c r="L1" s="174"/>
      <c r="M1" s="174"/>
      <c r="N1" s="174"/>
      <c r="O1" s="174"/>
      <c r="P1" s="174"/>
      <c r="Q1" s="175"/>
      <c r="R1" s="176"/>
    </row>
    <row r="2" spans="1:20" s="166" customFormat="1" ht="22.5" customHeight="1" x14ac:dyDescent="0.3">
      <c r="A2" s="177"/>
      <c r="B2" s="105"/>
      <c r="C2" s="105"/>
      <c r="D2" s="105"/>
      <c r="E2" s="105"/>
      <c r="F2" s="169"/>
      <c r="G2" s="169"/>
      <c r="H2" s="169"/>
      <c r="I2" s="105"/>
      <c r="J2" s="170"/>
      <c r="K2" s="170"/>
      <c r="L2" s="170"/>
      <c r="M2" s="170"/>
      <c r="N2" s="170"/>
      <c r="O2" s="170"/>
      <c r="P2" s="170"/>
      <c r="Q2" s="107"/>
      <c r="R2" s="178"/>
    </row>
    <row r="3" spans="1:20" s="166" customFormat="1" ht="22.5" customHeight="1" x14ac:dyDescent="0.3">
      <c r="A3" s="177"/>
      <c r="B3" s="105"/>
      <c r="C3" s="105"/>
      <c r="D3" s="105"/>
      <c r="E3" s="105"/>
      <c r="F3" s="169"/>
      <c r="G3" s="169"/>
      <c r="H3" s="169"/>
      <c r="I3" s="105"/>
      <c r="J3" s="170"/>
      <c r="K3" s="170"/>
      <c r="L3" s="170"/>
      <c r="M3" s="170"/>
      <c r="N3" s="170"/>
      <c r="O3" s="170"/>
      <c r="P3" s="170"/>
      <c r="Q3" s="107"/>
      <c r="R3" s="178"/>
    </row>
    <row r="4" spans="1:20" s="166" customFormat="1" ht="50.1" customHeight="1" x14ac:dyDescent="0.3">
      <c r="A4" s="177"/>
      <c r="B4" s="105"/>
      <c r="C4" s="105"/>
      <c r="D4" s="105"/>
      <c r="E4" s="105"/>
      <c r="F4" s="169"/>
      <c r="G4" s="169"/>
      <c r="H4" s="169"/>
      <c r="I4" s="105"/>
      <c r="J4" s="170"/>
      <c r="K4" s="170"/>
      <c r="L4" s="170"/>
      <c r="M4" s="170"/>
      <c r="N4" s="170"/>
      <c r="O4" s="170"/>
      <c r="P4" s="170"/>
      <c r="Q4" s="107"/>
      <c r="R4" s="178"/>
    </row>
    <row r="5" spans="1:20" s="166" customFormat="1" ht="35.1" customHeight="1" x14ac:dyDescent="0.3">
      <c r="A5" s="179"/>
      <c r="B5" s="180"/>
      <c r="C5" s="180"/>
      <c r="D5" s="180"/>
      <c r="E5" s="180"/>
      <c r="F5" s="104"/>
      <c r="G5" s="104"/>
      <c r="H5" s="104"/>
      <c r="I5" s="180"/>
      <c r="J5" s="59"/>
      <c r="K5" s="59"/>
      <c r="L5" s="59"/>
      <c r="M5" s="59"/>
      <c r="N5" s="59"/>
      <c r="O5" s="59"/>
      <c r="P5" s="59"/>
      <c r="Q5" s="58"/>
      <c r="R5" s="181"/>
    </row>
    <row r="6" spans="1:20" s="166" customFormat="1" ht="30" customHeight="1" x14ac:dyDescent="0.3">
      <c r="A6" s="179"/>
      <c r="B6" s="180"/>
      <c r="C6" s="180"/>
      <c r="D6" s="180"/>
      <c r="E6" s="180"/>
      <c r="F6" s="104"/>
      <c r="G6" s="104"/>
      <c r="H6" s="104"/>
      <c r="I6" s="180"/>
      <c r="J6" s="58"/>
      <c r="K6" s="58"/>
      <c r="L6" s="58"/>
      <c r="M6" s="58"/>
      <c r="N6" s="58"/>
      <c r="O6" s="58"/>
      <c r="P6" s="58"/>
      <c r="Q6" s="58"/>
      <c r="R6" s="181"/>
    </row>
    <row r="7" spans="1:20" s="166" customFormat="1" ht="81.75" customHeight="1" x14ac:dyDescent="0.3">
      <c r="A7" s="179"/>
      <c r="B7" s="310" t="s">
        <v>112</v>
      </c>
      <c r="C7" s="414" t="str">
        <f>'معلومات أساسية عن الخدمة'!C6&amp;CHAR(10)&amp;'معلومات أساسية عن الخدمة'!C7</f>
        <v>المستوى ١
Level 1</v>
      </c>
      <c r="D7" s="415"/>
      <c r="E7" s="416"/>
      <c r="F7" s="417" t="s">
        <v>106</v>
      </c>
      <c r="G7" s="418"/>
      <c r="H7" s="429">
        <f>'معلومات أساسية عن الخدمة'!D6</f>
        <v>0</v>
      </c>
      <c r="I7" s="430"/>
      <c r="J7" s="430"/>
      <c r="K7" s="430"/>
      <c r="L7" s="430"/>
      <c r="M7" s="430"/>
      <c r="N7" s="430"/>
      <c r="O7" s="430"/>
      <c r="P7" s="431"/>
      <c r="Q7" s="58"/>
      <c r="R7" s="181"/>
    </row>
    <row r="8" spans="1:20" s="166" customFormat="1" ht="6.95" customHeight="1" x14ac:dyDescent="0.3">
      <c r="A8" s="179"/>
      <c r="B8" s="182"/>
      <c r="C8" s="182"/>
      <c r="D8" s="182"/>
      <c r="E8" s="182"/>
      <c r="F8" s="108"/>
      <c r="G8" s="108"/>
      <c r="H8" s="108"/>
      <c r="I8" s="182"/>
      <c r="J8" s="109"/>
      <c r="K8" s="109"/>
      <c r="L8" s="109"/>
      <c r="M8" s="109"/>
      <c r="N8" s="109"/>
      <c r="O8" s="109"/>
      <c r="P8" s="109"/>
      <c r="Q8" s="58"/>
      <c r="R8" s="181"/>
    </row>
    <row r="9" spans="1:20" s="166" customFormat="1" ht="111.75" customHeight="1" x14ac:dyDescent="0.3">
      <c r="A9" s="179"/>
      <c r="B9" s="143" t="s">
        <v>104</v>
      </c>
      <c r="C9" s="419" t="s">
        <v>107</v>
      </c>
      <c r="D9" s="419"/>
      <c r="E9" s="419"/>
      <c r="F9" s="143" t="s">
        <v>105</v>
      </c>
      <c r="G9" s="143" t="s">
        <v>108</v>
      </c>
      <c r="H9" s="246" t="s">
        <v>110</v>
      </c>
      <c r="I9" s="143" t="s">
        <v>109</v>
      </c>
      <c r="J9" s="143" t="s">
        <v>111</v>
      </c>
      <c r="K9" s="143"/>
      <c r="L9" s="249" t="s">
        <v>100</v>
      </c>
      <c r="M9" s="248" t="s">
        <v>99</v>
      </c>
      <c r="N9" s="273" t="s">
        <v>449</v>
      </c>
      <c r="O9" s="143" t="s">
        <v>113</v>
      </c>
      <c r="P9" s="143" t="s">
        <v>115</v>
      </c>
      <c r="Q9" s="58"/>
      <c r="R9" s="181"/>
    </row>
    <row r="10" spans="1:20" s="166" customFormat="1" ht="3.95" customHeight="1" x14ac:dyDescent="0.3">
      <c r="A10" s="177"/>
      <c r="B10" s="106"/>
      <c r="C10" s="106"/>
      <c r="D10" s="106"/>
      <c r="E10" s="106"/>
      <c r="F10" s="106"/>
      <c r="G10" s="106"/>
      <c r="H10" s="106"/>
      <c r="I10" s="106"/>
      <c r="J10" s="106"/>
      <c r="K10" s="106"/>
      <c r="L10" s="106"/>
      <c r="M10" s="106"/>
      <c r="N10" s="106"/>
      <c r="O10" s="106"/>
      <c r="P10" s="106"/>
      <c r="Q10" s="107"/>
      <c r="R10" s="178"/>
    </row>
    <row r="11" spans="1:20" ht="162.75" customHeight="1" x14ac:dyDescent="0.3">
      <c r="A11" s="183"/>
      <c r="B11" s="432" t="s">
        <v>280</v>
      </c>
      <c r="C11" s="420" t="s">
        <v>254</v>
      </c>
      <c r="D11" s="422" t="s">
        <v>27</v>
      </c>
      <c r="E11" s="423"/>
      <c r="F11" s="123" t="s">
        <v>116</v>
      </c>
      <c r="G11" s="259" t="s">
        <v>120</v>
      </c>
      <c r="H11" s="274" t="str">
        <f>'Implementation Mandatoriness'!C7</f>
        <v>يجب تطبيقه كليًا - Must be fully implemented</v>
      </c>
      <c r="I11" s="262" t="s">
        <v>473</v>
      </c>
      <c r="J11" s="253" t="str">
        <f>IF(K11=3,"مطبق كليًا  - Implemented",IF(K11=0,"لاينطبق - Not Applicable",IF(K11=1,"غير مطبق  - Not Implemented",IF(3&lt;K11&gt;1,"مطبق جزئيًا  - Partially Implemented"," "))))</f>
        <v>مطبق كليًا  - Implemented</v>
      </c>
      <c r="K11" s="127">
        <f>IF(SUM(K12:K12)=0,0,AVERAGEIF(K12:K12,"&lt;&gt;0"))</f>
        <v>3</v>
      </c>
      <c r="L11" s="127"/>
      <c r="M11" s="127"/>
      <c r="N11" s="127"/>
      <c r="O11" s="127"/>
      <c r="P11" s="199"/>
      <c r="Q11" s="60"/>
      <c r="R11" s="184"/>
      <c r="T11" s="258"/>
    </row>
    <row r="12" spans="1:20" ht="224.25" customHeight="1" x14ac:dyDescent="0.3">
      <c r="A12" s="183"/>
      <c r="B12" s="433"/>
      <c r="C12" s="421"/>
      <c r="D12" s="424"/>
      <c r="E12" s="425"/>
      <c r="F12" s="123" t="s">
        <v>117</v>
      </c>
      <c r="G12" s="259" t="s">
        <v>122</v>
      </c>
      <c r="H12" s="274" t="str">
        <f>'Implementation Mandatoriness'!C8</f>
        <v>يجب تطبيقه - Must be implemented</v>
      </c>
      <c r="I12" s="262" t="s">
        <v>121</v>
      </c>
      <c r="J12" s="126" t="s">
        <v>6</v>
      </c>
      <c r="K12" s="127">
        <f>IF(J12="مطبق كليًا  - Implemented",3,IF(J12="مطبق جزئيًا  - Partially Implemented",2,IF(J12="غير مطبق  - Not Implemented",1,0)))</f>
        <v>3</v>
      </c>
      <c r="L12" s="127"/>
      <c r="M12" s="127"/>
      <c r="N12" s="127"/>
      <c r="O12" s="127"/>
      <c r="P12" s="199"/>
      <c r="Q12" s="60"/>
      <c r="R12" s="184"/>
    </row>
    <row r="13" spans="1:20" ht="185.1" customHeight="1" x14ac:dyDescent="0.3">
      <c r="A13" s="183"/>
      <c r="B13" s="433"/>
      <c r="C13" s="435" t="s">
        <v>255</v>
      </c>
      <c r="D13" s="436" t="s">
        <v>28</v>
      </c>
      <c r="E13" s="437"/>
      <c r="F13" s="123" t="s">
        <v>116</v>
      </c>
      <c r="G13" s="259" t="s">
        <v>123</v>
      </c>
      <c r="H13" s="275" t="s">
        <v>118</v>
      </c>
      <c r="I13" s="262" t="s">
        <v>284</v>
      </c>
      <c r="J13" s="253" t="str">
        <f>IF(K13=3,"مطبق كليًا  - Implemented",IF(K13=0,"لاينطبق - Not Applicable",IF(K13=1,"غير مطبق  - Not Implemented",IF(3&lt;K13&gt;1,"مطبق جزئيًا  - Partially Implemented"," "))))</f>
        <v>مطبق كليًا  - Implemented</v>
      </c>
      <c r="K13" s="127">
        <f>IF(SUM(K14:K16)=0,0,AVERAGEIF(K14:K16,"&lt;&gt;0"))</f>
        <v>3</v>
      </c>
      <c r="L13" s="127"/>
      <c r="M13" s="127"/>
      <c r="N13" s="127"/>
      <c r="O13" s="127"/>
      <c r="P13" s="199"/>
      <c r="Q13" s="60"/>
      <c r="R13" s="184"/>
    </row>
    <row r="14" spans="1:20" ht="198.75" customHeight="1" x14ac:dyDescent="0.3">
      <c r="A14" s="183"/>
      <c r="B14" s="433"/>
      <c r="C14" s="435"/>
      <c r="D14" s="438"/>
      <c r="E14" s="439"/>
      <c r="F14" s="123" t="s">
        <v>117</v>
      </c>
      <c r="G14" s="259" t="s">
        <v>124</v>
      </c>
      <c r="H14" s="275" t="s">
        <v>114</v>
      </c>
      <c r="I14" s="262" t="s">
        <v>285</v>
      </c>
      <c r="J14" s="126" t="s">
        <v>6</v>
      </c>
      <c r="K14" s="127">
        <f>IF(J14="مطبق كليًا  - Implemented",3,IF(J14="مطبق جزئيًا  - Partially Implemented",2,IF(J14="غير مطبق  - Not Implemented",1,0)))</f>
        <v>3</v>
      </c>
      <c r="L14" s="127"/>
      <c r="M14" s="127"/>
      <c r="N14" s="127"/>
      <c r="O14" s="127"/>
      <c r="P14" s="199"/>
      <c r="Q14" s="60"/>
      <c r="R14" s="184"/>
    </row>
    <row r="15" spans="1:20" ht="140.25" customHeight="1" x14ac:dyDescent="0.3">
      <c r="A15" s="183"/>
      <c r="B15" s="433"/>
      <c r="C15" s="435"/>
      <c r="D15" s="438"/>
      <c r="E15" s="439"/>
      <c r="F15" s="123" t="s">
        <v>117</v>
      </c>
      <c r="G15" s="259" t="s">
        <v>125</v>
      </c>
      <c r="H15" s="274" t="str">
        <f>'Implementation Mandatoriness'!C8</f>
        <v>يجب تطبيقه - Must be implemented</v>
      </c>
      <c r="I15" s="262" t="s">
        <v>286</v>
      </c>
      <c r="J15" s="126" t="s">
        <v>6</v>
      </c>
      <c r="K15" s="127">
        <f>IF(J15="مطبق كليًا  - Implemented",3,IF(J15="مطبق جزئيًا  - Partially Implemented",2,IF(J15="غير مطبق  - Not Implemented",1,0)))</f>
        <v>3</v>
      </c>
      <c r="L15" s="127"/>
      <c r="M15" s="127"/>
      <c r="N15" s="127"/>
      <c r="O15" s="127"/>
      <c r="P15" s="199"/>
      <c r="Q15" s="60"/>
      <c r="R15" s="184"/>
    </row>
    <row r="16" spans="1:20" ht="182.1" customHeight="1" x14ac:dyDescent="0.3">
      <c r="A16" s="183"/>
      <c r="B16" s="433"/>
      <c r="C16" s="420"/>
      <c r="D16" s="438"/>
      <c r="E16" s="439"/>
      <c r="F16" s="123" t="s">
        <v>117</v>
      </c>
      <c r="G16" s="259" t="s">
        <v>126</v>
      </c>
      <c r="H16" s="274" t="str">
        <f>'Implementation Mandatoriness'!C8</f>
        <v>يجب تطبيقه - Must be implemented</v>
      </c>
      <c r="I16" s="262" t="s">
        <v>287</v>
      </c>
      <c r="J16" s="126" t="s">
        <v>6</v>
      </c>
      <c r="K16" s="127">
        <f>IF(J16="مطبق كليًا  - Implemented",3,IF(J16="مطبق جزئيًا  - Partially Implemented",2,IF(J16="غير مطبق  - Not Implemented",1,0)))</f>
        <v>3</v>
      </c>
      <c r="L16" s="127"/>
      <c r="M16" s="127"/>
      <c r="N16" s="127"/>
      <c r="O16" s="127"/>
      <c r="P16" s="199"/>
      <c r="Q16" s="60"/>
      <c r="R16" s="184"/>
    </row>
    <row r="17" spans="1:18" ht="222" customHeight="1" x14ac:dyDescent="0.3">
      <c r="A17" s="183"/>
      <c r="B17" s="433"/>
      <c r="C17" s="420" t="s">
        <v>256</v>
      </c>
      <c r="D17" s="422" t="s">
        <v>29</v>
      </c>
      <c r="E17" s="423"/>
      <c r="F17" s="123" t="s">
        <v>116</v>
      </c>
      <c r="G17" s="259" t="s">
        <v>127</v>
      </c>
      <c r="H17" s="274" t="str">
        <f>IF('معلومات أساسية عن الخدمة'!C6= "المستوى ٤",'Implementation Mandatoriness'!C10,'Implementation Mandatoriness'!C7)</f>
        <v>يجب تطبيقه كليًا - Must be fully implemented</v>
      </c>
      <c r="I17" s="262" t="s">
        <v>288</v>
      </c>
      <c r="J17" s="253" t="str">
        <f>IF(H17='[1]Implementation Mandatoriness'!C7,IF(K17=3,"مطبق كليًا  - Implemented",IF(K17=0,"لاينطبق - Not Applicable",IF(K17=1,"غير مطبق  - Not Implemented",IF(3&lt;K17&gt;1,"مطبق جزئيًا  - Partially Implemented")))),IF(M17=3,"مطبق كليًا  - Implemented",IF(M17=0,"لاينطبق - Not Applicable",IF(M17=1,"غير مطبق  - Not Implemented",IF(3&lt;M17&gt;1,"مطبق جزئيًا  - Partially Implemented")))))</f>
        <v>مطبق كليًا  - Implemented</v>
      </c>
      <c r="K17" s="127">
        <f>IF(H17='Implementation Mandatoriness'!C7,K18,"")</f>
        <v>3</v>
      </c>
      <c r="L17" s="126" t="str">
        <f>IF(H17='Implementation Mandatoriness'!C10,IF(M17=3,"مطبق كليًا  - Implemented",IF(M17=0,"لاينطبق - Not Applicable",IF(M17=1,"غير مطبق  - Not Implemented",IF(3&lt;M17&gt;1,"مطبق جزئيًا  - Partially Implemented")))),"-")</f>
        <v>-</v>
      </c>
      <c r="M17" s="127" t="str">
        <f>IF(H17='Implementation Mandatoriness'!C10,M18,"-")</f>
        <v>-</v>
      </c>
      <c r="N17" s="127"/>
      <c r="O17" s="127"/>
      <c r="P17" s="199"/>
      <c r="Q17" s="60"/>
      <c r="R17" s="184"/>
    </row>
    <row r="18" spans="1:18" ht="197.25" customHeight="1" x14ac:dyDescent="0.3">
      <c r="A18" s="183"/>
      <c r="B18" s="433"/>
      <c r="C18" s="421"/>
      <c r="D18" s="424"/>
      <c r="E18" s="425"/>
      <c r="F18" s="123" t="s">
        <v>117</v>
      </c>
      <c r="G18" s="259" t="s">
        <v>128</v>
      </c>
      <c r="H18" s="274" t="str">
        <f>IF('معلومات أساسية عن الخدمة'!C6= "المستوى ٤",'Implementation Mandatoriness'!C10,'Implementation Mandatoriness'!C8)</f>
        <v>يجب تطبيقه - Must be implemented</v>
      </c>
      <c r="I18" s="262" t="s">
        <v>289</v>
      </c>
      <c r="J18" s="126" t="s">
        <v>6</v>
      </c>
      <c r="K18" s="127">
        <f>IF(J18="مطبق كليًا  - Implemented",3,IF(J18="مطبق جزئيًا  - Partially Implemented",2,IF(J18="غير مطبق  - Not Implemented",1,0)))</f>
        <v>3</v>
      </c>
      <c r="L18" s="126" t="str">
        <f>IF(H18='Implementation Mandatoriness'!C10,IF(M18=3,"مطبق كليًا  - Implemented",IF(M18=0,"لاينطبق - Not Applicable",IF(M18=1,"غير مطبق  - Not Implemented",IF(3&lt;M18&gt;1,"مطبق جزئيًا  - Partially Implemented")))),"-")</f>
        <v>-</v>
      </c>
      <c r="M18" s="127" t="str">
        <f>IF(H18='Implementation Mandatoriness'!C10,IF(J18="مطبق كليًا  - Implemented",3,IF(J18="مطبق جزئيًا  - Partially Implemented",2,IF(J18="غير مطبق  - Not Implemented",1,0))),"-")</f>
        <v>-</v>
      </c>
      <c r="N18" s="127"/>
      <c r="O18" s="127"/>
      <c r="P18" s="199"/>
      <c r="Q18" s="60"/>
      <c r="R18" s="184"/>
    </row>
    <row r="19" spans="1:18" ht="274.5" customHeight="1" x14ac:dyDescent="0.3">
      <c r="A19" s="183"/>
      <c r="B19" s="433"/>
      <c r="C19" s="420" t="s">
        <v>257</v>
      </c>
      <c r="D19" s="436" t="s">
        <v>30</v>
      </c>
      <c r="E19" s="437"/>
      <c r="F19" s="123" t="s">
        <v>116</v>
      </c>
      <c r="G19" s="259" t="s">
        <v>129</v>
      </c>
      <c r="H19" s="274" t="str">
        <f>IF('معلومات أساسية عن الخدمة'!C6= "المستوى ٤",'Implementation Mandatoriness'!C10,'Implementation Mandatoriness'!C7)</f>
        <v>يجب تطبيقه كليًا - Must be fully implemented</v>
      </c>
      <c r="I19" s="262" t="s">
        <v>290</v>
      </c>
      <c r="J19" s="253" t="str">
        <f>IF(H19='[1]Implementation Mandatoriness'!C7,IF(K19=3,"مطبق كليًا  - Implemented",IF(K19=0,"لاينطبق - Not Applicable",IF(K19=1,"غير مطبق  - Not Implemented",IF(3&lt;K19&gt;1,"مطبق جزئيًا  - Partially Implemented")))),IF(M19=3,"مطبق كليًا  - Implemented",IF(M19=0,"لاينطبق - Not Applicable",IF(M19=1,"غير مطبق  - Not Implemented",IF(3&lt;M19&gt;1,"مطبق جزئيًا  - Partially Implemented")))))</f>
        <v>مطبق كليًا  - Implemented</v>
      </c>
      <c r="K19" s="127">
        <f>IF(H19='Implementation Mandatoriness'!C7,IF(SUM(K20,K21,K22)=0,0,AVERAGEIF(K20:K22,"&lt;&gt;0")),"-")</f>
        <v>3</v>
      </c>
      <c r="L19" s="126" t="str">
        <f>IF(H19='Implementation Mandatoriness'!C10,IF(M19=3,"مطبق كليًا  - Implemented",IF(M19=0,"لاينطبق - Not Applicable",IF(M19=1,"غير مطبق  - Not Implemented",IF(3&lt;M19&gt;1,"مطبق جزئيًا  - Partially Implemented")))),"-")</f>
        <v>-</v>
      </c>
      <c r="M19" s="127" t="str">
        <f>IF(H19='Implementation Mandatoriness'!C10,IF(SUM(M20:M22)=0,0,AVERAGEIF(M20:M22,"&lt;&gt;0")),"-")</f>
        <v>-</v>
      </c>
      <c r="N19" s="127"/>
      <c r="O19" s="127"/>
      <c r="P19" s="199"/>
      <c r="Q19" s="60"/>
      <c r="R19" s="184"/>
    </row>
    <row r="20" spans="1:18" ht="185.1" customHeight="1" x14ac:dyDescent="0.3">
      <c r="A20" s="183"/>
      <c r="B20" s="433"/>
      <c r="C20" s="440"/>
      <c r="D20" s="438"/>
      <c r="E20" s="439"/>
      <c r="F20" s="123" t="s">
        <v>117</v>
      </c>
      <c r="G20" s="259" t="s">
        <v>130</v>
      </c>
      <c r="H20" s="274" t="str">
        <f>IF('معلومات أساسية عن الخدمة'!C6= "المستوى ٤",'Implementation Mandatoriness'!C10,'Implementation Mandatoriness'!C8)</f>
        <v>يجب تطبيقه - Must be implemented</v>
      </c>
      <c r="I20" s="262" t="s">
        <v>291</v>
      </c>
      <c r="J20" s="126" t="s">
        <v>6</v>
      </c>
      <c r="K20" s="127">
        <f>IF(J20="مطبق كليًا  - Implemented",3,IF(J20="مطبق جزئيًا  - Partially Implemented",2,IF(J20="غير مطبق  - Not Implemented",1,0)))</f>
        <v>3</v>
      </c>
      <c r="L20" s="126" t="str">
        <f>IF(H20='Implementation Mandatoriness'!C10,IF(M20=3,"مطبق كليًا  - Implemented",IF(M20=0,"لاينطبق - Not Applicable",IF(M20=1,"غير مطبق  - Not Implemented",IF(3&lt;M20&gt;1,"مطبق جزئيًا  - Partially Implemented")))),"-")</f>
        <v>-</v>
      </c>
      <c r="M20" s="127" t="str">
        <f>IF(H20='Implementation Mandatoriness'!C10,IF(J20="مطبق كليًا  - Implemented",3,IF(J20="مطبق جزئيًا  - Partially Implemented",2,IF(J20="غير مطبق  - Not Implemented",1,0))),"-")</f>
        <v>-</v>
      </c>
      <c r="N20" s="127"/>
      <c r="O20" s="127"/>
      <c r="P20" s="199"/>
      <c r="Q20" s="60"/>
      <c r="R20" s="184"/>
    </row>
    <row r="21" spans="1:18" ht="185.1" customHeight="1" x14ac:dyDescent="0.3">
      <c r="A21" s="183"/>
      <c r="B21" s="433"/>
      <c r="C21" s="440"/>
      <c r="D21" s="438"/>
      <c r="E21" s="439"/>
      <c r="F21" s="123" t="s">
        <v>117</v>
      </c>
      <c r="G21" s="259" t="s">
        <v>131</v>
      </c>
      <c r="H21" s="274" t="str">
        <f>IF('معلومات أساسية عن الخدمة'!C6= "المستوى ٤",'Implementation Mandatoriness'!C10,'Implementation Mandatoriness'!C8)</f>
        <v>يجب تطبيقه - Must be implemented</v>
      </c>
      <c r="I21" s="262" t="s">
        <v>292</v>
      </c>
      <c r="J21" s="126" t="s">
        <v>6</v>
      </c>
      <c r="K21" s="127">
        <f>IF(J21="مطبق كليًا  - Implemented",3,IF(J21="مطبق جزئيًا  - Partially Implemented",2,IF(J21="غير مطبق  - Not Implemented",1,0)))</f>
        <v>3</v>
      </c>
      <c r="L21" s="126" t="str">
        <f>IF(H21='Implementation Mandatoriness'!C10,IF(M21=3,"مطبق كليًا  - Implemented",IF(M21=0,"لاينطبق - Not Applicable",IF(M21=1,"غير مطبق  - Not Implemented",IF(3&lt;M21&gt;1,"مطبق جزئيًا  - Partially Implemented")))),"-")</f>
        <v>-</v>
      </c>
      <c r="M21" s="127" t="str">
        <f>IF(H21='Implementation Mandatoriness'!C10,IF(J21="مطبق كليًا  - Implemented",3,IF(J21="مطبق جزئيًا  - Partially Implemented",2,IF(J21="غير مطبق  - Not Implemented",1,0))),"-")</f>
        <v>-</v>
      </c>
      <c r="N21" s="127"/>
      <c r="O21" s="127"/>
      <c r="P21" s="199"/>
      <c r="Q21" s="60"/>
      <c r="R21" s="184"/>
    </row>
    <row r="22" spans="1:18" ht="166.5" customHeight="1" x14ac:dyDescent="0.3">
      <c r="A22" s="183"/>
      <c r="B22" s="433"/>
      <c r="C22" s="440"/>
      <c r="D22" s="438"/>
      <c r="E22" s="439"/>
      <c r="F22" s="123" t="s">
        <v>117</v>
      </c>
      <c r="G22" s="259" t="s">
        <v>132</v>
      </c>
      <c r="H22" s="274" t="str">
        <f>IF('معلومات أساسية عن الخدمة'!C6= "المستوى ٤",'Implementation Mandatoriness'!C10,'Implementation Mandatoriness'!C8)</f>
        <v>يجب تطبيقه - Must be implemented</v>
      </c>
      <c r="I22" s="262" t="s">
        <v>293</v>
      </c>
      <c r="J22" s="126" t="s">
        <v>6</v>
      </c>
      <c r="K22" s="127">
        <f>IF(J22="مطبق كليًا  - Implemented",3,IF(J22="مطبق جزئيًا  - Partially Implemented",2,IF(J22="غير مطبق  - Not Implemented",1,0)))</f>
        <v>3</v>
      </c>
      <c r="L22" s="126" t="str">
        <f>IF(H22='Implementation Mandatoriness'!C10,IF(M22=3,"مطبق كليًا  - Implemented",IF(M22=0,"لاينطبق - Not Applicable",IF(M22=1,"غير مطبق  - Not Implemented",IF(3&lt;M22&gt;1,"مطبق جزئيًا  - Partially Implemented")))),"-")</f>
        <v>-</v>
      </c>
      <c r="M22" s="127" t="str">
        <f>IF(H22='Implementation Mandatoriness'!C10,IF(J22="مطبق كليًا  - Implemented",3,IF(J22="مطبق جزئيًا  - Partially Implemented",2,IF(J22="غير مطبق  - Not Implemented",1,0))),"-")</f>
        <v>-</v>
      </c>
      <c r="N22" s="127"/>
      <c r="O22" s="127"/>
      <c r="P22" s="199"/>
      <c r="Q22" s="60"/>
      <c r="R22" s="184"/>
    </row>
    <row r="23" spans="1:18" ht="279" customHeight="1" x14ac:dyDescent="0.3">
      <c r="A23" s="183"/>
      <c r="B23" s="433"/>
      <c r="C23" s="440"/>
      <c r="D23" s="438"/>
      <c r="E23" s="439"/>
      <c r="F23" s="123" t="s">
        <v>116</v>
      </c>
      <c r="G23" s="259" t="s">
        <v>133</v>
      </c>
      <c r="H23" s="274" t="str">
        <f>IF('معلومات أساسية عن الخدمة'!C6= "المستوى ٤",'Implementation Mandatoriness'!C10,'Implementation Mandatoriness'!C7)</f>
        <v>يجب تطبيقه كليًا - Must be fully implemented</v>
      </c>
      <c r="I23" s="262" t="s">
        <v>294</v>
      </c>
      <c r="J23" s="253" t="str">
        <f>IF(H23='[1]Implementation Mandatoriness'!C7,IF(K23=3,"مطبق كليًا  - Implemented",IF(K23=0,"لاينطبق - Not Applicable",IF(K23=1,"غير مطبق  - Not Implemented",IF(3&lt;K23&gt;1,"مطبق جزئيًا  - Partially Implemented")))),IF(M23=3,"مطبق كليًا  - Implemented",IF(M23=0,"لاينطبق - Not Applicable",IF(M23=1,"غير مطبق  - Not Implemented",IF(3&lt;M23&gt;1,"مطبق جزئيًا  - Partially Implemented")))))</f>
        <v>مطبق كليًا  - Implemented</v>
      </c>
      <c r="K23" s="127">
        <f>IF(SUM(K24:K24)=0,0,AVERAGEIF(K24:K24,"&lt;&gt;0"))</f>
        <v>3</v>
      </c>
      <c r="L23" s="126" t="str">
        <f>IF(H23='Implementation Mandatoriness'!C10,IF(M23=3,"مطبق كليًا  - Implemented",IF(M23=0,"لاينطبق - Not Applicable",IF(M23=1,"غير مطبق  - Not Implemented",IF(3&lt;M23&gt;1,"مطبق جزئيًا  - Partially Implemented")))),"-")</f>
        <v>-</v>
      </c>
      <c r="M23" s="127" t="str">
        <f>IF(H23='Implementation Mandatoriness'!C10,IF(M24=0,0,M24),"-")</f>
        <v>-</v>
      </c>
      <c r="N23" s="127"/>
      <c r="O23" s="127"/>
      <c r="P23" s="199"/>
      <c r="Q23" s="60"/>
      <c r="R23" s="184"/>
    </row>
    <row r="24" spans="1:18" ht="185.1" customHeight="1" x14ac:dyDescent="0.3">
      <c r="A24" s="183"/>
      <c r="B24" s="433"/>
      <c r="C24" s="440"/>
      <c r="D24" s="438"/>
      <c r="E24" s="439"/>
      <c r="F24" s="123" t="s">
        <v>117</v>
      </c>
      <c r="G24" s="259" t="s">
        <v>134</v>
      </c>
      <c r="H24" s="274" t="str">
        <f>IF('معلومات أساسية عن الخدمة'!C6= "المستوى ٤",'Implementation Mandatoriness'!C10,'Implementation Mandatoriness'!C8)</f>
        <v>يجب تطبيقه - Must be implemented</v>
      </c>
      <c r="I24" s="262" t="s">
        <v>295</v>
      </c>
      <c r="J24" s="126" t="s">
        <v>6</v>
      </c>
      <c r="K24" s="127">
        <f>IF(J24="مطبق كليًا  - Implemented",3,IF(J24="مطبق جزئيًا  - Partially Implemented",2,IF(J24="غير مطبق  - Not Implemented",1,0)))</f>
        <v>3</v>
      </c>
      <c r="L24" s="126" t="str">
        <f>IF(H24='Implementation Mandatoriness'!C10,IF(M24=3,"مطبق كليًا  - Implemented",IF(M24=0,"لاينطبق - Not Applicable",IF(M24=1,"غير مطبق  - Not Implemented",IF(3&lt;M24&gt;1,"مطبق جزئيًا  - Partially Implemented")))),"-")</f>
        <v>-</v>
      </c>
      <c r="M24" s="127" t="str">
        <f>IF(H24='Implementation Mandatoriness'!C10,IF(J24="مطبق كليًا  - Implemented",3,IF(J24="مطبق جزئيًا  - Partially Implemented",2,IF(J24="غير مطبق  - Not Implemented",1,0))),"-")</f>
        <v>-</v>
      </c>
      <c r="N24" s="127"/>
      <c r="O24" s="127"/>
      <c r="P24" s="199"/>
      <c r="Q24" s="60"/>
      <c r="R24" s="184"/>
    </row>
    <row r="25" spans="1:18" ht="185.1" customHeight="1" x14ac:dyDescent="0.3">
      <c r="A25" s="183"/>
      <c r="B25" s="433"/>
      <c r="C25" s="420" t="s">
        <v>258</v>
      </c>
      <c r="D25" s="436" t="s">
        <v>47</v>
      </c>
      <c r="E25" s="437"/>
      <c r="F25" s="123" t="s">
        <v>116</v>
      </c>
      <c r="G25" s="259" t="s">
        <v>135</v>
      </c>
      <c r="H25" s="274" t="str">
        <f>'Implementation Mandatoriness'!C8</f>
        <v>يجب تطبيقه - Must be implemented</v>
      </c>
      <c r="I25" s="262" t="s">
        <v>296</v>
      </c>
      <c r="J25" s="126" t="s">
        <v>6</v>
      </c>
      <c r="K25" s="127">
        <f>IF(J25="مطبق كليًا  - Implemented",3,IF(J25="مطبق جزئيًا  - Partially Implemented",2,IF(J25="غير مطبق  - Not Implemented",1,0)))</f>
        <v>3</v>
      </c>
      <c r="L25" s="127"/>
      <c r="M25" s="127"/>
      <c r="N25" s="127"/>
      <c r="O25" s="127"/>
      <c r="P25" s="199"/>
      <c r="Q25" s="60"/>
      <c r="R25" s="184"/>
    </row>
    <row r="26" spans="1:18" ht="185.1" customHeight="1" x14ac:dyDescent="0.3">
      <c r="A26" s="183"/>
      <c r="B26" s="433"/>
      <c r="C26" s="440"/>
      <c r="D26" s="438"/>
      <c r="E26" s="439"/>
      <c r="F26" s="123" t="s">
        <v>116</v>
      </c>
      <c r="G26" s="259" t="s">
        <v>136</v>
      </c>
      <c r="H26" s="274" t="str">
        <f>'Implementation Mandatoriness'!C8</f>
        <v>يجب تطبيقه - Must be implemented</v>
      </c>
      <c r="I26" s="262" t="s">
        <v>297</v>
      </c>
      <c r="J26" s="126" t="s">
        <v>6</v>
      </c>
      <c r="K26" s="127">
        <f>IF(J26="مطبق كليًا  - Implemented",3,IF(J26="مطبق جزئيًا  - Partially Implemented",2,IF(J26="غير مطبق  - Not Implemented",1,0)))</f>
        <v>3</v>
      </c>
      <c r="L26" s="127"/>
      <c r="M26" s="127"/>
      <c r="N26" s="127"/>
      <c r="O26" s="127"/>
      <c r="P26" s="199"/>
      <c r="Q26" s="60"/>
      <c r="R26" s="184"/>
    </row>
    <row r="27" spans="1:18" ht="185.1" customHeight="1" x14ac:dyDescent="0.3">
      <c r="A27" s="183"/>
      <c r="B27" s="433"/>
      <c r="C27" s="440"/>
      <c r="D27" s="438"/>
      <c r="E27" s="439"/>
      <c r="F27" s="123" t="s">
        <v>116</v>
      </c>
      <c r="G27" s="259" t="s">
        <v>137</v>
      </c>
      <c r="H27" s="275" t="str">
        <f>'Implementation Mandatoriness'!C7</f>
        <v>يجب تطبيقه كليًا - Must be fully implemented</v>
      </c>
      <c r="I27" s="262" t="s">
        <v>298</v>
      </c>
      <c r="J27" s="253" t="str">
        <f>IF(K27=3,"مطبق كليًا  - Implemented",IF(K27=0,"لاينطبق - Not Applicable",IF(K27=1,"غير مطبق  - Not Implemented",IF(3&lt;K27&gt;1,"مطبق جزئيًا  - Partially Implemented"," "))))</f>
        <v>مطبق كليًا  - Implemented</v>
      </c>
      <c r="K27" s="127">
        <f>IF(SUM(K28:K29)=0,0,AVERAGEIF(K28:K29,"&lt;&gt;0"))</f>
        <v>3</v>
      </c>
      <c r="L27" s="127"/>
      <c r="M27" s="127"/>
      <c r="N27" s="127"/>
      <c r="O27" s="127"/>
      <c r="P27" s="199"/>
      <c r="Q27" s="60"/>
      <c r="R27" s="184"/>
    </row>
    <row r="28" spans="1:18" ht="228" customHeight="1" x14ac:dyDescent="0.3">
      <c r="A28" s="183"/>
      <c r="B28" s="433"/>
      <c r="C28" s="440"/>
      <c r="D28" s="438"/>
      <c r="E28" s="439"/>
      <c r="F28" s="123" t="s">
        <v>117</v>
      </c>
      <c r="G28" s="259" t="s">
        <v>138</v>
      </c>
      <c r="H28" s="274" t="str">
        <f>'Implementation Mandatoriness'!C8</f>
        <v>يجب تطبيقه - Must be implemented</v>
      </c>
      <c r="I28" s="262" t="s">
        <v>299</v>
      </c>
      <c r="J28" s="126" t="s">
        <v>6</v>
      </c>
      <c r="K28" s="127">
        <f>IF(J28="مطبق كليًا  - Implemented",3,IF(J28="مطبق جزئيًا  - Partially Implemented",2,IF(J28="غير مطبق  - Not Implemented",1,0)))</f>
        <v>3</v>
      </c>
      <c r="L28" s="127"/>
      <c r="M28" s="127"/>
      <c r="N28" s="127"/>
      <c r="O28" s="127"/>
      <c r="P28" s="199"/>
      <c r="Q28" s="60"/>
      <c r="R28" s="184"/>
    </row>
    <row r="29" spans="1:18" ht="185.1" customHeight="1" x14ac:dyDescent="0.3">
      <c r="A29" s="183"/>
      <c r="B29" s="433"/>
      <c r="C29" s="440"/>
      <c r="D29" s="438"/>
      <c r="E29" s="439"/>
      <c r="F29" s="123" t="s">
        <v>117</v>
      </c>
      <c r="G29" s="259" t="s">
        <v>139</v>
      </c>
      <c r="H29" s="274" t="str">
        <f>'Implementation Mandatoriness'!C8</f>
        <v>يجب تطبيقه - Must be implemented</v>
      </c>
      <c r="I29" s="262" t="s">
        <v>300</v>
      </c>
      <c r="J29" s="126" t="s">
        <v>6</v>
      </c>
      <c r="K29" s="127">
        <f>IF(J29="مطبق كليًا  - Implemented",3,IF(J29="مطبق جزئيًا  - Partially Implemented",2,IF(J29="غير مطبق  - Not Implemented",1,0)))</f>
        <v>3</v>
      </c>
      <c r="L29" s="127"/>
      <c r="M29" s="127"/>
      <c r="N29" s="127"/>
      <c r="O29" s="127"/>
      <c r="P29" s="199"/>
      <c r="Q29" s="60"/>
      <c r="R29" s="184"/>
    </row>
    <row r="30" spans="1:18" ht="175.5" customHeight="1" x14ac:dyDescent="0.3">
      <c r="A30" s="183"/>
      <c r="B30" s="434"/>
      <c r="C30" s="210"/>
      <c r="D30" s="203"/>
      <c r="E30" s="204"/>
      <c r="F30" s="123" t="s">
        <v>116</v>
      </c>
      <c r="G30" s="259" t="s">
        <v>140</v>
      </c>
      <c r="H30" s="274" t="str">
        <f>'Implementation Mandatoriness'!C8</f>
        <v>يجب تطبيقه - Must be implemented</v>
      </c>
      <c r="I30" s="262" t="s">
        <v>301</v>
      </c>
      <c r="J30" s="126" t="s">
        <v>6</v>
      </c>
      <c r="K30" s="127">
        <f>IF(J30="مطبق كليًا  - Implemented",3,IF(J30="مطبق جزئيًا  - Partially Implemented",2,IF(J30="غير مطبق  - Not Implemented",1,0)))</f>
        <v>3</v>
      </c>
      <c r="L30" s="127"/>
      <c r="M30" s="127"/>
      <c r="N30" s="127"/>
      <c r="O30" s="127"/>
      <c r="P30" s="199"/>
      <c r="Q30" s="60"/>
      <c r="R30" s="184"/>
    </row>
    <row r="31" spans="1:18" ht="276.75" customHeight="1" x14ac:dyDescent="0.3">
      <c r="A31" s="183"/>
      <c r="B31" s="404" t="s">
        <v>281</v>
      </c>
      <c r="C31" s="386" t="s">
        <v>259</v>
      </c>
      <c r="D31" s="387" t="s">
        <v>31</v>
      </c>
      <c r="E31" s="388"/>
      <c r="F31" s="123" t="s">
        <v>116</v>
      </c>
      <c r="G31" s="259" t="s">
        <v>141</v>
      </c>
      <c r="H31" s="275" t="str">
        <f>'Implementation Mandatoriness'!C7</f>
        <v>يجب تطبيقه كليًا - Must be fully implemented</v>
      </c>
      <c r="I31" s="262" t="s">
        <v>302</v>
      </c>
      <c r="J31" s="253" t="str">
        <f>IF(K31=3,"مطبق كليًا  - Implemented",IF(K31=0,"لاينطبق - Not Applicable",IF(K31=1,"غير مطبق  - Not Implemented",IF(3&lt;K31&gt;1,"مطبق جزئيًا  - Partially Implemented"," "))))</f>
        <v>مطبق كليًا  - Implemented</v>
      </c>
      <c r="K31" s="127">
        <f>IF(SUM(K32:K33)=0,0,AVERAGEIF(K32:K33,"&lt;&gt;0"))</f>
        <v>3</v>
      </c>
      <c r="L31" s="127"/>
      <c r="M31" s="127"/>
      <c r="N31" s="127"/>
      <c r="O31" s="127"/>
      <c r="P31" s="199"/>
      <c r="Q31" s="60"/>
      <c r="R31" s="184"/>
    </row>
    <row r="32" spans="1:18" ht="225" customHeight="1" x14ac:dyDescent="0.3">
      <c r="A32" s="183"/>
      <c r="B32" s="405"/>
      <c r="C32" s="386"/>
      <c r="D32" s="389"/>
      <c r="E32" s="390"/>
      <c r="F32" s="123" t="s">
        <v>117</v>
      </c>
      <c r="G32" s="259" t="s">
        <v>142</v>
      </c>
      <c r="H32" s="274" t="str">
        <f>'Implementation Mandatoriness'!C8</f>
        <v>يجب تطبيقه - Must be implemented</v>
      </c>
      <c r="I32" s="262" t="s">
        <v>303</v>
      </c>
      <c r="J32" s="126" t="s">
        <v>6</v>
      </c>
      <c r="K32" s="127">
        <f>IF(J32="مطبق كليًا  - Implemented",3,IF(J32="مطبق جزئيًا  - Partially Implemented",2,IF(J32="غير مطبق  - Not Implemented",1,0)))</f>
        <v>3</v>
      </c>
      <c r="L32" s="127"/>
      <c r="M32" s="127"/>
      <c r="N32" s="127"/>
      <c r="O32" s="127"/>
      <c r="P32" s="199"/>
      <c r="Q32" s="60"/>
      <c r="R32" s="184"/>
    </row>
    <row r="33" spans="1:18" ht="138" customHeight="1" x14ac:dyDescent="0.3">
      <c r="A33" s="183"/>
      <c r="B33" s="405"/>
      <c r="C33" s="386"/>
      <c r="D33" s="389"/>
      <c r="E33" s="390"/>
      <c r="F33" s="123" t="s">
        <v>117</v>
      </c>
      <c r="G33" s="259" t="s">
        <v>143</v>
      </c>
      <c r="H33" s="274" t="str">
        <f>'Implementation Mandatoriness'!C8</f>
        <v>يجب تطبيقه - Must be implemented</v>
      </c>
      <c r="I33" s="262" t="s">
        <v>304</v>
      </c>
      <c r="J33" s="126" t="s">
        <v>6</v>
      </c>
      <c r="K33" s="127">
        <f>IF(J33="مطبق كليًا  - Implemented",3,IF(J33="مطبق جزئيًا  - Partially Implemented",2,IF(J33="غير مطبق  - Not Implemented",1,0)))</f>
        <v>3</v>
      </c>
      <c r="L33" s="127"/>
      <c r="M33" s="127"/>
      <c r="N33" s="127"/>
      <c r="O33" s="127"/>
      <c r="P33" s="199"/>
      <c r="Q33" s="60"/>
      <c r="R33" s="184"/>
    </row>
    <row r="34" spans="1:18" ht="261" customHeight="1" x14ac:dyDescent="0.3">
      <c r="A34" s="183"/>
      <c r="B34" s="405"/>
      <c r="C34" s="386" t="s">
        <v>260</v>
      </c>
      <c r="D34" s="387" t="s">
        <v>32</v>
      </c>
      <c r="E34" s="388"/>
      <c r="F34" s="123" t="s">
        <v>116</v>
      </c>
      <c r="G34" s="259" t="s">
        <v>144</v>
      </c>
      <c r="H34" s="274" t="str">
        <f>IF('معلومات أساسية عن الخدمة'!C6= "المستوى ٤",'Implementation Mandatoriness'!C9,'Implementation Mandatoriness'!C7)</f>
        <v>يجب تطبيقه كليًا - Must be fully implemented</v>
      </c>
      <c r="I34" s="262" t="s">
        <v>305</v>
      </c>
      <c r="J34" s="253" t="str">
        <f>IF(K34=3,"مطبق كليًا  - Implemented",IF(K34=0,"لاينطبق - Not Applicable",IF(K34=1,"غير مطبق  - Not Implemented",IF(3&lt;K34&gt;1,"مطبق جزئيًا  - Partially Implemented"," "))))</f>
        <v>مطبق كليًا  - Implemented</v>
      </c>
      <c r="K34" s="127">
        <f>IF(H34='Implementation Mandatoriness'!C7,IF(SUM(K35:K46)=0,0,AVERAGEIFS(K35:K46,H35:H46,'Implementation Mandatoriness'!C8,K35:K46,"&lt;&gt;0")),IF(SUM(K35:K46)=0,0,AVERAGEIFS(K35:K46,H35:H46,'Implementation Mandatoriness'!C8,K35:K46,"&lt;&gt;0")))</f>
        <v>3</v>
      </c>
      <c r="L34" s="126" t="str">
        <f>IF(H34='Implementation Mandatoriness'!C9,IF(M34=3,"مطبق كليًا  - Implemented",IF(M34=0,"لاينطبق - Not Applicable",IF(M34=1,"غير مطبق  - Not Implemented",IF(3&lt;M34&gt;1,"مطبق جزئيًا  - Partially Implemented")))),"-")</f>
        <v>-</v>
      </c>
      <c r="M34" s="127" t="str">
        <f>IF(H34='Implementation Mandatoriness'!C9,IF(SUM(K35:K46)=0,0,AVERAGEIFS(K35:K46,H35:H46,'Implementation Mandatoriness'!C10,K35:K46,"&lt;&gt;0")),"-")</f>
        <v>-</v>
      </c>
      <c r="N34" s="127"/>
      <c r="O34" s="127"/>
      <c r="P34" s="199"/>
      <c r="Q34" s="60"/>
      <c r="R34" s="184"/>
    </row>
    <row r="35" spans="1:18" ht="185.1" customHeight="1" x14ac:dyDescent="0.3">
      <c r="A35" s="183"/>
      <c r="B35" s="405"/>
      <c r="C35" s="386"/>
      <c r="D35" s="389"/>
      <c r="E35" s="390"/>
      <c r="F35" s="123" t="s">
        <v>117</v>
      </c>
      <c r="G35" s="259" t="s">
        <v>145</v>
      </c>
      <c r="H35" s="274" t="str">
        <f>'Implementation Mandatoriness'!C8</f>
        <v>يجب تطبيقه - Must be implemented</v>
      </c>
      <c r="I35" s="262" t="s">
        <v>306</v>
      </c>
      <c r="J35" s="126" t="s">
        <v>6</v>
      </c>
      <c r="K35" s="127">
        <f>IF(J35="مطبق كليًا  - Implemented",3,IF(J35="مطبق جزئيًا  - Partially Implemented",2,IF(J35="غير مطبق  - Not Implemented",1,0)))</f>
        <v>3</v>
      </c>
      <c r="L35" s="127"/>
      <c r="M35" s="127"/>
      <c r="N35" s="127"/>
      <c r="O35" s="127"/>
      <c r="P35" s="199"/>
      <c r="Q35" s="60"/>
      <c r="R35" s="184"/>
    </row>
    <row r="36" spans="1:18" ht="205.5" customHeight="1" x14ac:dyDescent="0.3">
      <c r="A36" s="183"/>
      <c r="B36" s="405"/>
      <c r="C36" s="386"/>
      <c r="D36" s="389"/>
      <c r="E36" s="390"/>
      <c r="F36" s="123" t="s">
        <v>117</v>
      </c>
      <c r="G36" s="259" t="s">
        <v>146</v>
      </c>
      <c r="H36" s="274" t="str">
        <f>'Implementation Mandatoriness'!C8</f>
        <v>يجب تطبيقه - Must be implemented</v>
      </c>
      <c r="I36" s="263" t="s">
        <v>307</v>
      </c>
      <c r="J36" s="126" t="s">
        <v>6</v>
      </c>
      <c r="K36" s="127">
        <f>IF(J36="مطبق كليًا  - Implemented",3,IF(J36="مطبق جزئيًا  - Partially Implemented",2,IF(J36="غير مطبق  - Not Implemented",1,0)))</f>
        <v>3</v>
      </c>
      <c r="L36" s="127"/>
      <c r="M36" s="127"/>
      <c r="N36" s="127"/>
      <c r="O36" s="127"/>
      <c r="P36" s="199"/>
      <c r="Q36" s="60"/>
      <c r="R36" s="184"/>
    </row>
    <row r="37" spans="1:18" ht="210.75" customHeight="1" x14ac:dyDescent="0.3">
      <c r="A37" s="183"/>
      <c r="B37" s="405"/>
      <c r="C37" s="386"/>
      <c r="D37" s="389"/>
      <c r="E37" s="390"/>
      <c r="F37" s="123" t="s">
        <v>117</v>
      </c>
      <c r="G37" s="259" t="s">
        <v>147</v>
      </c>
      <c r="H37" s="274" t="str">
        <f>'Implementation Mandatoriness'!C8</f>
        <v>يجب تطبيقه - Must be implemented</v>
      </c>
      <c r="I37" s="202" t="s">
        <v>308</v>
      </c>
      <c r="J37" s="126" t="s">
        <v>6</v>
      </c>
      <c r="K37" s="127">
        <f>IF(J37="مطبق كليًا  - Implemented",3,IF(J37="مطبق جزئيًا  - Partially Implemented",2,IF(J37="غير مطبق  - Not Implemented",1,0)))</f>
        <v>3</v>
      </c>
      <c r="L37" s="127"/>
      <c r="M37" s="127"/>
      <c r="N37" s="127"/>
      <c r="O37" s="127"/>
      <c r="P37" s="199"/>
      <c r="Q37" s="60"/>
      <c r="R37" s="184"/>
    </row>
    <row r="38" spans="1:18" ht="185.1" customHeight="1" x14ac:dyDescent="0.3">
      <c r="A38" s="183"/>
      <c r="B38" s="405"/>
      <c r="C38" s="386"/>
      <c r="D38" s="389"/>
      <c r="E38" s="390"/>
      <c r="F38" s="123" t="s">
        <v>117</v>
      </c>
      <c r="G38" s="259" t="s">
        <v>148</v>
      </c>
      <c r="H38" s="274" t="str">
        <f>'Implementation Mandatoriness'!C8</f>
        <v>يجب تطبيقه - Must be implemented</v>
      </c>
      <c r="I38" s="202" t="s">
        <v>309</v>
      </c>
      <c r="J38" s="126" t="s">
        <v>6</v>
      </c>
      <c r="K38" s="127">
        <f>IF(J38="مطبق كليًا  - Implemented",3,IF(J38="مطبق جزئيًا  - Partially Implemented",2,IF(J38="غير مطبق  - Not Implemented",1,0)))</f>
        <v>3</v>
      </c>
      <c r="L38" s="127"/>
      <c r="M38" s="127"/>
      <c r="N38" s="127"/>
      <c r="O38" s="127"/>
      <c r="P38" s="199"/>
      <c r="Q38" s="60"/>
      <c r="R38" s="184"/>
    </row>
    <row r="39" spans="1:18" ht="185.1" customHeight="1" x14ac:dyDescent="0.3">
      <c r="A39" s="183"/>
      <c r="B39" s="405"/>
      <c r="C39" s="386"/>
      <c r="D39" s="389"/>
      <c r="E39" s="390"/>
      <c r="F39" s="123" t="s">
        <v>117</v>
      </c>
      <c r="G39" s="259" t="s">
        <v>149</v>
      </c>
      <c r="H39" s="274" t="str">
        <f>'Implementation Mandatoriness'!C8</f>
        <v>يجب تطبيقه - Must be implemented</v>
      </c>
      <c r="I39" s="202" t="s">
        <v>310</v>
      </c>
      <c r="J39" s="126" t="s">
        <v>6</v>
      </c>
      <c r="K39" s="127">
        <f t="shared" ref="K39:K45" si="0">IF(J39="مطبق كليًا  - Implemented",3,IF(J39="مطبق جزئيًا  - Partially Implemented",2,IF(J39="غير مطبق  - Not Implemented",1,0)))</f>
        <v>3</v>
      </c>
      <c r="L39" s="127"/>
      <c r="M39" s="127"/>
      <c r="N39" s="127"/>
      <c r="O39" s="127"/>
      <c r="P39" s="199"/>
      <c r="Q39" s="60"/>
      <c r="R39" s="184"/>
    </row>
    <row r="40" spans="1:18" ht="185.1" customHeight="1" x14ac:dyDescent="0.3">
      <c r="A40" s="183"/>
      <c r="B40" s="405"/>
      <c r="C40" s="386"/>
      <c r="D40" s="389"/>
      <c r="E40" s="390"/>
      <c r="F40" s="123" t="s">
        <v>117</v>
      </c>
      <c r="G40" s="259" t="s">
        <v>150</v>
      </c>
      <c r="H40" s="274" t="str">
        <f>'Implementation Mandatoriness'!C8</f>
        <v>يجب تطبيقه - Must be implemented</v>
      </c>
      <c r="I40" s="202" t="s">
        <v>311</v>
      </c>
      <c r="J40" s="126" t="s">
        <v>6</v>
      </c>
      <c r="K40" s="127">
        <f t="shared" si="0"/>
        <v>3</v>
      </c>
      <c r="L40" s="127"/>
      <c r="M40" s="127"/>
      <c r="N40" s="127"/>
      <c r="O40" s="127"/>
      <c r="P40" s="199"/>
      <c r="Q40" s="60"/>
      <c r="R40" s="184"/>
    </row>
    <row r="41" spans="1:18" ht="185.1" customHeight="1" x14ac:dyDescent="0.3">
      <c r="A41" s="183"/>
      <c r="B41" s="405"/>
      <c r="C41" s="386"/>
      <c r="D41" s="389"/>
      <c r="E41" s="390"/>
      <c r="F41" s="123" t="s">
        <v>117</v>
      </c>
      <c r="G41" s="259" t="s">
        <v>151</v>
      </c>
      <c r="H41" s="274" t="str">
        <f>'Implementation Mandatoriness'!C8</f>
        <v>يجب تطبيقه - Must be implemented</v>
      </c>
      <c r="I41" s="202" t="s">
        <v>312</v>
      </c>
      <c r="J41" s="126" t="s">
        <v>6</v>
      </c>
      <c r="K41" s="127">
        <f t="shared" si="0"/>
        <v>3</v>
      </c>
      <c r="L41" s="127"/>
      <c r="M41" s="127"/>
      <c r="N41" s="127"/>
      <c r="O41" s="127"/>
      <c r="P41" s="199"/>
      <c r="Q41" s="60"/>
      <c r="R41" s="184"/>
    </row>
    <row r="42" spans="1:18" ht="185.1" customHeight="1" x14ac:dyDescent="0.3">
      <c r="A42" s="183"/>
      <c r="B42" s="405"/>
      <c r="C42" s="386"/>
      <c r="D42" s="389"/>
      <c r="E42" s="390"/>
      <c r="F42" s="123" t="s">
        <v>117</v>
      </c>
      <c r="G42" s="259" t="s">
        <v>152</v>
      </c>
      <c r="H42" s="274" t="str">
        <f>'Implementation Mandatoriness'!C8</f>
        <v>يجب تطبيقه - Must be implemented</v>
      </c>
      <c r="I42" s="202" t="s">
        <v>313</v>
      </c>
      <c r="J42" s="126" t="s">
        <v>6</v>
      </c>
      <c r="K42" s="127">
        <f t="shared" si="0"/>
        <v>3</v>
      </c>
      <c r="L42" s="127"/>
      <c r="M42" s="127"/>
      <c r="N42" s="127"/>
      <c r="O42" s="127"/>
      <c r="P42" s="199"/>
      <c r="Q42" s="60"/>
      <c r="R42" s="184"/>
    </row>
    <row r="43" spans="1:18" ht="185.1" customHeight="1" x14ac:dyDescent="0.3">
      <c r="A43" s="183"/>
      <c r="B43" s="405"/>
      <c r="C43" s="386"/>
      <c r="D43" s="389"/>
      <c r="E43" s="390"/>
      <c r="F43" s="123" t="s">
        <v>117</v>
      </c>
      <c r="G43" s="259" t="s">
        <v>153</v>
      </c>
      <c r="H43" s="274" t="str">
        <f>IF('معلومات أساسية عن الخدمة'!C6= "المستوى ٤",'Implementation Mandatoriness'!C10,'Implementation Mandatoriness'!C8)</f>
        <v>يجب تطبيقه - Must be implemented</v>
      </c>
      <c r="I43" s="202" t="s">
        <v>314</v>
      </c>
      <c r="J43" s="126" t="s">
        <v>6</v>
      </c>
      <c r="K43" s="127">
        <f t="shared" si="0"/>
        <v>3</v>
      </c>
      <c r="L43" s="126" t="str">
        <f>IF(H43='Implementation Mandatoriness'!C10,IF(M43=3,"مطبق كليًا  - Implemented",IF(M43=0,"لاينطبق - Not Applicable",IF(M43=1,"غير مطبق  - Not Implemented",IF(3&lt;M43&gt;1,"مطبق جزئيًا  - Partially Implemented")))),"-")</f>
        <v>-</v>
      </c>
      <c r="M43" s="127" t="str">
        <f>IF(H43='Implementation Mandatoriness'!C10,IF(J43="مطبق كليًا  - Implemented",3,IF(J43="مطبق جزئيًا  - Partially Implemented",2,IF(J43="غير مطبق  - Not Implemented",1,0))),"-")</f>
        <v>-</v>
      </c>
      <c r="N43" s="127"/>
      <c r="O43" s="127"/>
      <c r="P43" s="199"/>
      <c r="Q43" s="60"/>
      <c r="R43" s="184"/>
    </row>
    <row r="44" spans="1:18" ht="185.1" customHeight="1" x14ac:dyDescent="0.3">
      <c r="A44" s="183"/>
      <c r="B44" s="405"/>
      <c r="C44" s="386"/>
      <c r="D44" s="389"/>
      <c r="E44" s="390"/>
      <c r="F44" s="123" t="s">
        <v>117</v>
      </c>
      <c r="G44" s="259" t="s">
        <v>154</v>
      </c>
      <c r="H44" s="274" t="str">
        <f>IF('معلومات أساسية عن الخدمة'!C6= "المستوى ٤",'Implementation Mandatoriness'!C10,'Implementation Mandatoriness'!C8)</f>
        <v>يجب تطبيقه - Must be implemented</v>
      </c>
      <c r="I44" s="202" t="s">
        <v>315</v>
      </c>
      <c r="J44" s="126" t="s">
        <v>6</v>
      </c>
      <c r="K44" s="127">
        <f t="shared" si="0"/>
        <v>3</v>
      </c>
      <c r="L44" s="126" t="str">
        <f>IF(H44='Implementation Mandatoriness'!C10,IF(M44=3,"مطبق كليًا  - Implemented",IF(M44=0,"لاينطبق - Not Applicable",IF(M44=1,"غير مطبق  - Not Implemented",IF(3&lt;M44&gt;1,"مطبق جزئيًا  - Partially Implemented")))),"-")</f>
        <v>-</v>
      </c>
      <c r="M44" s="127" t="str">
        <f>IF(H44='Implementation Mandatoriness'!C10,IF(J44="مطبق كليًا  - Implemented",3,IF(J44="مطبق جزئيًا  - Partially Implemented",2,IF(J44="غير مطبق  - Not Implemented",1,0))),"-")</f>
        <v>-</v>
      </c>
      <c r="N44" s="127"/>
      <c r="O44" s="127"/>
      <c r="P44" s="199"/>
      <c r="Q44" s="60"/>
      <c r="R44" s="184"/>
    </row>
    <row r="45" spans="1:18" ht="185.1" customHeight="1" x14ac:dyDescent="0.3">
      <c r="A45" s="183"/>
      <c r="B45" s="405"/>
      <c r="C45" s="386"/>
      <c r="D45" s="389"/>
      <c r="E45" s="390"/>
      <c r="F45" s="123" t="s">
        <v>117</v>
      </c>
      <c r="G45" s="259" t="s">
        <v>155</v>
      </c>
      <c r="H45" s="274" t="str">
        <f>'Implementation Mandatoriness'!C8</f>
        <v>يجب تطبيقه - Must be implemented</v>
      </c>
      <c r="I45" s="202" t="s">
        <v>316</v>
      </c>
      <c r="J45" s="126" t="s">
        <v>6</v>
      </c>
      <c r="K45" s="127">
        <f t="shared" si="0"/>
        <v>3</v>
      </c>
      <c r="L45" s="127"/>
      <c r="M45" s="127"/>
      <c r="N45" s="127"/>
      <c r="O45" s="127"/>
      <c r="P45" s="199"/>
      <c r="Q45" s="60"/>
      <c r="R45" s="184"/>
    </row>
    <row r="46" spans="1:18" ht="185.1" customHeight="1" x14ac:dyDescent="0.3">
      <c r="A46" s="183"/>
      <c r="B46" s="405"/>
      <c r="C46" s="386"/>
      <c r="D46" s="389"/>
      <c r="E46" s="390"/>
      <c r="F46" s="123" t="s">
        <v>117</v>
      </c>
      <c r="G46" s="259" t="s">
        <v>156</v>
      </c>
      <c r="H46" s="274" t="str">
        <f>'Implementation Mandatoriness'!C8</f>
        <v>يجب تطبيقه - Must be implemented</v>
      </c>
      <c r="I46" s="202" t="s">
        <v>317</v>
      </c>
      <c r="J46" s="126" t="s">
        <v>6</v>
      </c>
      <c r="K46" s="127">
        <f>IF(J46="مطبق كليًا  - Implemented",3,IF(J46="مطبق جزئيًا  - Partially Implemented",2,IF(J46="غير مطبق  - Not Implemented",1,0)))</f>
        <v>3</v>
      </c>
      <c r="L46" s="127"/>
      <c r="M46" s="127"/>
      <c r="N46" s="127"/>
      <c r="O46" s="127"/>
      <c r="P46" s="199"/>
      <c r="Q46" s="60"/>
      <c r="R46" s="184"/>
    </row>
    <row r="47" spans="1:18" ht="273" x14ac:dyDescent="0.3">
      <c r="A47" s="183"/>
      <c r="B47" s="405"/>
      <c r="C47" s="386" t="s">
        <v>261</v>
      </c>
      <c r="D47" s="410" t="s">
        <v>550</v>
      </c>
      <c r="E47" s="411"/>
      <c r="F47" s="123" t="s">
        <v>116</v>
      </c>
      <c r="G47" s="259" t="s">
        <v>157</v>
      </c>
      <c r="H47" s="274" t="str">
        <f>IF(OR('معلومات أساسية عن الخدمة'!C6= "المستوى ٤",'معلومات أساسية عن الخدمة'!C6="المستوى ٣"),'Implementation Mandatoriness'!C9,'Implementation Mandatoriness'!C7)</f>
        <v>يجب تطبيقه كليًا - Must be fully implemented</v>
      </c>
      <c r="I47" s="202" t="s">
        <v>319</v>
      </c>
      <c r="J47" s="253" t="str">
        <f>IF(K47=3,"مطبق كليًا  - Implemented",IF(K47=0,"لاينطبق - Not Applicable",IF(K47=1,"غير مطبق  - Not Implemented",IF(3&lt;K47&gt;1,"مطبق جزئيًا  - Partially Implemented"," "))))</f>
        <v>مطبق كليًا  - Implemented</v>
      </c>
      <c r="K47" s="127">
        <f>IF(H47='Implementation Mandatoriness'!C9,IF(SUM(K48,K49,K50,K52,K53,K54,K55,K57,K59)=0,0,AVERAGEIFS(K48:K59,H48:H59,'Implementation Mandatoriness'!C8,K48:K59,"&lt;&gt;0")),AVERAGEIF(K48:K59,"&lt;&gt;0"))</f>
        <v>3</v>
      </c>
      <c r="L47" s="126" t="str">
        <f>IF(H47='Implementation Mandatoriness'!C9,IF(M47=3,"مطبق كليًا  - Implemented",IF(M47=0,"لاينطبق - Not Applicable",IF(M47=1,"غير مطبق  - Not Implemented",IF(3&lt;M47&gt;1,"مطبق جزئيًا  - Partially Implemented")))),"-")</f>
        <v>-</v>
      </c>
      <c r="M47" s="127">
        <f>IF(H47='Implementation Mandatoriness'!C9,IF(SUM(M48:M59)=0,0,AVERAGEIFS(M48:M59,H48:H59,'Implementation Mandatoriness'!C10,M48:M59,"&lt;&gt;0")),IF(SUM(M48:M59)=0,0,AVERAGEIFS(M48:M59,H48:H59,'Implementation Mandatoriness'!C10,M48:M59,"&lt;&gt;0")))</f>
        <v>0</v>
      </c>
      <c r="N47" s="127"/>
      <c r="O47" s="127"/>
      <c r="P47" s="199"/>
      <c r="Q47" s="60"/>
      <c r="R47" s="184"/>
    </row>
    <row r="48" spans="1:18" ht="185.1" customHeight="1" x14ac:dyDescent="0.3">
      <c r="A48" s="183"/>
      <c r="B48" s="405"/>
      <c r="C48" s="386"/>
      <c r="D48" s="412"/>
      <c r="E48" s="413"/>
      <c r="F48" s="123" t="s">
        <v>117</v>
      </c>
      <c r="G48" s="259" t="s">
        <v>158</v>
      </c>
      <c r="H48" s="274" t="str">
        <f>'Implementation Mandatoriness'!C8</f>
        <v>يجب تطبيقه - Must be implemented</v>
      </c>
      <c r="I48" s="202" t="s">
        <v>318</v>
      </c>
      <c r="J48" s="126" t="s">
        <v>6</v>
      </c>
      <c r="K48" s="127">
        <f>IF(J48="مطبق كليًا  - Implemented",3,IF(J48="مطبق جزئيًا  - Partially Implemented",2,IF(J48="غير مطبق  - Not Implemented",1,0)))</f>
        <v>3</v>
      </c>
      <c r="L48" s="127"/>
      <c r="M48" s="127"/>
      <c r="N48" s="127"/>
      <c r="O48" s="127"/>
      <c r="P48" s="199"/>
      <c r="Q48" s="60"/>
      <c r="R48" s="184"/>
    </row>
    <row r="49" spans="1:18" ht="185.1" customHeight="1" x14ac:dyDescent="0.3">
      <c r="A49" s="183"/>
      <c r="B49" s="405"/>
      <c r="C49" s="386"/>
      <c r="D49" s="412"/>
      <c r="E49" s="413"/>
      <c r="F49" s="123" t="s">
        <v>117</v>
      </c>
      <c r="G49" s="259" t="s">
        <v>159</v>
      </c>
      <c r="H49" s="274" t="str">
        <f>'Implementation Mandatoriness'!C8</f>
        <v>يجب تطبيقه - Must be implemented</v>
      </c>
      <c r="I49" s="202" t="s">
        <v>320</v>
      </c>
      <c r="J49" s="126" t="s">
        <v>6</v>
      </c>
      <c r="K49" s="127">
        <f>IF(J49="مطبق كليًا  - Implemented",3,IF(J49="مطبق جزئيًا  - Partially Implemented",2,IF(J49="غير مطبق  - Not Implemented",1,0)))</f>
        <v>3</v>
      </c>
      <c r="L49" s="127"/>
      <c r="M49" s="127"/>
      <c r="N49" s="127"/>
      <c r="O49" s="127"/>
      <c r="P49" s="199"/>
      <c r="Q49" s="60"/>
      <c r="R49" s="184"/>
    </row>
    <row r="50" spans="1:18" ht="185.1" customHeight="1" x14ac:dyDescent="0.3">
      <c r="A50" s="183"/>
      <c r="B50" s="405"/>
      <c r="C50" s="386"/>
      <c r="D50" s="412"/>
      <c r="E50" s="413"/>
      <c r="F50" s="123" t="s">
        <v>117</v>
      </c>
      <c r="G50" s="259" t="s">
        <v>160</v>
      </c>
      <c r="H50" s="274" t="str">
        <f>'Implementation Mandatoriness'!C8</f>
        <v>يجب تطبيقه - Must be implemented</v>
      </c>
      <c r="I50" s="202" t="s">
        <v>321</v>
      </c>
      <c r="J50" s="126" t="s">
        <v>6</v>
      </c>
      <c r="K50" s="127">
        <f>IF(J50="مطبق كليًا  - Implemented",3,IF(J50="مطبق جزئيًا  - Partially Implemented",2,IF(J50="غير مطبق  - Not Implemented",1,0)))</f>
        <v>3</v>
      </c>
      <c r="L50" s="127"/>
      <c r="M50" s="127"/>
      <c r="N50" s="127"/>
      <c r="O50" s="127"/>
      <c r="P50" s="199"/>
      <c r="Q50" s="60"/>
      <c r="R50" s="184"/>
    </row>
    <row r="51" spans="1:18" ht="185.1" customHeight="1" x14ac:dyDescent="0.3">
      <c r="A51" s="183"/>
      <c r="B51" s="405"/>
      <c r="C51" s="386"/>
      <c r="D51" s="412"/>
      <c r="E51" s="413"/>
      <c r="F51" s="123" t="s">
        <v>117</v>
      </c>
      <c r="G51" s="259" t="s">
        <v>161</v>
      </c>
      <c r="H51" s="274" t="str">
        <f>IF('معلومات أساسية عن الخدمة'!C6= "المستوى ٤",'Implementation Mandatoriness'!C10,'Implementation Mandatoriness'!C8)</f>
        <v>يجب تطبيقه - Must be implemented</v>
      </c>
      <c r="I51" s="202" t="s">
        <v>322</v>
      </c>
      <c r="J51" s="126" t="s">
        <v>6</v>
      </c>
      <c r="K51" s="127">
        <f>IF(J51="مطبق كليًا  - Implemented",3,IF(J51="مطبق جزئيًا  - Partially Implemented",2,IF(J51="غير مطبق  - Not Implemented",1,0)))</f>
        <v>3</v>
      </c>
      <c r="L51" s="126" t="str">
        <f>IF(H51='Implementation Mandatoriness'!C10,IF(M51=3,"مطبق كليًا  - Implemented",IF(M51=0,"لاينطبق - Not Applicable",IF(M51=1,"غير مطبق  - Not Implemented",IF(3&lt;M51&gt;1,"مطبق جزئيًا  - Partially Implemented")))),"-")</f>
        <v>-</v>
      </c>
      <c r="M51" s="127" t="str">
        <f>IF(H51='Implementation Mandatoriness'!C10,IF(J51="مطبق كليًا  - Implemented",3,IF(J51="مطبق جزئيًا  - Partially Implemented",2,IF(J51="غير مطبق  - Not Implemented",1,0))),"-")</f>
        <v>-</v>
      </c>
      <c r="N51" s="127"/>
      <c r="O51" s="127"/>
      <c r="P51" s="199"/>
      <c r="Q51" s="60"/>
      <c r="R51" s="184"/>
    </row>
    <row r="52" spans="1:18" ht="185.1" customHeight="1" x14ac:dyDescent="0.3">
      <c r="A52" s="183"/>
      <c r="B52" s="405"/>
      <c r="C52" s="386"/>
      <c r="D52" s="412"/>
      <c r="E52" s="413"/>
      <c r="F52" s="123" t="s">
        <v>117</v>
      </c>
      <c r="G52" s="259" t="s">
        <v>162</v>
      </c>
      <c r="H52" s="274" t="str">
        <f>'Implementation Mandatoriness'!C8</f>
        <v>يجب تطبيقه - Must be implemented</v>
      </c>
      <c r="I52" s="202" t="s">
        <v>323</v>
      </c>
      <c r="J52" s="126" t="s">
        <v>6</v>
      </c>
      <c r="K52" s="127">
        <f t="shared" ref="K52:K59" si="1">IF(J52="مطبق كليًا  - Implemented",3,IF(J52="مطبق جزئيًا  - Partially Implemented",2,IF(J52="غير مطبق  - Not Implemented",1,0)))</f>
        <v>3</v>
      </c>
      <c r="L52" s="127"/>
      <c r="M52" s="127"/>
      <c r="N52" s="127"/>
      <c r="O52" s="127"/>
      <c r="P52" s="199"/>
      <c r="Q52" s="60"/>
      <c r="R52" s="184"/>
    </row>
    <row r="53" spans="1:18" ht="185.1" customHeight="1" x14ac:dyDescent="0.3">
      <c r="A53" s="183"/>
      <c r="B53" s="405"/>
      <c r="C53" s="386"/>
      <c r="D53" s="412"/>
      <c r="E53" s="413"/>
      <c r="F53" s="123" t="s">
        <v>117</v>
      </c>
      <c r="G53" s="259" t="s">
        <v>163</v>
      </c>
      <c r="H53" s="274" t="str">
        <f>'Implementation Mandatoriness'!C8</f>
        <v>يجب تطبيقه - Must be implemented</v>
      </c>
      <c r="I53" s="202" t="s">
        <v>324</v>
      </c>
      <c r="J53" s="126" t="s">
        <v>6</v>
      </c>
      <c r="K53" s="127">
        <f t="shared" si="1"/>
        <v>3</v>
      </c>
      <c r="L53" s="127"/>
      <c r="M53" s="127"/>
      <c r="N53" s="127"/>
      <c r="O53" s="127"/>
      <c r="P53" s="199"/>
      <c r="Q53" s="60"/>
      <c r="R53" s="184"/>
    </row>
    <row r="54" spans="1:18" ht="185.1" customHeight="1" x14ac:dyDescent="0.3">
      <c r="A54" s="183"/>
      <c r="B54" s="405"/>
      <c r="C54" s="386"/>
      <c r="D54" s="412"/>
      <c r="E54" s="413"/>
      <c r="F54" s="123" t="s">
        <v>117</v>
      </c>
      <c r="G54" s="259" t="s">
        <v>164</v>
      </c>
      <c r="H54" s="274" t="str">
        <f>'Implementation Mandatoriness'!C8</f>
        <v>يجب تطبيقه - Must be implemented</v>
      </c>
      <c r="I54" s="202" t="s">
        <v>325</v>
      </c>
      <c r="J54" s="126" t="s">
        <v>6</v>
      </c>
      <c r="K54" s="127">
        <f t="shared" si="1"/>
        <v>3</v>
      </c>
      <c r="L54" s="127"/>
      <c r="M54" s="127"/>
      <c r="N54" s="127"/>
      <c r="O54" s="127"/>
      <c r="P54" s="199"/>
      <c r="Q54" s="60"/>
      <c r="R54" s="184"/>
    </row>
    <row r="55" spans="1:18" ht="185.1" customHeight="1" x14ac:dyDescent="0.3">
      <c r="A55" s="183"/>
      <c r="B55" s="405"/>
      <c r="C55" s="386"/>
      <c r="D55" s="412"/>
      <c r="E55" s="413"/>
      <c r="F55" s="123" t="s">
        <v>117</v>
      </c>
      <c r="G55" s="259" t="s">
        <v>165</v>
      </c>
      <c r="H55" s="274" t="str">
        <f>'Implementation Mandatoriness'!C8</f>
        <v>يجب تطبيقه - Must be implemented</v>
      </c>
      <c r="I55" s="202" t="s">
        <v>326</v>
      </c>
      <c r="J55" s="126" t="s">
        <v>6</v>
      </c>
      <c r="K55" s="127">
        <f t="shared" si="1"/>
        <v>3</v>
      </c>
      <c r="L55" s="127"/>
      <c r="M55" s="127"/>
      <c r="N55" s="127"/>
      <c r="O55" s="127"/>
      <c r="P55" s="199"/>
      <c r="Q55" s="60"/>
      <c r="R55" s="184"/>
    </row>
    <row r="56" spans="1:18" ht="258.75" customHeight="1" x14ac:dyDescent="0.3">
      <c r="A56" s="183"/>
      <c r="B56" s="405"/>
      <c r="C56" s="386"/>
      <c r="D56" s="412"/>
      <c r="E56" s="413"/>
      <c r="F56" s="123" t="s">
        <v>117</v>
      </c>
      <c r="G56" s="259" t="s">
        <v>166</v>
      </c>
      <c r="H56" s="274" t="str">
        <f>'Implementation Mandatoriness'!C8</f>
        <v>يجب تطبيقه - Must be implemented</v>
      </c>
      <c r="I56" s="202" t="s">
        <v>327</v>
      </c>
      <c r="J56" s="126" t="s">
        <v>6</v>
      </c>
      <c r="K56" s="127">
        <f t="shared" si="1"/>
        <v>3</v>
      </c>
      <c r="L56" s="127"/>
      <c r="M56" s="127"/>
      <c r="N56" s="127"/>
      <c r="O56" s="127"/>
      <c r="P56" s="199"/>
      <c r="Q56" s="60"/>
      <c r="R56" s="184"/>
    </row>
    <row r="57" spans="1:18" ht="209.25" customHeight="1" x14ac:dyDescent="0.3">
      <c r="A57" s="183"/>
      <c r="B57" s="405"/>
      <c r="C57" s="386"/>
      <c r="D57" s="412"/>
      <c r="E57" s="413"/>
      <c r="F57" s="123" t="s">
        <v>117</v>
      </c>
      <c r="G57" s="259" t="s">
        <v>167</v>
      </c>
      <c r="H57" s="274" t="str">
        <f>'Implementation Mandatoriness'!C8</f>
        <v>يجب تطبيقه - Must be implemented</v>
      </c>
      <c r="I57" s="202" t="s">
        <v>328</v>
      </c>
      <c r="J57" s="126" t="s">
        <v>6</v>
      </c>
      <c r="K57" s="127">
        <f t="shared" si="1"/>
        <v>3</v>
      </c>
      <c r="L57" s="127"/>
      <c r="M57" s="127"/>
      <c r="N57" s="127"/>
      <c r="O57" s="127"/>
      <c r="P57" s="199"/>
      <c r="Q57" s="60"/>
      <c r="R57" s="184"/>
    </row>
    <row r="58" spans="1:18" ht="185.1" customHeight="1" x14ac:dyDescent="0.3">
      <c r="A58" s="183"/>
      <c r="B58" s="405"/>
      <c r="C58" s="386"/>
      <c r="D58" s="412"/>
      <c r="E58" s="413"/>
      <c r="F58" s="123" t="s">
        <v>117</v>
      </c>
      <c r="G58" s="259" t="s">
        <v>168</v>
      </c>
      <c r="H58" s="274" t="str">
        <f>IF(OR('معلومات أساسية عن الخدمة'!C6= "المستوى ٤",'معلومات أساسية عن الخدمة'!C6="المستوى ٣"),'Implementation Mandatoriness'!C10,'Implementation Mandatoriness'!C8)</f>
        <v>يجب تطبيقه - Must be implemented</v>
      </c>
      <c r="I58" s="202" t="s">
        <v>329</v>
      </c>
      <c r="J58" s="126" t="s">
        <v>6</v>
      </c>
      <c r="K58" s="127">
        <f>IF(J58="مطبق كليًا  - Implemented",3,IF(J58="مطبق جزئيًا  - Partially Implemented",2,IF(J58="غير مطبق  - Not Implemented",1,0)))</f>
        <v>3</v>
      </c>
      <c r="L58" s="126" t="str">
        <f>IF(H58='Implementation Mandatoriness'!C10,IF(M58=3,"مطبق كليًا  - Implemented",IF(M58=0,"لاينطبق - Not Applicable",IF(M58=1,"غير مطبق  - Not Implemented",IF(3&lt;M58&gt;1,"مطبق جزئيًا  - Partially Implemented")))),"-")</f>
        <v>-</v>
      </c>
      <c r="M58" s="127" t="str">
        <f>IF(H58='Implementation Mandatoriness'!C10,IF(J58="مطبق كليًا  - Implemented",3,IF(J58="مطبق جزئيًا  - Partially Implemented",2,IF(J58="غير مطبق  - Not Implemented",1,0))),"-")</f>
        <v>-</v>
      </c>
      <c r="N58" s="127"/>
      <c r="O58" s="127"/>
      <c r="P58" s="199"/>
      <c r="Q58" s="60"/>
      <c r="R58" s="184"/>
    </row>
    <row r="59" spans="1:18" ht="300.75" customHeight="1" x14ac:dyDescent="0.3">
      <c r="A59" s="183"/>
      <c r="B59" s="405"/>
      <c r="C59" s="386"/>
      <c r="D59" s="412"/>
      <c r="E59" s="413"/>
      <c r="F59" s="123" t="s">
        <v>117</v>
      </c>
      <c r="G59" s="259" t="s">
        <v>169</v>
      </c>
      <c r="H59" s="274" t="str">
        <f>'Implementation Mandatoriness'!C8</f>
        <v>يجب تطبيقه - Must be implemented</v>
      </c>
      <c r="I59" s="202" t="s">
        <v>330</v>
      </c>
      <c r="J59" s="126" t="s">
        <v>6</v>
      </c>
      <c r="K59" s="127">
        <f t="shared" si="1"/>
        <v>3</v>
      </c>
      <c r="L59" s="127"/>
      <c r="M59" s="127"/>
      <c r="N59" s="127"/>
      <c r="O59" s="127"/>
      <c r="P59" s="199"/>
      <c r="Q59" s="60"/>
      <c r="R59" s="184"/>
    </row>
    <row r="60" spans="1:18" ht="239.25" customHeight="1" x14ac:dyDescent="0.3">
      <c r="A60" s="183"/>
      <c r="B60" s="405"/>
      <c r="C60" s="386" t="s">
        <v>262</v>
      </c>
      <c r="D60" s="387" t="s">
        <v>33</v>
      </c>
      <c r="E60" s="388"/>
      <c r="F60" s="123" t="s">
        <v>116</v>
      </c>
      <c r="G60" s="259" t="s">
        <v>170</v>
      </c>
      <c r="H60" s="275" t="str">
        <f>'Implementation Mandatoriness'!C7</f>
        <v>يجب تطبيقه كليًا - Must be fully implemented</v>
      </c>
      <c r="I60" s="202" t="s">
        <v>331</v>
      </c>
      <c r="J60" s="253" t="str">
        <f>IF(K60=3,"مطبق كليًا  - Implemented",IF(K60=0,"لاينطبق - Not Applicable",IF(K60=1,"غير مطبق  - Not Implemented",IF(3&lt;K60&gt;1,"مطبق جزئيًا  - Partially Implemented"," "))))</f>
        <v>مطبق كليًا  - Implemented</v>
      </c>
      <c r="K60" s="127">
        <f>IF(SUM(K61:K66)=0,0,AVERAGEIF(K61:K66,"&lt;&gt;0"))</f>
        <v>3</v>
      </c>
      <c r="L60" s="127"/>
      <c r="M60" s="127"/>
      <c r="N60" s="127"/>
      <c r="O60" s="127"/>
      <c r="P60" s="199"/>
      <c r="Q60" s="60"/>
      <c r="R60" s="184"/>
    </row>
    <row r="61" spans="1:18" ht="185.1" customHeight="1" x14ac:dyDescent="0.3">
      <c r="A61" s="183"/>
      <c r="B61" s="405"/>
      <c r="C61" s="386"/>
      <c r="D61" s="389"/>
      <c r="E61" s="390"/>
      <c r="F61" s="123" t="s">
        <v>117</v>
      </c>
      <c r="G61" s="259" t="s">
        <v>171</v>
      </c>
      <c r="H61" s="274" t="str">
        <f>'Implementation Mandatoriness'!C8</f>
        <v>يجب تطبيقه - Must be implemented</v>
      </c>
      <c r="I61" s="202" t="s">
        <v>332</v>
      </c>
      <c r="J61" s="126" t="s">
        <v>6</v>
      </c>
      <c r="K61" s="127">
        <f t="shared" ref="K61:K66" si="2">IF(J61="مطبق كليًا  - Implemented",3,IF(J61="مطبق جزئيًا  - Partially Implemented",2,IF(J61="غير مطبق  - Not Implemented",1,0)))</f>
        <v>3</v>
      </c>
      <c r="L61" s="127"/>
      <c r="M61" s="127"/>
      <c r="N61" s="127"/>
      <c r="O61" s="127"/>
      <c r="P61" s="199"/>
      <c r="Q61" s="60"/>
      <c r="R61" s="184"/>
    </row>
    <row r="62" spans="1:18" ht="185.1" customHeight="1" x14ac:dyDescent="0.3">
      <c r="A62" s="183"/>
      <c r="B62" s="405"/>
      <c r="C62" s="386"/>
      <c r="D62" s="389"/>
      <c r="E62" s="390"/>
      <c r="F62" s="123" t="s">
        <v>117</v>
      </c>
      <c r="G62" s="259" t="s">
        <v>172</v>
      </c>
      <c r="H62" s="275" t="str">
        <f>'Implementation Mandatoriness'!C8</f>
        <v>يجب تطبيقه - Must be implemented</v>
      </c>
      <c r="I62" s="202" t="s">
        <v>333</v>
      </c>
      <c r="J62" s="126" t="s">
        <v>6</v>
      </c>
      <c r="K62" s="127">
        <f t="shared" si="2"/>
        <v>3</v>
      </c>
      <c r="L62" s="127"/>
      <c r="M62" s="127"/>
      <c r="N62" s="127"/>
      <c r="O62" s="127"/>
      <c r="P62" s="199"/>
      <c r="Q62" s="60"/>
      <c r="R62" s="184"/>
    </row>
    <row r="63" spans="1:18" ht="185.1" customHeight="1" x14ac:dyDescent="0.3">
      <c r="A63" s="183"/>
      <c r="B63" s="405"/>
      <c r="C63" s="386"/>
      <c r="D63" s="389"/>
      <c r="E63" s="390"/>
      <c r="F63" s="123" t="s">
        <v>117</v>
      </c>
      <c r="G63" s="259" t="s">
        <v>173</v>
      </c>
      <c r="H63" s="275" t="str">
        <f>'Implementation Mandatoriness'!C8</f>
        <v>يجب تطبيقه - Must be implemented</v>
      </c>
      <c r="I63" s="202" t="s">
        <v>334</v>
      </c>
      <c r="J63" s="126" t="s">
        <v>6</v>
      </c>
      <c r="K63" s="127">
        <f t="shared" si="2"/>
        <v>3</v>
      </c>
      <c r="L63" s="127"/>
      <c r="M63" s="127"/>
      <c r="N63" s="127"/>
      <c r="O63" s="127"/>
      <c r="P63" s="199"/>
      <c r="Q63" s="60"/>
      <c r="R63" s="184"/>
    </row>
    <row r="64" spans="1:18" ht="252" customHeight="1" x14ac:dyDescent="0.3">
      <c r="A64" s="183"/>
      <c r="B64" s="405"/>
      <c r="C64" s="386"/>
      <c r="D64" s="389"/>
      <c r="E64" s="390"/>
      <c r="F64" s="123" t="s">
        <v>117</v>
      </c>
      <c r="G64" s="259" t="s">
        <v>174</v>
      </c>
      <c r="H64" s="275" t="str">
        <f>'Implementation Mandatoriness'!C8</f>
        <v>يجب تطبيقه - Must be implemented</v>
      </c>
      <c r="I64" s="202" t="s">
        <v>335</v>
      </c>
      <c r="J64" s="126" t="s">
        <v>6</v>
      </c>
      <c r="K64" s="127">
        <f t="shared" si="2"/>
        <v>3</v>
      </c>
      <c r="L64" s="127"/>
      <c r="M64" s="127"/>
      <c r="N64" s="127"/>
      <c r="O64" s="127"/>
      <c r="P64" s="199"/>
      <c r="Q64" s="60"/>
      <c r="R64" s="184"/>
    </row>
    <row r="65" spans="1:18" ht="185.1" customHeight="1" x14ac:dyDescent="0.3">
      <c r="A65" s="183"/>
      <c r="B65" s="405"/>
      <c r="C65" s="386"/>
      <c r="D65" s="389"/>
      <c r="E65" s="390"/>
      <c r="F65" s="123" t="s">
        <v>117</v>
      </c>
      <c r="G65" s="259" t="s">
        <v>175</v>
      </c>
      <c r="H65" s="275" t="str">
        <f>'Implementation Mandatoriness'!C8</f>
        <v>يجب تطبيقه - Must be implemented</v>
      </c>
      <c r="I65" s="202" t="s">
        <v>336</v>
      </c>
      <c r="J65" s="126" t="s">
        <v>6</v>
      </c>
      <c r="K65" s="127">
        <f t="shared" si="2"/>
        <v>3</v>
      </c>
      <c r="L65" s="127"/>
      <c r="M65" s="127"/>
      <c r="N65" s="127"/>
      <c r="O65" s="127"/>
      <c r="P65" s="199"/>
      <c r="Q65" s="60"/>
      <c r="R65" s="184"/>
    </row>
    <row r="66" spans="1:18" ht="185.1" customHeight="1" x14ac:dyDescent="0.3">
      <c r="A66" s="183"/>
      <c r="B66" s="405"/>
      <c r="C66" s="386"/>
      <c r="D66" s="389"/>
      <c r="E66" s="390"/>
      <c r="F66" s="123" t="s">
        <v>117</v>
      </c>
      <c r="G66" s="259" t="s">
        <v>176</v>
      </c>
      <c r="H66" s="275" t="str">
        <f>'Implementation Mandatoriness'!C8</f>
        <v>يجب تطبيقه - Must be implemented</v>
      </c>
      <c r="I66" s="202" t="s">
        <v>337</v>
      </c>
      <c r="J66" s="126" t="s">
        <v>6</v>
      </c>
      <c r="K66" s="127">
        <f t="shared" si="2"/>
        <v>3</v>
      </c>
      <c r="L66" s="127"/>
      <c r="M66" s="127"/>
      <c r="N66" s="127"/>
      <c r="O66" s="127"/>
      <c r="P66" s="199"/>
      <c r="Q66" s="60"/>
      <c r="R66" s="184"/>
    </row>
    <row r="67" spans="1:18" ht="227.25" customHeight="1" x14ac:dyDescent="0.3">
      <c r="A67" s="183"/>
      <c r="B67" s="405"/>
      <c r="C67" s="386" t="s">
        <v>263</v>
      </c>
      <c r="D67" s="387" t="s">
        <v>34</v>
      </c>
      <c r="E67" s="388"/>
      <c r="F67" s="123" t="s">
        <v>116</v>
      </c>
      <c r="G67" s="259" t="s">
        <v>177</v>
      </c>
      <c r="H67" s="274" t="str">
        <f>IF('معلومات أساسية عن الخدمة'!C6= "المستوى ٤",'Implementation Mandatoriness'!C9,'Implementation Mandatoriness'!C7)</f>
        <v>يجب تطبيقه كليًا - Must be fully implemented</v>
      </c>
      <c r="I67" s="202" t="s">
        <v>542</v>
      </c>
      <c r="J67" s="253" t="str">
        <f>IF(K67=3,"مطبق كليًا  - Implemented",IF(K67=0,"لاينطبق - Not Applicable",IF(K67=1,"غير مطبق  - Not Implemented",IF(3&lt;K67&gt;1,"مطبق جزئيًا  - Partially Implemented"," "))))</f>
        <v>مطبق كليًا  - Implemented</v>
      </c>
      <c r="K67" s="127">
        <f>IF(H67='Implementation Mandatoriness'!C9,IF(SUM(K68,K70,K71)=0,0,AVERAGEIFS(K68:K71,H68:H71,'Implementation Mandatoriness'!C8,K68:K71,"&lt;&gt;0")),AVERAGEIF(K68:K71,"&lt;&gt;0"))</f>
        <v>3</v>
      </c>
      <c r="L67" s="126" t="str">
        <f>IF(H67='Implementation Mandatoriness'!C9,IF(M67=3,"مطبق كليًا  - Implemented",IF(M67=0,"لاينطبق - Not Applicable",IF(M67=1,"غير مطبق  - Not Implemented",IF(3&lt;M67&gt;1,"مطبق جزئيًا  - Partially Implemented")))),"-")</f>
        <v>-</v>
      </c>
      <c r="M67" s="127" t="str">
        <f>IF(H67='Implementation Mandatoriness'!C9,AVERAGEIF(M69,"&lt;&gt;0"),"-")</f>
        <v>-</v>
      </c>
      <c r="N67" s="127"/>
      <c r="O67" s="127"/>
      <c r="P67" s="199"/>
      <c r="Q67" s="60"/>
      <c r="R67" s="184"/>
    </row>
    <row r="68" spans="1:18" ht="185.1" customHeight="1" x14ac:dyDescent="0.3">
      <c r="A68" s="183"/>
      <c r="B68" s="405"/>
      <c r="C68" s="386"/>
      <c r="D68" s="389"/>
      <c r="E68" s="390"/>
      <c r="F68" s="123" t="s">
        <v>117</v>
      </c>
      <c r="G68" s="259" t="s">
        <v>178</v>
      </c>
      <c r="H68" s="275" t="str">
        <f>'Implementation Mandatoriness'!C8</f>
        <v>يجب تطبيقه - Must be implemented</v>
      </c>
      <c r="I68" s="202" t="s">
        <v>338</v>
      </c>
      <c r="J68" s="126" t="s">
        <v>6</v>
      </c>
      <c r="K68" s="127">
        <f>IF(J68="مطبق كليًا  - Implemented",3,IF(J68="مطبق جزئيًا  - Partially Implemented",2,IF(J68="غير مطبق  - Not Implemented",1,0)))</f>
        <v>3</v>
      </c>
      <c r="L68" s="127"/>
      <c r="M68" s="127"/>
      <c r="N68" s="127"/>
      <c r="O68" s="127"/>
      <c r="P68" s="199"/>
      <c r="Q68" s="60"/>
      <c r="R68" s="184"/>
    </row>
    <row r="69" spans="1:18" ht="185.1" customHeight="1" x14ac:dyDescent="0.3">
      <c r="A69" s="183"/>
      <c r="B69" s="405"/>
      <c r="C69" s="386"/>
      <c r="D69" s="389"/>
      <c r="E69" s="390"/>
      <c r="F69" s="123" t="s">
        <v>117</v>
      </c>
      <c r="G69" s="259" t="s">
        <v>179</v>
      </c>
      <c r="H69" s="274" t="str">
        <f>IF('معلومات أساسية عن الخدمة'!C6= "المستوى ٤",'Implementation Mandatoriness'!C10,'Implementation Mandatoriness'!C8)</f>
        <v>يجب تطبيقه - Must be implemented</v>
      </c>
      <c r="I69" s="202" t="s">
        <v>339</v>
      </c>
      <c r="J69" s="126" t="s">
        <v>6</v>
      </c>
      <c r="K69" s="127">
        <f>IF(J69="مطبق كليًا  - Implemented",3,IF(J69="مطبق جزئيًا  - Partially Implemented",2,IF(J69="غير مطبق  - Not Implemented",1,0)))</f>
        <v>3</v>
      </c>
      <c r="L69" s="126" t="str">
        <f>IF(H69='Implementation Mandatoriness'!C10,IF(M69=3,"مطبق كليًا  - Implemented",IF(M69=0,"لاينطبق - Not Applicable",IF(M69=1,"غير مطبق  - Not Implemented",IF(3&lt;M69&gt;1,"مطبق جزئيًا  - Partially Implemented")))),"-")</f>
        <v>-</v>
      </c>
      <c r="M69" s="127" t="str">
        <f>IF(H69='Implementation Mandatoriness'!C10,IF(J69="مطبق كليًا  - Implemented",3,IF(J69="مطبق جزئيًا  - Partially Implemented",2,IF(J69="غير مطبق  - Not Implemented",1,0))),"-")</f>
        <v>-</v>
      </c>
      <c r="N69" s="127"/>
      <c r="O69" s="127"/>
      <c r="P69" s="199"/>
      <c r="Q69" s="60"/>
      <c r="R69" s="184"/>
    </row>
    <row r="70" spans="1:18" ht="185.1" customHeight="1" x14ac:dyDescent="0.3">
      <c r="A70" s="183"/>
      <c r="B70" s="405"/>
      <c r="C70" s="386"/>
      <c r="D70" s="389"/>
      <c r="E70" s="390"/>
      <c r="F70" s="123" t="s">
        <v>117</v>
      </c>
      <c r="G70" s="259" t="s">
        <v>180</v>
      </c>
      <c r="H70" s="275" t="str">
        <f>'Implementation Mandatoriness'!C8</f>
        <v>يجب تطبيقه - Must be implemented</v>
      </c>
      <c r="I70" s="202" t="s">
        <v>340</v>
      </c>
      <c r="J70" s="126" t="s">
        <v>6</v>
      </c>
      <c r="K70" s="127">
        <f>IF(J70="مطبق كليًا  - Implemented",3,IF(J70="مطبق جزئيًا  - Partially Implemented",2,IF(J70="غير مطبق  - Not Implemented",1,0)))</f>
        <v>3</v>
      </c>
      <c r="L70" s="127"/>
      <c r="M70" s="127"/>
      <c r="N70" s="127"/>
      <c r="O70" s="127"/>
      <c r="P70" s="199"/>
      <c r="Q70" s="60"/>
      <c r="R70" s="184"/>
    </row>
    <row r="71" spans="1:18" ht="223.5" customHeight="1" x14ac:dyDescent="0.3">
      <c r="A71" s="183"/>
      <c r="B71" s="405"/>
      <c r="C71" s="386"/>
      <c r="D71" s="389"/>
      <c r="E71" s="390"/>
      <c r="F71" s="123" t="s">
        <v>117</v>
      </c>
      <c r="G71" s="259" t="s">
        <v>181</v>
      </c>
      <c r="H71" s="275" t="str">
        <f>'Implementation Mandatoriness'!C8</f>
        <v>يجب تطبيقه - Must be implemented</v>
      </c>
      <c r="I71" s="202" t="s">
        <v>341</v>
      </c>
      <c r="J71" s="126" t="s">
        <v>6</v>
      </c>
      <c r="K71" s="127">
        <f>IF(J71="مطبق كليًا  - Implemented",3,IF(J71="مطبق جزئيًا  - Partially Implemented",2,IF(J71="غير مطبق  - Not Implemented",1,0)))</f>
        <v>3</v>
      </c>
      <c r="L71" s="127"/>
      <c r="M71" s="127"/>
      <c r="N71" s="127"/>
      <c r="O71" s="127"/>
      <c r="P71" s="199"/>
      <c r="Q71" s="60"/>
      <c r="R71" s="184"/>
    </row>
    <row r="72" spans="1:18" ht="261" customHeight="1" x14ac:dyDescent="0.3">
      <c r="A72" s="183"/>
      <c r="B72" s="405"/>
      <c r="C72" s="401" t="s">
        <v>264</v>
      </c>
      <c r="D72" s="387" t="s">
        <v>35</v>
      </c>
      <c r="E72" s="388"/>
      <c r="F72" s="123" t="s">
        <v>116</v>
      </c>
      <c r="G72" s="259" t="s">
        <v>182</v>
      </c>
      <c r="H72" s="275" t="str">
        <f>'Implementation Mandatoriness'!C7</f>
        <v>يجب تطبيقه كليًا - Must be fully implemented</v>
      </c>
      <c r="I72" s="202" t="s">
        <v>342</v>
      </c>
      <c r="J72" s="253" t="str">
        <f>IF(K72=3,"مطبق كليًا  - Implemented",IF(K72=0,"لاينطبق - Not Applicable",IF(K72=1,"غير مطبق  - Not Implemented",IF(3&lt;K72&gt;1,"مطبق جزئيًا  - Partially Implemented"," "))))</f>
        <v>مطبق كليًا  - Implemented</v>
      </c>
      <c r="K72" s="127">
        <f>IF(SUM(K73:K77)=0,0,AVERAGEIF(K73:K77,"&lt;&gt;0"))</f>
        <v>3</v>
      </c>
      <c r="L72" s="127"/>
      <c r="M72" s="127"/>
      <c r="N72" s="127"/>
      <c r="O72" s="127"/>
      <c r="P72" s="199"/>
      <c r="Q72" s="60"/>
      <c r="R72" s="184"/>
    </row>
    <row r="73" spans="1:18" ht="312.75" customHeight="1" x14ac:dyDescent="0.3">
      <c r="A73" s="183"/>
      <c r="B73" s="405"/>
      <c r="C73" s="402"/>
      <c r="D73" s="389"/>
      <c r="E73" s="390"/>
      <c r="F73" s="123" t="s">
        <v>117</v>
      </c>
      <c r="G73" s="259" t="s">
        <v>183</v>
      </c>
      <c r="H73" s="275" t="str">
        <f>'Implementation Mandatoriness'!C8</f>
        <v>يجب تطبيقه - Must be implemented</v>
      </c>
      <c r="I73" s="202" t="s">
        <v>343</v>
      </c>
      <c r="J73" s="126" t="s">
        <v>6</v>
      </c>
      <c r="K73" s="127">
        <f t="shared" ref="K73:K80" si="3">IF(J73="مطبق كليًا  - Implemented",3,IF(J73="مطبق جزئيًا  - Partially Implemented",2,IF(J73="غير مطبق  - Not Implemented",1,0)))</f>
        <v>3</v>
      </c>
      <c r="L73" s="127"/>
      <c r="M73" s="127"/>
      <c r="N73" s="127"/>
      <c r="O73" s="127"/>
      <c r="P73" s="199"/>
      <c r="Q73" s="60"/>
      <c r="R73" s="184"/>
    </row>
    <row r="74" spans="1:18" ht="185.1" customHeight="1" x14ac:dyDescent="0.3">
      <c r="A74" s="183"/>
      <c r="B74" s="405"/>
      <c r="C74" s="402"/>
      <c r="D74" s="389"/>
      <c r="E74" s="390"/>
      <c r="F74" s="123" t="s">
        <v>117</v>
      </c>
      <c r="G74" s="259" t="s">
        <v>184</v>
      </c>
      <c r="H74" s="275" t="str">
        <f>'Implementation Mandatoriness'!C8</f>
        <v>يجب تطبيقه - Must be implemented</v>
      </c>
      <c r="I74" s="202" t="s">
        <v>344</v>
      </c>
      <c r="J74" s="126" t="s">
        <v>6</v>
      </c>
      <c r="K74" s="127">
        <f t="shared" si="3"/>
        <v>3</v>
      </c>
      <c r="L74" s="127"/>
      <c r="M74" s="127"/>
      <c r="N74" s="127"/>
      <c r="O74" s="127"/>
      <c r="P74" s="199"/>
      <c r="Q74" s="60"/>
      <c r="R74" s="184"/>
    </row>
    <row r="75" spans="1:18" ht="185.1" customHeight="1" x14ac:dyDescent="0.3">
      <c r="A75" s="183"/>
      <c r="B75" s="405"/>
      <c r="C75" s="402"/>
      <c r="D75" s="207"/>
      <c r="E75" s="208"/>
      <c r="F75" s="123" t="s">
        <v>117</v>
      </c>
      <c r="G75" s="259" t="s">
        <v>185</v>
      </c>
      <c r="H75" s="275" t="str">
        <f>'Implementation Mandatoriness'!C8</f>
        <v>يجب تطبيقه - Must be implemented</v>
      </c>
      <c r="I75" s="202" t="s">
        <v>345</v>
      </c>
      <c r="J75" s="126" t="s">
        <v>6</v>
      </c>
      <c r="K75" s="127">
        <f>IF(J75="مطبق كليًا  - Implemented",3,IF(J75="مطبق جزئيًا  - Partially Implemented",2,IF(J75="غير مطبق  - Not Implemented",1,0)))</f>
        <v>3</v>
      </c>
      <c r="L75" s="127"/>
      <c r="M75" s="127"/>
      <c r="N75" s="127"/>
      <c r="O75" s="127"/>
      <c r="P75" s="199"/>
      <c r="Q75" s="60"/>
      <c r="R75" s="184"/>
    </row>
    <row r="76" spans="1:18" ht="185.1" customHeight="1" x14ac:dyDescent="0.3">
      <c r="A76" s="183"/>
      <c r="B76" s="405"/>
      <c r="C76" s="402"/>
      <c r="D76" s="207"/>
      <c r="E76" s="208"/>
      <c r="F76" s="123" t="s">
        <v>117</v>
      </c>
      <c r="G76" s="259" t="s">
        <v>186</v>
      </c>
      <c r="H76" s="275" t="str">
        <f>'Implementation Mandatoriness'!C8</f>
        <v>يجب تطبيقه - Must be implemented</v>
      </c>
      <c r="I76" s="202" t="s">
        <v>346</v>
      </c>
      <c r="J76" s="126" t="s">
        <v>6</v>
      </c>
      <c r="K76" s="127">
        <f>IF(J76="مطبق كليًا  - Implemented",3,IF(J76="مطبق جزئيًا  - Partially Implemented",2,IF(J76="غير مطبق  - Not Implemented",1,0)))</f>
        <v>3</v>
      </c>
      <c r="L76" s="127"/>
      <c r="M76" s="127"/>
      <c r="N76" s="127"/>
      <c r="O76" s="127"/>
      <c r="P76" s="199"/>
      <c r="Q76" s="60"/>
      <c r="R76" s="184"/>
    </row>
    <row r="77" spans="1:18" ht="185.1" customHeight="1" x14ac:dyDescent="0.3">
      <c r="A77" s="183"/>
      <c r="B77" s="405"/>
      <c r="C77" s="403"/>
      <c r="D77" s="207"/>
      <c r="E77" s="208"/>
      <c r="F77" s="123" t="s">
        <v>117</v>
      </c>
      <c r="G77" s="259" t="s">
        <v>187</v>
      </c>
      <c r="H77" s="274" t="str">
        <f>'Implementation Mandatoriness'!C8</f>
        <v>يجب تطبيقه - Must be implemented</v>
      </c>
      <c r="I77" s="202" t="s">
        <v>548</v>
      </c>
      <c r="J77" s="126" t="s">
        <v>6</v>
      </c>
      <c r="K77" s="127">
        <f>IF(J77="مطبق كليًا  - Implemented",3,IF(J77="مطبق جزئيًا  - Partially Implemented",2,IF(J77="غير مطبق  - Not Implemented",1,0)))</f>
        <v>3</v>
      </c>
      <c r="L77" s="127"/>
      <c r="M77" s="127"/>
      <c r="N77" s="127"/>
      <c r="O77" s="127"/>
      <c r="P77" s="199"/>
      <c r="Q77" s="60"/>
      <c r="R77" s="184"/>
    </row>
    <row r="78" spans="1:18" ht="198.75" customHeight="1" x14ac:dyDescent="0.3">
      <c r="A78" s="183"/>
      <c r="B78" s="405"/>
      <c r="C78" s="386" t="s">
        <v>265</v>
      </c>
      <c r="D78" s="387" t="s">
        <v>36</v>
      </c>
      <c r="E78" s="388"/>
      <c r="F78" s="123" t="s">
        <v>116</v>
      </c>
      <c r="G78" s="259" t="s">
        <v>188</v>
      </c>
      <c r="H78" s="274" t="str">
        <f>IF('معلومات أساسية عن الخدمة'!C6= "المستوى ٤",'Implementation Mandatoriness'!C9,'Implementation Mandatoriness'!C7)</f>
        <v>يجب تطبيقه كليًا - Must be fully implemented</v>
      </c>
      <c r="I78" s="202" t="s">
        <v>347</v>
      </c>
      <c r="J78" s="253" t="str">
        <f>IF(K78=3,"مطبق كليًا  - Implemented",IF(K78=0,"لاينطبق - Not Applicable",IF(K78=1,"غير مطبق  - Not Implemented",IF(3&lt;K78&gt;1,"مطبق جزئيًا  - Partially Implemented"," "))))</f>
        <v>مطبق كليًا  - Implemented</v>
      </c>
      <c r="K78" s="127">
        <f>IF(H78='Implementation Mandatoriness'!C9,IF(K80=0,0,AVERAGEIFS(K79:K80,H79:H80,'Implementation Mandatoriness'!C8,K79:K80,"&lt;&gt;0")),AVERAGEIF(K79:K80,"&lt;&gt;0"))</f>
        <v>3</v>
      </c>
      <c r="L78" s="126" t="str">
        <f>IF(H78='Implementation Mandatoriness'!C9,IF(M78=3,"مطبق كليًا  - Implemented",IF(M78=0,"لاينطبق - Not Applicable",IF(M78=1,"غير مطبق  - Not Implemented",IF(3&lt;M78&gt;1,"مطبق جزئيًا  - Partially Implemented")))),"-")</f>
        <v>-</v>
      </c>
      <c r="M78" s="127">
        <f>IF(H78='Implementation Mandatoriness'!C9,IF(SUM(M79:M80)=0,0,AVERAGEIFS(M79:M80,H79:H80,'Implementation Mandatoriness'!C10,M79:M80,"&lt;&gt;0")),IF(SUM(M79:M80)=0,0,AVERAGEIFS(M79:M80,H79:H80,'Implementation Mandatoriness'!C10,M79:M80,"&lt;&gt;0")))</f>
        <v>0</v>
      </c>
      <c r="N78" s="127"/>
      <c r="O78" s="127"/>
      <c r="P78" s="199"/>
      <c r="Q78" s="60"/>
      <c r="R78" s="184"/>
    </row>
    <row r="79" spans="1:18" ht="234.75" customHeight="1" x14ac:dyDescent="0.3">
      <c r="A79" s="183"/>
      <c r="B79" s="405"/>
      <c r="C79" s="386"/>
      <c r="D79" s="389"/>
      <c r="E79" s="390"/>
      <c r="F79" s="123" t="s">
        <v>117</v>
      </c>
      <c r="G79" s="259" t="s">
        <v>190</v>
      </c>
      <c r="H79" s="274" t="str">
        <f>IF('معلومات أساسية عن الخدمة'!C6= "المستوى ٤",'Implementation Mandatoriness'!C10,'Implementation Mandatoriness'!C8)</f>
        <v>يجب تطبيقه - Must be implemented</v>
      </c>
      <c r="I79" s="202" t="s">
        <v>545</v>
      </c>
      <c r="J79" s="126" t="s">
        <v>6</v>
      </c>
      <c r="K79" s="127">
        <f t="shared" si="3"/>
        <v>3</v>
      </c>
      <c r="L79" s="126" t="str">
        <f>IF(H79='Implementation Mandatoriness'!C10,IF(M79=3,"مطبق كليًا  - Implemented",IF(M79=0,"لاينطبق - Not Applicable",IF(M79=1,"غير مطبق  - Not Implemented",IF(3&lt;M79&gt;1,"مطبق جزئيًا  - Partially Implemented")))),"-")</f>
        <v>-</v>
      </c>
      <c r="M79" s="127" t="str">
        <f>IF(H79='Implementation Mandatoriness'!C10,IF(J79="مطبق كليًا  - Implemented",3,IF(J79="مطبق جزئيًا  - Partially Implemented",2,IF(J79="غير مطبق  - Not Implemented",1,0))),"-")</f>
        <v>-</v>
      </c>
      <c r="N79" s="127"/>
      <c r="O79" s="127"/>
      <c r="P79" s="199"/>
      <c r="Q79" s="60"/>
      <c r="R79" s="184"/>
    </row>
    <row r="80" spans="1:18" ht="185.1" customHeight="1" x14ac:dyDescent="0.3">
      <c r="A80" s="183"/>
      <c r="B80" s="405"/>
      <c r="C80" s="401"/>
      <c r="D80" s="389"/>
      <c r="E80" s="390"/>
      <c r="F80" s="123" t="s">
        <v>117</v>
      </c>
      <c r="G80" s="259" t="s">
        <v>189</v>
      </c>
      <c r="H80" s="275" t="str">
        <f>'Implementation Mandatoriness'!C8</f>
        <v>يجب تطبيقه - Must be implemented</v>
      </c>
      <c r="I80" s="202" t="s">
        <v>348</v>
      </c>
      <c r="J80" s="126" t="s">
        <v>6</v>
      </c>
      <c r="K80" s="127">
        <f t="shared" si="3"/>
        <v>3</v>
      </c>
      <c r="L80" s="127"/>
      <c r="M80" s="127"/>
      <c r="N80" s="127"/>
      <c r="O80" s="127"/>
      <c r="P80" s="199"/>
      <c r="Q80" s="60"/>
      <c r="R80" s="184"/>
    </row>
    <row r="81" spans="1:18" ht="246" customHeight="1" x14ac:dyDescent="0.3">
      <c r="A81" s="183"/>
      <c r="B81" s="405"/>
      <c r="C81" s="401" t="s">
        <v>266</v>
      </c>
      <c r="D81" s="387" t="s">
        <v>58</v>
      </c>
      <c r="E81" s="388"/>
      <c r="F81" s="123" t="s">
        <v>116</v>
      </c>
      <c r="G81" s="259" t="s">
        <v>191</v>
      </c>
      <c r="H81" s="275" t="str">
        <f>'Implementation Mandatoriness'!C7</f>
        <v>يجب تطبيقه كليًا - Must be fully implemented</v>
      </c>
      <c r="I81" s="202" t="s">
        <v>349</v>
      </c>
      <c r="J81" s="253" t="str">
        <f>IF(K81=3,"مطبق كليًا  - Implemented",IF(K81=0,"لاينطبق - Not Applicable",IF(K81=1,"غير مطبق  - Not Implemented",IF(3&lt;K81&gt;1,"مطبق جزئيًا  - Partially Implemented"," "))))</f>
        <v>مطبق كليًا  - Implemented</v>
      </c>
      <c r="K81" s="127">
        <f>IF(SUM(K82:K83)=0,0,AVERAGEIF(K82:K83,"&lt;&gt;0"))</f>
        <v>3</v>
      </c>
      <c r="L81" s="127"/>
      <c r="M81" s="127"/>
      <c r="N81" s="127"/>
      <c r="O81" s="127"/>
      <c r="P81" s="199"/>
      <c r="Q81" s="60"/>
      <c r="R81" s="184"/>
    </row>
    <row r="82" spans="1:18" ht="204" customHeight="1" x14ac:dyDescent="0.3">
      <c r="A82" s="183"/>
      <c r="B82" s="405"/>
      <c r="C82" s="402"/>
      <c r="D82" s="389"/>
      <c r="E82" s="390"/>
      <c r="F82" s="123" t="s">
        <v>117</v>
      </c>
      <c r="G82" s="259" t="s">
        <v>192</v>
      </c>
      <c r="H82" s="275" t="str">
        <f>'Implementation Mandatoriness'!C8</f>
        <v>يجب تطبيقه - Must be implemented</v>
      </c>
      <c r="I82" s="202" t="s">
        <v>350</v>
      </c>
      <c r="J82" s="126" t="s">
        <v>6</v>
      </c>
      <c r="K82" s="127">
        <f>IF(J82="مطبق كليًا  - Implemented",3,IF(J82="مطبق جزئيًا  - Partially Implemented",2,IF(J82="غير مطبق  - Not Implemented",1,0)))</f>
        <v>3</v>
      </c>
      <c r="L82" s="127"/>
      <c r="M82" s="127"/>
      <c r="N82" s="127"/>
      <c r="O82" s="127"/>
      <c r="P82" s="199"/>
      <c r="Q82" s="60"/>
      <c r="R82" s="184"/>
    </row>
    <row r="83" spans="1:18" ht="240" customHeight="1" x14ac:dyDescent="0.3">
      <c r="A83" s="183"/>
      <c r="B83" s="405"/>
      <c r="C83" s="402"/>
      <c r="D83" s="389"/>
      <c r="E83" s="390"/>
      <c r="F83" s="123" t="s">
        <v>117</v>
      </c>
      <c r="G83" s="259" t="s">
        <v>193</v>
      </c>
      <c r="H83" s="275" t="str">
        <f>'Implementation Mandatoriness'!C8</f>
        <v>يجب تطبيقه - Must be implemented</v>
      </c>
      <c r="I83" s="202" t="s">
        <v>351</v>
      </c>
      <c r="J83" s="126" t="s">
        <v>6</v>
      </c>
      <c r="K83" s="127">
        <f>IF(J83="مطبق كليًا  - Implemented",3,IF(J83="مطبق جزئيًا  - Partially Implemented",2,IF(J83="غير مطبق  - Not Implemented",1,0)))</f>
        <v>3</v>
      </c>
      <c r="L83" s="127"/>
      <c r="M83" s="127"/>
      <c r="N83" s="127"/>
      <c r="O83" s="127"/>
      <c r="P83" s="199"/>
      <c r="Q83" s="60"/>
      <c r="R83" s="184"/>
    </row>
    <row r="84" spans="1:18" ht="276" customHeight="1" x14ac:dyDescent="0.3">
      <c r="A84" s="183"/>
      <c r="B84" s="405"/>
      <c r="C84" s="386" t="s">
        <v>267</v>
      </c>
      <c r="D84" s="387" t="s">
        <v>37</v>
      </c>
      <c r="E84" s="388"/>
      <c r="F84" s="123" t="s">
        <v>116</v>
      </c>
      <c r="G84" s="259" t="s">
        <v>194</v>
      </c>
      <c r="H84" s="275" t="str">
        <f>'Implementation Mandatoriness'!C7</f>
        <v>يجب تطبيقه كليًا - Must be fully implemented</v>
      </c>
      <c r="I84" s="202" t="s">
        <v>352</v>
      </c>
      <c r="J84" s="253" t="str">
        <f>IF(K84=3,"مطبق كليًا  - Implemented",IF(K84=0,"لاينطبق - Not Applicable",IF(K84=1,"غير مطبق  - Not Implemented",IF(3&lt;K84&gt;1,"مطبق جزئيًا  - Partially Implemented"," "))))</f>
        <v>مطبق كليًا  - Implemented</v>
      </c>
      <c r="K84" s="127">
        <f>IF(SUM(K85:K86)=0,0,AVERAGEIF(K85:K86,"&lt;&gt;0"))</f>
        <v>3</v>
      </c>
      <c r="L84" s="127"/>
      <c r="M84" s="127"/>
      <c r="N84" s="127"/>
      <c r="O84" s="127"/>
      <c r="P84" s="199"/>
      <c r="Q84" s="60"/>
      <c r="R84" s="184"/>
    </row>
    <row r="85" spans="1:18" ht="266.25" customHeight="1" x14ac:dyDescent="0.3">
      <c r="A85" s="183"/>
      <c r="B85" s="405"/>
      <c r="C85" s="386"/>
      <c r="D85" s="389"/>
      <c r="E85" s="390"/>
      <c r="F85" s="123" t="s">
        <v>117</v>
      </c>
      <c r="G85" s="259" t="s">
        <v>195</v>
      </c>
      <c r="H85" s="275" t="str">
        <f>'Implementation Mandatoriness'!C8</f>
        <v>يجب تطبيقه - Must be implemented</v>
      </c>
      <c r="I85" s="202" t="s">
        <v>353</v>
      </c>
      <c r="J85" s="126" t="s">
        <v>6</v>
      </c>
      <c r="K85" s="127">
        <f>IF(J85="مطبق كليًا  - Implemented",3,IF(J85="مطبق جزئيًا  - Partially Implemented",2,IF(J85="غير مطبق  - Not Implemented",1,0)))</f>
        <v>3</v>
      </c>
      <c r="L85" s="127"/>
      <c r="M85" s="127"/>
      <c r="N85" s="127"/>
      <c r="O85" s="127"/>
      <c r="P85" s="199"/>
      <c r="Q85" s="60"/>
      <c r="R85" s="184"/>
    </row>
    <row r="86" spans="1:18" ht="185.1" customHeight="1" x14ac:dyDescent="0.3">
      <c r="A86" s="183"/>
      <c r="B86" s="405"/>
      <c r="C86" s="401"/>
      <c r="D86" s="389"/>
      <c r="E86" s="390"/>
      <c r="F86" s="123" t="s">
        <v>117</v>
      </c>
      <c r="G86" s="259" t="s">
        <v>196</v>
      </c>
      <c r="H86" s="275" t="str">
        <f>'Implementation Mandatoriness'!C8</f>
        <v>يجب تطبيقه - Must be implemented</v>
      </c>
      <c r="I86" s="202" t="s">
        <v>354</v>
      </c>
      <c r="J86" s="126" t="s">
        <v>6</v>
      </c>
      <c r="K86" s="127">
        <f>IF(J86="مطبق كليًا  - Implemented",3,IF(J86="مطبق جزئيًا  - Partially Implemented",2,IF(J86="غير مطبق  - Not Implemented",1,0)))</f>
        <v>3</v>
      </c>
      <c r="L86" s="127"/>
      <c r="M86" s="127"/>
      <c r="N86" s="127"/>
      <c r="O86" s="127"/>
      <c r="P86" s="199"/>
      <c r="Q86" s="60"/>
      <c r="R86" s="184"/>
    </row>
    <row r="87" spans="1:18" ht="247.5" customHeight="1" x14ac:dyDescent="0.3">
      <c r="A87" s="183"/>
      <c r="B87" s="405"/>
      <c r="C87" s="401" t="s">
        <v>268</v>
      </c>
      <c r="D87" s="387" t="s">
        <v>62</v>
      </c>
      <c r="E87" s="388"/>
      <c r="F87" s="123" t="s">
        <v>116</v>
      </c>
      <c r="G87" s="259" t="s">
        <v>197</v>
      </c>
      <c r="H87" s="275" t="str">
        <f>'Implementation Mandatoriness'!C7</f>
        <v>يجب تطبيقه كليًا - Must be fully implemented</v>
      </c>
      <c r="I87" s="202" t="s">
        <v>355</v>
      </c>
      <c r="J87" s="253" t="str">
        <f>IF(K87=3,"مطبق كليًا  - Implemented",IF(K87=0,"لاينطبق - Not Applicable",IF(K87=1,"غير مطبق  - Not Implemented",IF(3&lt;K87&gt;1,"مطبق جزئيًا  - Partially Implemented"," "))))</f>
        <v>مطبق كليًا  - Implemented</v>
      </c>
      <c r="K87" s="127">
        <f>IF(SUM(K88:K88)=0,0,AVERAGEIF(K88:K88,"&lt;&gt;0"))</f>
        <v>3</v>
      </c>
      <c r="L87" s="127"/>
      <c r="M87" s="127"/>
      <c r="N87" s="127"/>
      <c r="O87" s="127"/>
      <c r="P87" s="199"/>
      <c r="Q87" s="60"/>
      <c r="R87" s="184"/>
    </row>
    <row r="88" spans="1:18" ht="185.1" customHeight="1" x14ac:dyDescent="0.3">
      <c r="A88" s="183"/>
      <c r="B88" s="405"/>
      <c r="C88" s="403"/>
      <c r="D88" s="391"/>
      <c r="E88" s="392"/>
      <c r="F88" s="123" t="s">
        <v>117</v>
      </c>
      <c r="G88" s="259" t="s">
        <v>198</v>
      </c>
      <c r="H88" s="275" t="str">
        <f>'Implementation Mandatoriness'!C8</f>
        <v>يجب تطبيقه - Must be implemented</v>
      </c>
      <c r="I88" s="202" t="s">
        <v>356</v>
      </c>
      <c r="J88" s="126" t="s">
        <v>6</v>
      </c>
      <c r="K88" s="127">
        <f>IF(J88="مطبق كليًا  - Implemented",3,IF(J88="مطبق جزئيًا  - Partially Implemented",2,IF(J88="غير مطبق  - Not Implemented",1,0)))</f>
        <v>3</v>
      </c>
      <c r="L88" s="127"/>
      <c r="M88" s="127"/>
      <c r="N88" s="127"/>
      <c r="O88" s="127"/>
      <c r="P88" s="199"/>
      <c r="Q88" s="60"/>
      <c r="R88" s="184"/>
    </row>
    <row r="89" spans="1:18" ht="294" customHeight="1" x14ac:dyDescent="0.3">
      <c r="A89" s="183"/>
      <c r="B89" s="405"/>
      <c r="C89" s="386" t="s">
        <v>269</v>
      </c>
      <c r="D89" s="410" t="s">
        <v>10</v>
      </c>
      <c r="E89" s="411"/>
      <c r="F89" s="123" t="s">
        <v>116</v>
      </c>
      <c r="G89" s="259" t="s">
        <v>199</v>
      </c>
      <c r="H89" s="274" t="str">
        <f>IF('معلومات أساسية عن الخدمة'!C6= "المستوى ٤",'Implementation Mandatoriness'!C10,'Implementation Mandatoriness'!C7)</f>
        <v>يجب تطبيقه كليًا - Must be fully implemented</v>
      </c>
      <c r="I89" s="202" t="s">
        <v>357</v>
      </c>
      <c r="J89" s="253" t="str">
        <f>IF(K89=3,"مطبق كليًا  - Implemented",IF(K89=0,"لاينطبق - Not Applicable",IF(K89=1,"غير مطبق  - Not Implemented",IF(3&lt;K89&gt;1,"مطبق جزئيًا  - Partially Implemented"," "))))</f>
        <v>مطبق كليًا  - Implemented</v>
      </c>
      <c r="K89" s="127">
        <f>IF(H89='Implementation Mandatoriness'!C7,IF(SUM(K90:K97)=0,0,AVERAGEIFS(K90:K97,H90:H97,'Implementation Mandatoriness'!C8,K90:K97,"&lt;&gt;0")),AVERAGEIFS(K90:K97,H90:H97,'Implementation Mandatoriness'!C10,K90:K97,"&lt;&gt;0"))</f>
        <v>3</v>
      </c>
      <c r="L89" s="126" t="str">
        <f>IF(H89='Implementation Mandatoriness'!C10,IF(M89=3,"مطبق كليًا  - Implemented",IF(M89=0,"لاينطبق - Not Applicable",IF(M89=1,"غير مطبق  - Not Implemented",IF(3&lt;M89&gt;1,"مطبق جزئيًا  - Partially Implemented")))),"-")</f>
        <v>-</v>
      </c>
      <c r="M89" s="127" t="str">
        <f>IF(H89='Implementation Mandatoriness'!C10,IF(SUM(M90,M91,M92,M97)=0,0,AVERAGE(AVERAGEIF(M90,"&lt;&gt;0"),AVERAGEIF(M91:M97,"&lt;&gt;0"))),"-")</f>
        <v>-</v>
      </c>
      <c r="N89" s="127"/>
      <c r="O89" s="127"/>
      <c r="P89" s="199"/>
      <c r="Q89" s="60"/>
      <c r="R89" s="184"/>
    </row>
    <row r="90" spans="1:18" ht="185.1" customHeight="1" x14ac:dyDescent="0.3">
      <c r="A90" s="183"/>
      <c r="B90" s="405"/>
      <c r="C90" s="386"/>
      <c r="D90" s="412"/>
      <c r="E90" s="413"/>
      <c r="F90" s="123" t="s">
        <v>117</v>
      </c>
      <c r="G90" s="259" t="s">
        <v>200</v>
      </c>
      <c r="H90" s="274" t="str">
        <f>IF('معلومات أساسية عن الخدمة'!C6= "المستوى ٤",'Implementation Mandatoriness'!C10,'Implementation Mandatoriness'!C8)</f>
        <v>يجب تطبيقه - Must be implemented</v>
      </c>
      <c r="I90" s="202" t="s">
        <v>358</v>
      </c>
      <c r="J90" s="126" t="s">
        <v>6</v>
      </c>
      <c r="K90" s="127">
        <f>IF(J90="مطبق كليًا  - Implemented",3,IF(J90="مطبق جزئيًا  - Partially Implemented",2,IF(J90="غير مطبق  - Not Implemented",1,0)))</f>
        <v>3</v>
      </c>
      <c r="L90" s="126" t="str">
        <f>IF(H90='Implementation Mandatoriness'!C10,IF(M90=3,"مطبق كليًا  - Implemented",IF(M90=0,"لاينطبق - Not Applicable",IF(M90=1,"غير مطبق  - Not Implemented",IF(3&lt;M90&gt;1,"مطبق جزئيًا  - Partially Implemented")))),"-")</f>
        <v>-</v>
      </c>
      <c r="M90" s="127" t="str">
        <f>IF(H90='Implementation Mandatoriness'!C10,IF(J90="مطبق كليًا  - Implemented",3,IF(J90="مطبق جزئيًا  - Partially Implemented",2,IF(J90="غير مطبق  - Not Implemented",1,0))),"-")</f>
        <v>-</v>
      </c>
      <c r="N90" s="127"/>
      <c r="O90" s="127"/>
      <c r="P90" s="199"/>
      <c r="Q90" s="60"/>
      <c r="R90" s="184"/>
    </row>
    <row r="91" spans="1:18" ht="185.1" customHeight="1" x14ac:dyDescent="0.3">
      <c r="A91" s="183"/>
      <c r="B91" s="405"/>
      <c r="C91" s="386"/>
      <c r="D91" s="412"/>
      <c r="E91" s="413"/>
      <c r="F91" s="123" t="s">
        <v>117</v>
      </c>
      <c r="G91" s="259" t="s">
        <v>201</v>
      </c>
      <c r="H91" s="274" t="str">
        <f>IF('معلومات أساسية عن الخدمة'!C6= "المستوى ٤",'Implementation Mandatoriness'!C10,'Implementation Mandatoriness'!C8)</f>
        <v>يجب تطبيقه - Must be implemented</v>
      </c>
      <c r="I91" s="202" t="s">
        <v>359</v>
      </c>
      <c r="J91" s="126" t="s">
        <v>6</v>
      </c>
      <c r="K91" s="127">
        <f t="shared" ref="K91:K97" si="4">IF(J91="مطبق كليًا  - Implemented",3,IF(J91="مطبق جزئيًا  - Partially Implemented",2,IF(J91="غير مطبق  - Not Implemented",1,0)))</f>
        <v>3</v>
      </c>
      <c r="L91" s="126" t="str">
        <f>IF(H91='Implementation Mandatoriness'!C10,IF(M91=3,"مطبق كليًا  - Implemented",IF(M91=0,"لاينطبق - Not Applicable",IF(M91=1,"غير مطبق  - Not Implemented",IF(3&lt;M91&gt;1,"مطبق جزئيًا  - Partially Implemented")))),"-")</f>
        <v>-</v>
      </c>
      <c r="M91" s="127" t="str">
        <f>IF(H91='Implementation Mandatoriness'!C10,IF(J91="مطبق كليًا  - Implemented",3,IF(J91="مطبق جزئيًا  - Partially Implemented",2,IF(J91="غير مطبق  - Not Implemented",1,0))),"-")</f>
        <v>-</v>
      </c>
      <c r="N91" s="127"/>
      <c r="O91" s="127"/>
      <c r="P91" s="199"/>
      <c r="Q91" s="60"/>
      <c r="R91" s="184"/>
    </row>
    <row r="92" spans="1:18" ht="221.25" customHeight="1" x14ac:dyDescent="0.3">
      <c r="A92" s="183"/>
      <c r="B92" s="405"/>
      <c r="C92" s="386"/>
      <c r="D92" s="412"/>
      <c r="E92" s="413"/>
      <c r="F92" s="123" t="s">
        <v>117</v>
      </c>
      <c r="G92" s="259" t="s">
        <v>202</v>
      </c>
      <c r="H92" s="274" t="str">
        <f>IF('معلومات أساسية عن الخدمة'!C6= "المستوى ٤",'Implementation Mandatoriness'!C10,'Implementation Mandatoriness'!C8)</f>
        <v>يجب تطبيقه - Must be implemented</v>
      </c>
      <c r="I92" s="202" t="s">
        <v>360</v>
      </c>
      <c r="J92" s="126" t="s">
        <v>6</v>
      </c>
      <c r="K92" s="127">
        <f t="shared" si="4"/>
        <v>3</v>
      </c>
      <c r="L92" s="126" t="str">
        <f>IF(H92='Implementation Mandatoriness'!C10,IF(M92=3,"مطبق كليًا  - Implemented",IF(M92=0,"لاينطبق - Not Applicable",IF(M92=1,"غير مطبق  - Not Implemented",IF(3&lt;M92&gt;1,"مطبق جزئيًا  - Partially Implemented")))),"-")</f>
        <v>-</v>
      </c>
      <c r="M92" s="127" t="str">
        <f>IF(H92='Implementation Mandatoriness'!C10,IF(J92="مطبق كليًا  - Implemented",3,IF(J92="مطبق جزئيًا  - Partially Implemented",2,IF(J92="غير مطبق  - Not Implemented",1,0))),"-")</f>
        <v>-</v>
      </c>
      <c r="N92" s="127"/>
      <c r="O92" s="127"/>
      <c r="P92" s="199"/>
      <c r="Q92" s="60"/>
      <c r="R92" s="184"/>
    </row>
    <row r="93" spans="1:18" ht="255.75" customHeight="1" x14ac:dyDescent="0.3">
      <c r="A93" s="183"/>
      <c r="B93" s="405"/>
      <c r="C93" s="386"/>
      <c r="D93" s="412"/>
      <c r="E93" s="413"/>
      <c r="F93" s="123" t="s">
        <v>117</v>
      </c>
      <c r="G93" s="259" t="s">
        <v>203</v>
      </c>
      <c r="H93" s="274" t="str">
        <f>IF('معلومات أساسية عن الخدمة'!C6= "المستوى ٤",'Implementation Mandatoriness'!C10,'Implementation Mandatoriness'!C8)</f>
        <v>يجب تطبيقه - Must be implemented</v>
      </c>
      <c r="I93" s="202" t="s">
        <v>361</v>
      </c>
      <c r="J93" s="126" t="s">
        <v>6</v>
      </c>
      <c r="K93" s="127">
        <f t="shared" si="4"/>
        <v>3</v>
      </c>
      <c r="L93" s="126" t="str">
        <f>IF(H93='Implementation Mandatoriness'!C10,IF(M93=3,"مطبق كليًا  - Implemented",IF(M93=0,"لاينطبق - Not Applicable",IF(M93=1,"غير مطبق  - Not Implemented",IF(3&lt;M93&gt;1,"مطبق جزئيًا  - Partially Implemented")))),"-")</f>
        <v>-</v>
      </c>
      <c r="M93" s="127" t="str">
        <f>IF(H93='Implementation Mandatoriness'!C10,IF(J93="مطبق كليًا  - Implemented",3,IF(J93="مطبق جزئيًا  - Partially Implemented",2,IF(J93="غير مطبق  - Not Implemented",1,0))),"-")</f>
        <v>-</v>
      </c>
      <c r="N93" s="127"/>
      <c r="O93" s="127"/>
      <c r="P93" s="199"/>
      <c r="Q93" s="60"/>
      <c r="R93" s="184"/>
    </row>
    <row r="94" spans="1:18" ht="208.5" customHeight="1" x14ac:dyDescent="0.3">
      <c r="A94" s="183"/>
      <c r="B94" s="405"/>
      <c r="C94" s="386"/>
      <c r="D94" s="412"/>
      <c r="E94" s="413"/>
      <c r="F94" s="123" t="s">
        <v>117</v>
      </c>
      <c r="G94" s="259" t="s">
        <v>204</v>
      </c>
      <c r="H94" s="274" t="str">
        <f>IF('معلومات أساسية عن الخدمة'!C6= "المستوى ٤",'Implementation Mandatoriness'!C10,'Implementation Mandatoriness'!C8)</f>
        <v>يجب تطبيقه - Must be implemented</v>
      </c>
      <c r="I94" s="202" t="s">
        <v>362</v>
      </c>
      <c r="J94" s="126" t="s">
        <v>6</v>
      </c>
      <c r="K94" s="127">
        <f t="shared" si="4"/>
        <v>3</v>
      </c>
      <c r="L94" s="126" t="str">
        <f>IF(H94='Implementation Mandatoriness'!C10,IF(M94=3,"مطبق كليًا  - Implemented",IF(M94=0,"لاينطبق - Not Applicable",IF(M94=1,"غير مطبق  - Not Implemented",IF(3&lt;M94&gt;1,"مطبق جزئيًا  - Partially Implemented")))),"-")</f>
        <v>-</v>
      </c>
      <c r="M94" s="127" t="str">
        <f>IF(H94='Implementation Mandatoriness'!C10,IF(J94="مطبق كليًا  - Implemented",3,IF(J94="مطبق جزئيًا  - Partially Implemented",2,IF(J94="غير مطبق  - Not Implemented",1,0))),"-")</f>
        <v>-</v>
      </c>
      <c r="N94" s="127"/>
      <c r="O94" s="127"/>
      <c r="P94" s="199"/>
      <c r="Q94" s="60"/>
      <c r="R94" s="184"/>
    </row>
    <row r="95" spans="1:18" ht="209.25" customHeight="1" x14ac:dyDescent="0.3">
      <c r="A95" s="183"/>
      <c r="B95" s="405"/>
      <c r="C95" s="386"/>
      <c r="D95" s="412"/>
      <c r="E95" s="413"/>
      <c r="F95" s="123" t="s">
        <v>117</v>
      </c>
      <c r="G95" s="259" t="s">
        <v>205</v>
      </c>
      <c r="H95" s="274" t="str">
        <f>IF('معلومات أساسية عن الخدمة'!C6= "المستوى ٤",'Implementation Mandatoriness'!C10,'Implementation Mandatoriness'!C8)</f>
        <v>يجب تطبيقه - Must be implemented</v>
      </c>
      <c r="I95" s="202" t="s">
        <v>363</v>
      </c>
      <c r="J95" s="126" t="s">
        <v>6</v>
      </c>
      <c r="K95" s="127">
        <f t="shared" si="4"/>
        <v>3</v>
      </c>
      <c r="L95" s="126" t="str">
        <f>IF(H95='Implementation Mandatoriness'!C10,IF(M95=3,"مطبق كليًا  - Implemented",IF(M95=0,"لاينطبق - Not Applicable",IF(M95=1,"غير مطبق  - Not Implemented",IF(3&lt;M95&gt;1,"مطبق جزئيًا  - Partially Implemented")))),"-")</f>
        <v>-</v>
      </c>
      <c r="M95" s="127" t="str">
        <f>IF(H95='Implementation Mandatoriness'!C10,IF(J95="مطبق كليًا  - Implemented",3,IF(J95="مطبق جزئيًا  - Partially Implemented",2,IF(J95="غير مطبق  - Not Implemented",1,0))),"-")</f>
        <v>-</v>
      </c>
      <c r="N95" s="127"/>
      <c r="O95" s="127"/>
      <c r="P95" s="199"/>
      <c r="Q95" s="60"/>
      <c r="R95" s="184"/>
    </row>
    <row r="96" spans="1:18" ht="185.1" customHeight="1" x14ac:dyDescent="0.3">
      <c r="A96" s="183"/>
      <c r="B96" s="405"/>
      <c r="C96" s="386"/>
      <c r="D96" s="412"/>
      <c r="E96" s="413"/>
      <c r="F96" s="123" t="s">
        <v>117</v>
      </c>
      <c r="G96" s="259" t="s">
        <v>206</v>
      </c>
      <c r="H96" s="274" t="str">
        <f>IF('معلومات أساسية عن الخدمة'!C6= "المستوى ٤",'Implementation Mandatoriness'!C10,'Implementation Mandatoriness'!C8)</f>
        <v>يجب تطبيقه - Must be implemented</v>
      </c>
      <c r="I96" s="202" t="s">
        <v>364</v>
      </c>
      <c r="J96" s="126" t="s">
        <v>6</v>
      </c>
      <c r="K96" s="127">
        <f t="shared" si="4"/>
        <v>3</v>
      </c>
      <c r="L96" s="126" t="str">
        <f>IF(H96='Implementation Mandatoriness'!C10,IF(M96=3,"مطبق كليًا  - Implemented",IF(M96=0,"لاينطبق - Not Applicable",IF(M96=1,"غير مطبق  - Not Implemented",IF(3&lt;M96&gt;1,"مطبق جزئيًا  - Partially Implemented")))),"-")</f>
        <v>-</v>
      </c>
      <c r="M96" s="127" t="str">
        <f>IF(H96='Implementation Mandatoriness'!C10,IF(J96="مطبق كليًا  - Implemented",3,IF(J96="مطبق جزئيًا  - Partially Implemented",2,IF(J96="غير مطبق  - Not Implemented",1,0))),"-")</f>
        <v>-</v>
      </c>
      <c r="N96" s="127"/>
      <c r="O96" s="127"/>
      <c r="P96" s="199"/>
      <c r="Q96" s="60"/>
      <c r="R96" s="184"/>
    </row>
    <row r="97" spans="1:18" ht="185.1" customHeight="1" x14ac:dyDescent="0.3">
      <c r="A97" s="183"/>
      <c r="B97" s="405"/>
      <c r="C97" s="386"/>
      <c r="D97" s="412"/>
      <c r="E97" s="413"/>
      <c r="F97" s="123" t="s">
        <v>117</v>
      </c>
      <c r="G97" s="259" t="s">
        <v>207</v>
      </c>
      <c r="H97" s="274" t="str">
        <f>IF('معلومات أساسية عن الخدمة'!C6= "المستوى ٤",'Implementation Mandatoriness'!C10,'Implementation Mandatoriness'!C8)</f>
        <v>يجب تطبيقه - Must be implemented</v>
      </c>
      <c r="I97" s="202" t="s">
        <v>365</v>
      </c>
      <c r="J97" s="126" t="s">
        <v>6</v>
      </c>
      <c r="K97" s="127">
        <f t="shared" si="4"/>
        <v>3</v>
      </c>
      <c r="L97" s="126" t="str">
        <f>IF(H97='Implementation Mandatoriness'!C10,IF(M97=3,"مطبق كليًا  - Implemented",IF(M97=0,"لاينطبق - Not Applicable",IF(M97=1,"غير مطبق  - Not Implemented",IF(3&lt;M97&gt;1,"مطبق جزئيًا  - Partially Implemented")))),"-")</f>
        <v>-</v>
      </c>
      <c r="M97" s="127" t="str">
        <f>IF(H97='Implementation Mandatoriness'!C10,IF(J97="مطبق كليًا  - Implemented",3,IF(J97="مطبق جزئيًا  - Partially Implemented",2,IF(J97="غير مطبق  - Not Implemented",1,0))),"-")</f>
        <v>-</v>
      </c>
      <c r="N97" s="127"/>
      <c r="O97" s="127"/>
      <c r="P97" s="199"/>
      <c r="Q97" s="60"/>
      <c r="R97" s="184"/>
    </row>
    <row r="98" spans="1:18" ht="283.5" customHeight="1" x14ac:dyDescent="0.3">
      <c r="A98" s="183"/>
      <c r="B98" s="405"/>
      <c r="C98" s="401" t="s">
        <v>270</v>
      </c>
      <c r="D98" s="410" t="s">
        <v>98</v>
      </c>
      <c r="E98" s="411"/>
      <c r="F98" s="123" t="s">
        <v>116</v>
      </c>
      <c r="G98" s="259" t="s">
        <v>208</v>
      </c>
      <c r="H98" s="274" t="str">
        <f>IF('معلومات أساسية عن الخدمة'!C6= "المستوى ٤",'Implementation Mandatoriness'!C9,'Implementation Mandatoriness'!C7)</f>
        <v>يجب تطبيقه كليًا - Must be fully implemented</v>
      </c>
      <c r="I98" s="202" t="s">
        <v>366</v>
      </c>
      <c r="J98" s="253" t="str">
        <f>IF(K98=3,"مطبق كليًا  - Implemented",IF(K98=0,"لاينطبق - Not Applicable",IF(K98=1,"غير مطبق  - Not Implemented",IF(3&lt;K98&gt;1,"مطبق جزئيًا  - Partially Implemented"," "))))</f>
        <v>مطبق كليًا  - Implemented</v>
      </c>
      <c r="K98" s="127">
        <f>IF(H98='Implementation Mandatoriness'!C9,IF(SUM(K99,K102,K103,K104,K105,K106)=0,0,AVERAGEIFS(K99:K106,H99:H106,'Implementation Mandatoriness'!C8,K99:K106,"&lt;&gt;0")),IF(SUM(K99:K106)=0,0,AVERAGEIFS(K99:K106,H99:H106,'Implementation Mandatoriness'!C8,K99:K106,"&lt;&gt;0")))</f>
        <v>3</v>
      </c>
      <c r="L98" s="126" t="str">
        <f>IF(H98='Implementation Mandatoriness'!C9,IF(M98=3,"مطبق كليًا  - Implemented",IF(M98=0,"لاينطبق - Not Applicable",IF(M98=1,"غير مطبق  - Not Implemented",IF(3&lt;M98&gt;1,"مطبق جزئيًا  - Partially Implemented")))),"-")</f>
        <v>-</v>
      </c>
      <c r="M98" s="127">
        <f>IF(H98='Implementation Mandatoriness'!C9,IF(SUM(M100,M101)=0,0,AVERAGEIFS(M99:M106,H99:H106,'Implementation Mandatoriness'!C10,M99:M106,"&lt;&gt;0")),IF(SUM(M99:M106)=0,0,AVERAGEIFS(M99:M106,H99:H106,'Implementation Mandatoriness'!C10,M99:M106,"&lt;&gt;0")))</f>
        <v>0</v>
      </c>
      <c r="N98" s="127"/>
      <c r="O98" s="127"/>
      <c r="P98" s="199"/>
      <c r="Q98" s="60"/>
      <c r="R98" s="184"/>
    </row>
    <row r="99" spans="1:18" ht="216" customHeight="1" x14ac:dyDescent="0.3">
      <c r="A99" s="183"/>
      <c r="B99" s="405"/>
      <c r="C99" s="402"/>
      <c r="D99" s="412"/>
      <c r="E99" s="413"/>
      <c r="F99" s="123" t="s">
        <v>117</v>
      </c>
      <c r="G99" s="259" t="s">
        <v>209</v>
      </c>
      <c r="H99" s="275" t="str">
        <f>'Implementation Mandatoriness'!C8</f>
        <v>يجب تطبيقه - Must be implemented</v>
      </c>
      <c r="I99" s="202" t="s">
        <v>367</v>
      </c>
      <c r="J99" s="126" t="s">
        <v>6</v>
      </c>
      <c r="K99" s="127">
        <f>IF(J99="مطبق كليًا  - Implemented",3,IF(J99="مطبق جزئيًا  - Partially Implemented",2,IF(J99="غير مطبق  - Not Implemented",1,0)))</f>
        <v>3</v>
      </c>
      <c r="L99" s="127"/>
      <c r="M99" s="127"/>
      <c r="N99" s="127"/>
      <c r="O99" s="127"/>
      <c r="P99" s="199"/>
      <c r="Q99" s="60"/>
      <c r="R99" s="184"/>
    </row>
    <row r="100" spans="1:18" ht="185.1" customHeight="1" x14ac:dyDescent="0.3">
      <c r="A100" s="183"/>
      <c r="B100" s="405"/>
      <c r="C100" s="402"/>
      <c r="D100" s="412"/>
      <c r="E100" s="413"/>
      <c r="F100" s="123" t="s">
        <v>117</v>
      </c>
      <c r="G100" s="259" t="s">
        <v>210</v>
      </c>
      <c r="H100" s="274" t="str">
        <f>IF('معلومات أساسية عن الخدمة'!C6= "المستوى ٤",'Implementation Mandatoriness'!C10,'Implementation Mandatoriness'!C8)</f>
        <v>يجب تطبيقه - Must be implemented</v>
      </c>
      <c r="I100" s="202" t="s">
        <v>368</v>
      </c>
      <c r="J100" s="126" t="s">
        <v>6</v>
      </c>
      <c r="K100" s="127">
        <f t="shared" ref="K100:K106" si="5">IF(J100="مطبق كليًا  - Implemented",3,IF(J100="مطبق جزئيًا  - Partially Implemented",2,IF(J100="غير مطبق  - Not Implemented",1,0)))</f>
        <v>3</v>
      </c>
      <c r="L100" s="126" t="str">
        <f>IF(H100='Implementation Mandatoriness'!C10,IF(M100=3,"مطبق كليًا  - Implemented",IF(M100=0,"لاينطبق - Not Applicable",IF(M100=1,"غير مطبق  - Not Implemented",IF(3&lt;M100&gt;1,"مطبق جزئيًا  - Partially Implemented")))),"-")</f>
        <v>-</v>
      </c>
      <c r="M100" s="127" t="str">
        <f>IF(H100='Implementation Mandatoriness'!C10,IF(J100="مطبق كليًا  - Implemented",3,IF(J100="مطبق جزئيًا  - Partially Implemented",2,IF(J100="غير مطبق  - Not Implemented",1,0))),"-")</f>
        <v>-</v>
      </c>
      <c r="N100" s="127"/>
      <c r="O100" s="127"/>
      <c r="P100" s="199"/>
      <c r="Q100" s="60"/>
      <c r="R100" s="184"/>
    </row>
    <row r="101" spans="1:18" ht="185.1" customHeight="1" x14ac:dyDescent="0.3">
      <c r="A101" s="183"/>
      <c r="B101" s="405"/>
      <c r="C101" s="402"/>
      <c r="D101" s="412"/>
      <c r="E101" s="413"/>
      <c r="F101" s="123" t="s">
        <v>117</v>
      </c>
      <c r="G101" s="259" t="s">
        <v>211</v>
      </c>
      <c r="H101" s="274" t="str">
        <f>IF('معلومات أساسية عن الخدمة'!C6= "المستوى ٤",'Implementation Mandatoriness'!C10,'Implementation Mandatoriness'!C8)</f>
        <v>يجب تطبيقه - Must be implemented</v>
      </c>
      <c r="I101" s="202" t="s">
        <v>369</v>
      </c>
      <c r="J101" s="126" t="s">
        <v>6</v>
      </c>
      <c r="K101" s="127">
        <f t="shared" si="5"/>
        <v>3</v>
      </c>
      <c r="L101" s="126" t="str">
        <f>IF(H101='Implementation Mandatoriness'!C10,IF(M101=3,"مطبق كليًا  - Implemented",IF(M101=0,"لاينطبق - Not Applicable",IF(M101=1,"غير مطبق  - Not Implemented",IF(3&lt;M101&gt;1,"مطبق جزئيًا  - Partially Implemented")))),"-")</f>
        <v>-</v>
      </c>
      <c r="M101" s="127" t="str">
        <f>IF(H101='Implementation Mandatoriness'!C10,IF(J101="مطبق كليًا  - Implemented",3,IF(J101="مطبق جزئيًا  - Partially Implemented",2,IF(J101="غير مطبق  - Not Implemented",1,0))),"-")</f>
        <v>-</v>
      </c>
      <c r="N101" s="127"/>
      <c r="O101" s="127"/>
      <c r="P101" s="199"/>
      <c r="Q101" s="60"/>
      <c r="R101" s="184"/>
    </row>
    <row r="102" spans="1:18" ht="185.1" customHeight="1" x14ac:dyDescent="0.3">
      <c r="A102" s="183"/>
      <c r="B102" s="405"/>
      <c r="C102" s="402"/>
      <c r="D102" s="412"/>
      <c r="E102" s="413"/>
      <c r="F102" s="123" t="s">
        <v>117</v>
      </c>
      <c r="G102" s="259" t="s">
        <v>212</v>
      </c>
      <c r="H102" s="275" t="str">
        <f>'Implementation Mandatoriness'!C8</f>
        <v>يجب تطبيقه - Must be implemented</v>
      </c>
      <c r="I102" s="202" t="s">
        <v>370</v>
      </c>
      <c r="J102" s="126" t="s">
        <v>6</v>
      </c>
      <c r="K102" s="127">
        <f t="shared" si="5"/>
        <v>3</v>
      </c>
      <c r="L102" s="127"/>
      <c r="M102" s="127"/>
      <c r="N102" s="127"/>
      <c r="O102" s="127"/>
      <c r="P102" s="199"/>
      <c r="Q102" s="60"/>
      <c r="R102" s="184"/>
    </row>
    <row r="103" spans="1:18" ht="297" customHeight="1" x14ac:dyDescent="0.3">
      <c r="A103" s="183"/>
      <c r="B103" s="405"/>
      <c r="C103" s="402"/>
      <c r="D103" s="412"/>
      <c r="E103" s="413"/>
      <c r="F103" s="123" t="s">
        <v>117</v>
      </c>
      <c r="G103" s="259" t="s">
        <v>213</v>
      </c>
      <c r="H103" s="275" t="str">
        <f>'Implementation Mandatoriness'!C8</f>
        <v>يجب تطبيقه - Must be implemented</v>
      </c>
      <c r="I103" s="202" t="s">
        <v>371</v>
      </c>
      <c r="J103" s="126" t="s">
        <v>6</v>
      </c>
      <c r="K103" s="127">
        <f t="shared" si="5"/>
        <v>3</v>
      </c>
      <c r="L103" s="127"/>
      <c r="M103" s="127"/>
      <c r="N103" s="127"/>
      <c r="O103" s="127"/>
      <c r="P103" s="199"/>
      <c r="Q103" s="60"/>
      <c r="R103" s="184"/>
    </row>
    <row r="104" spans="1:18" ht="185.1" customHeight="1" x14ac:dyDescent="0.3">
      <c r="A104" s="183"/>
      <c r="B104" s="405"/>
      <c r="C104" s="402"/>
      <c r="D104" s="412"/>
      <c r="E104" s="413"/>
      <c r="F104" s="123" t="s">
        <v>117</v>
      </c>
      <c r="G104" s="259" t="s">
        <v>214</v>
      </c>
      <c r="H104" s="275" t="str">
        <f>'Implementation Mandatoriness'!C8</f>
        <v>يجب تطبيقه - Must be implemented</v>
      </c>
      <c r="I104" s="202" t="s">
        <v>372</v>
      </c>
      <c r="J104" s="126" t="s">
        <v>6</v>
      </c>
      <c r="K104" s="127">
        <f t="shared" si="5"/>
        <v>3</v>
      </c>
      <c r="L104" s="127"/>
      <c r="M104" s="127"/>
      <c r="N104" s="127"/>
      <c r="O104" s="127"/>
      <c r="P104" s="199"/>
      <c r="Q104" s="60"/>
      <c r="R104" s="184"/>
    </row>
    <row r="105" spans="1:18" ht="185.1" customHeight="1" x14ac:dyDescent="0.3">
      <c r="A105" s="183"/>
      <c r="B105" s="405"/>
      <c r="C105" s="402"/>
      <c r="D105" s="412"/>
      <c r="E105" s="413"/>
      <c r="F105" s="123" t="s">
        <v>117</v>
      </c>
      <c r="G105" s="259" t="s">
        <v>215</v>
      </c>
      <c r="H105" s="275" t="str">
        <f>'Implementation Mandatoriness'!C8</f>
        <v>يجب تطبيقه - Must be implemented</v>
      </c>
      <c r="I105" s="202" t="s">
        <v>373</v>
      </c>
      <c r="J105" s="126" t="s">
        <v>6</v>
      </c>
      <c r="K105" s="127">
        <f t="shared" si="5"/>
        <v>3</v>
      </c>
      <c r="L105" s="127"/>
      <c r="M105" s="127"/>
      <c r="N105" s="127"/>
      <c r="O105" s="127"/>
      <c r="P105" s="199"/>
      <c r="Q105" s="60"/>
      <c r="R105" s="184"/>
    </row>
    <row r="106" spans="1:18" ht="185.1" customHeight="1" x14ac:dyDescent="0.3">
      <c r="A106" s="183"/>
      <c r="B106" s="405"/>
      <c r="C106" s="403"/>
      <c r="D106" s="426"/>
      <c r="E106" s="427"/>
      <c r="F106" s="123" t="s">
        <v>117</v>
      </c>
      <c r="G106" s="259" t="s">
        <v>216</v>
      </c>
      <c r="H106" s="274" t="str">
        <f>IF('معلومات أساسية عن الخدمة'!C6= "المستوى ٤",'Implementation Mandatoriness'!C10,'Implementation Mandatoriness'!C8)</f>
        <v>يجب تطبيقه - Must be implemented</v>
      </c>
      <c r="I106" s="202" t="s">
        <v>374</v>
      </c>
      <c r="J106" s="126" t="s">
        <v>6</v>
      </c>
      <c r="K106" s="127">
        <f t="shared" si="5"/>
        <v>3</v>
      </c>
      <c r="L106" s="126" t="str">
        <f>IF(H106='Implementation Mandatoriness'!C10,IF(M106=3,"مطبق كليًا  - Implemented",IF(M106=0,"لاينطبق - Not Applicable",IF(M106=1,"غير مطبق  - Not Implemented",IF(3&lt;M106&gt;1,"مطبق جزئيًا  - Partially Implemented")))),"-")</f>
        <v>-</v>
      </c>
      <c r="M106" s="127" t="str">
        <f>IF(H106='Implementation Mandatoriness'!C10,IF(J106="مطبق كليًا  - Implemented",3,IF(J106="مطبق جزئيًا  - Partially Implemented",2,IF(J106="غير مطبق  - Not Implemented",1,0))),"-")</f>
        <v>-</v>
      </c>
      <c r="N106" s="127"/>
      <c r="O106" s="127"/>
      <c r="P106" s="199"/>
      <c r="Q106" s="60"/>
      <c r="R106" s="184"/>
    </row>
    <row r="107" spans="1:18" ht="251.25" customHeight="1" x14ac:dyDescent="0.3">
      <c r="A107" s="183"/>
      <c r="B107" s="405"/>
      <c r="C107" s="401" t="s">
        <v>271</v>
      </c>
      <c r="D107" s="410" t="s">
        <v>65</v>
      </c>
      <c r="E107" s="411"/>
      <c r="F107" s="123" t="s">
        <v>116</v>
      </c>
      <c r="G107" s="259" t="s">
        <v>217</v>
      </c>
      <c r="H107" s="275" t="str">
        <f>'Implementation Mandatoriness'!C7</f>
        <v>يجب تطبيقه كليًا - Must be fully implemented</v>
      </c>
      <c r="I107" s="202" t="s">
        <v>375</v>
      </c>
      <c r="J107" s="253" t="str">
        <f>IF(K107=3,"مطبق كليًا  - Implemented",IF(K107=0,"لاينطبق - Not Applicable",IF(K107=1,"غير مطبق  - Not Implemented",IF(3&lt;K107&gt;1,"مطبق جزئيًا  - Partially Implemented"," "))))</f>
        <v>مطبق كليًا  - Implemented</v>
      </c>
      <c r="K107" s="127">
        <f>IF(SUM(K108:K110)=0,0,AVERAGEIF(K108:K110,"&lt;&gt;0"))</f>
        <v>3</v>
      </c>
      <c r="L107" s="127"/>
      <c r="M107" s="127"/>
      <c r="N107" s="127"/>
      <c r="O107" s="127"/>
      <c r="P107" s="199"/>
      <c r="Q107" s="60"/>
      <c r="R107" s="184"/>
    </row>
    <row r="108" spans="1:18" ht="185.1" customHeight="1" x14ac:dyDescent="0.3">
      <c r="A108" s="183"/>
      <c r="B108" s="405"/>
      <c r="C108" s="402"/>
      <c r="D108" s="412"/>
      <c r="E108" s="413"/>
      <c r="F108" s="123" t="s">
        <v>117</v>
      </c>
      <c r="G108" s="259" t="s">
        <v>218</v>
      </c>
      <c r="H108" s="275" t="str">
        <f>'Implementation Mandatoriness'!C8</f>
        <v>يجب تطبيقه - Must be implemented</v>
      </c>
      <c r="I108" s="202" t="s">
        <v>376</v>
      </c>
      <c r="J108" s="126" t="s">
        <v>6</v>
      </c>
      <c r="K108" s="127">
        <f>IF(J108="مطبق كليًا  - Implemented",3,IF(J108="مطبق جزئيًا  - Partially Implemented",2,IF(J108="غير مطبق  - Not Implemented",1,0)))</f>
        <v>3</v>
      </c>
      <c r="L108" s="127"/>
      <c r="M108" s="127"/>
      <c r="N108" s="127"/>
      <c r="O108" s="127"/>
      <c r="P108" s="199"/>
      <c r="Q108" s="60"/>
      <c r="R108" s="184"/>
    </row>
    <row r="109" spans="1:18" ht="185.1" customHeight="1" x14ac:dyDescent="0.3">
      <c r="A109" s="183"/>
      <c r="B109" s="405"/>
      <c r="C109" s="402"/>
      <c r="D109" s="412"/>
      <c r="E109" s="413"/>
      <c r="F109" s="123" t="s">
        <v>117</v>
      </c>
      <c r="G109" s="259" t="s">
        <v>219</v>
      </c>
      <c r="H109" s="275" t="str">
        <f>'Implementation Mandatoriness'!C8</f>
        <v>يجب تطبيقه - Must be implemented</v>
      </c>
      <c r="I109" s="202" t="s">
        <v>377</v>
      </c>
      <c r="J109" s="126" t="s">
        <v>6</v>
      </c>
      <c r="K109" s="127">
        <f>IF(J109="مطبق كليًا  - Implemented",3,IF(J109="مطبق جزئيًا  - Partially Implemented",2,IF(J109="غير مطبق  - Not Implemented",1,0)))</f>
        <v>3</v>
      </c>
      <c r="L109" s="127"/>
      <c r="M109" s="127"/>
      <c r="N109" s="127"/>
      <c r="O109" s="127"/>
      <c r="P109" s="199"/>
      <c r="Q109" s="60"/>
      <c r="R109" s="184"/>
    </row>
    <row r="110" spans="1:18" ht="226.5" customHeight="1" x14ac:dyDescent="0.3">
      <c r="A110" s="183"/>
      <c r="B110" s="405"/>
      <c r="C110" s="403"/>
      <c r="D110" s="426"/>
      <c r="E110" s="427"/>
      <c r="F110" s="123" t="s">
        <v>117</v>
      </c>
      <c r="G110" s="259" t="s">
        <v>220</v>
      </c>
      <c r="H110" s="275" t="str">
        <f>'Implementation Mandatoriness'!C8</f>
        <v>يجب تطبيقه - Must be implemented</v>
      </c>
      <c r="I110" s="202" t="s">
        <v>378</v>
      </c>
      <c r="J110" s="126" t="s">
        <v>6</v>
      </c>
      <c r="K110" s="127">
        <f>IF(J110="مطبق كليًا  - Implemented",3,IF(J110="مطبق جزئيًا  - Partially Implemented",2,IF(J110="غير مطبق  - Not Implemented",1,0)))</f>
        <v>3</v>
      </c>
      <c r="L110" s="127"/>
      <c r="M110" s="127"/>
      <c r="N110" s="127"/>
      <c r="O110" s="127"/>
      <c r="P110" s="199"/>
      <c r="Q110" s="60"/>
      <c r="R110" s="184"/>
    </row>
    <row r="111" spans="1:18" ht="234" x14ac:dyDescent="0.3">
      <c r="A111" s="183"/>
      <c r="B111" s="405"/>
      <c r="C111" s="401" t="s">
        <v>272</v>
      </c>
      <c r="D111" s="410" t="s">
        <v>67</v>
      </c>
      <c r="E111" s="411"/>
      <c r="F111" s="123" t="s">
        <v>116</v>
      </c>
      <c r="G111" s="259" t="s">
        <v>221</v>
      </c>
      <c r="H111" s="275" t="str">
        <f>'Implementation Mandatoriness'!C7</f>
        <v>يجب تطبيقه كليًا - Must be fully implemented</v>
      </c>
      <c r="I111" s="202" t="s">
        <v>379</v>
      </c>
      <c r="J111" s="253" t="str">
        <f>IF(K111=3,"مطبق كليًا  - Implemented",IF(K111=0,"لاينطبق - Not Applicable",IF(K111=1,"غير مطبق  - Not Implemented",IF(3&lt;K111&gt;1,"مطبق جزئيًا  - Partially Implemented"," "))))</f>
        <v>مطبق كليًا  - Implemented</v>
      </c>
      <c r="K111" s="127">
        <f>IF(SUM(K112:K112)=0,0,AVERAGEIF(K112:K112,"&lt;&gt;0"))</f>
        <v>3</v>
      </c>
      <c r="L111" s="127"/>
      <c r="M111" s="127"/>
      <c r="N111" s="127"/>
      <c r="O111" s="127"/>
      <c r="P111" s="199"/>
      <c r="Q111" s="60"/>
      <c r="R111" s="184"/>
    </row>
    <row r="112" spans="1:18" ht="282" customHeight="1" x14ac:dyDescent="0.3">
      <c r="A112" s="183"/>
      <c r="B112" s="405"/>
      <c r="C112" s="403"/>
      <c r="D112" s="426"/>
      <c r="E112" s="427"/>
      <c r="F112" s="123" t="s">
        <v>117</v>
      </c>
      <c r="G112" s="259" t="s">
        <v>222</v>
      </c>
      <c r="H112" s="275" t="str">
        <f>'Implementation Mandatoriness'!C8</f>
        <v>يجب تطبيقه - Must be implemented</v>
      </c>
      <c r="I112" s="202" t="s">
        <v>380</v>
      </c>
      <c r="J112" s="126" t="s">
        <v>6</v>
      </c>
      <c r="K112" s="127">
        <f>IF(J112="مطبق كليًا  - Implemented",3,IF(J112="مطبق جزئيًا  - Partially Implemented",2,IF(J112="غير مطبق  - Not Implemented",1,0)))</f>
        <v>3</v>
      </c>
      <c r="L112" s="127"/>
      <c r="M112" s="127"/>
      <c r="N112" s="127"/>
      <c r="O112" s="127"/>
      <c r="P112" s="199"/>
      <c r="Q112" s="60"/>
      <c r="R112" s="184"/>
    </row>
    <row r="113" spans="1:18" ht="167.25" customHeight="1" x14ac:dyDescent="0.3">
      <c r="A113" s="183"/>
      <c r="B113" s="405"/>
      <c r="C113" s="386" t="s">
        <v>273</v>
      </c>
      <c r="D113" s="387" t="s">
        <v>38</v>
      </c>
      <c r="E113" s="388"/>
      <c r="F113" s="123" t="s">
        <v>116</v>
      </c>
      <c r="G113" s="259" t="s">
        <v>223</v>
      </c>
      <c r="H113" s="275" t="str">
        <f>'Implementation Mandatoriness'!C8</f>
        <v>يجب تطبيقه - Must be implemented</v>
      </c>
      <c r="I113" s="257" t="s">
        <v>381</v>
      </c>
      <c r="J113" s="126" t="s">
        <v>6</v>
      </c>
      <c r="K113" s="127">
        <f>IF(J113="مطبق كليًا  - Implemented",3,IF(J113="مطبق جزئيًا  - Partially Implemented",2,IF(J113="غير مطبق  - Not Implemented",1,0)))</f>
        <v>3</v>
      </c>
      <c r="L113" s="127"/>
      <c r="M113" s="127"/>
      <c r="N113" s="127"/>
      <c r="O113" s="127"/>
      <c r="P113" s="199"/>
      <c r="Q113" s="60"/>
      <c r="R113" s="184"/>
    </row>
    <row r="114" spans="1:18" ht="185.1" customHeight="1" x14ac:dyDescent="0.3">
      <c r="A114" s="183"/>
      <c r="B114" s="405"/>
      <c r="C114" s="386"/>
      <c r="D114" s="389"/>
      <c r="E114" s="390"/>
      <c r="F114" s="123" t="s">
        <v>116</v>
      </c>
      <c r="G114" s="259" t="s">
        <v>224</v>
      </c>
      <c r="H114" s="275" t="str">
        <f>'Implementation Mandatoriness'!C8</f>
        <v>يجب تطبيقه - Must be implemented</v>
      </c>
      <c r="I114" s="202" t="s">
        <v>382</v>
      </c>
      <c r="J114" s="126" t="s">
        <v>6</v>
      </c>
      <c r="K114" s="127">
        <f>IF(J114="مطبق كليًا  - Implemented",3,IF(J114="مطبق جزئيًا  - Partially Implemented",2,IF(J114="غير مطبق  - Not Implemented",1,0)))</f>
        <v>3</v>
      </c>
      <c r="L114" s="127"/>
      <c r="M114" s="127"/>
      <c r="N114" s="127"/>
      <c r="O114" s="127"/>
      <c r="P114" s="199"/>
      <c r="Q114" s="60"/>
      <c r="R114" s="184"/>
    </row>
    <row r="115" spans="1:18" ht="214.5" x14ac:dyDescent="0.3">
      <c r="A115" s="183"/>
      <c r="B115" s="405"/>
      <c r="C115" s="386"/>
      <c r="D115" s="389"/>
      <c r="E115" s="390"/>
      <c r="F115" s="123" t="s">
        <v>116</v>
      </c>
      <c r="G115" s="259" t="s">
        <v>225</v>
      </c>
      <c r="H115" s="274" t="str">
        <f>IF('معلومات أساسية عن الخدمة'!C6= "المستوى ٤",'Implementation Mandatoriness'!C9,'Implementation Mandatoriness'!C7)</f>
        <v>يجب تطبيقه كليًا - Must be fully implemented</v>
      </c>
      <c r="I115" s="202" t="s">
        <v>418</v>
      </c>
      <c r="J115" s="253" t="str">
        <f>IF(K115=3,"مطبق كليًا  - Implemented",IF(K115=0,"لاينطبق - Not Applicable",IF(K115=1,"غير مطبق  - Not Implemented",IF(3&lt;K115&gt;1,"مطبق جزئيًا  - Partially Implemented"," "))))</f>
        <v>مطبق كليًا  - Implemented</v>
      </c>
      <c r="K115" s="127">
        <f>IF(H115='Implementation Mandatoriness'!C9,IF(SUM(K117,K118)=0,0,AVERAGEIFS(K116:K118,H116:H118,'Implementation Mandatoriness'!C8,K116:K118,"&lt;&gt;0")),IF(SUM(K116:K118)=0,0,AVERAGEIFS(K116:K118,H116:H118,'Implementation Mandatoriness'!C8,K116:K118,"&lt;&gt;0")))</f>
        <v>3</v>
      </c>
      <c r="L115" s="126" t="str">
        <f>IF(H115='Implementation Mandatoriness'!C9,IF(M115=3,"مطبق كليًا  - Implemented",IF(M115=0,"لاينطبق - Not Applicable",IF(M115=1,"غير مطبق  - Not Implemented",IF(3&lt;M115&gt;1,"مطبق جزئيًا  - Partially Implemented")))),"-")</f>
        <v>-</v>
      </c>
      <c r="M115" s="127" t="str">
        <f>IF(H115='Implementation Mandatoriness'!C9,AVERAGEIF(M116,"&lt;&gt;0"),"-")</f>
        <v>-</v>
      </c>
      <c r="N115" s="127"/>
      <c r="O115" s="127"/>
      <c r="P115" s="199"/>
      <c r="Q115" s="60"/>
      <c r="R115" s="184"/>
    </row>
    <row r="116" spans="1:18" ht="185.1" customHeight="1" x14ac:dyDescent="0.3">
      <c r="A116" s="183"/>
      <c r="B116" s="405"/>
      <c r="C116" s="386"/>
      <c r="D116" s="389"/>
      <c r="E116" s="390"/>
      <c r="F116" s="123" t="s">
        <v>117</v>
      </c>
      <c r="G116" s="259" t="s">
        <v>226</v>
      </c>
      <c r="H116" s="274" t="str">
        <f>IF('معلومات أساسية عن الخدمة'!C6= "المستوى ٤",'Implementation Mandatoriness'!C10,'Implementation Mandatoriness'!C8)</f>
        <v>يجب تطبيقه - Must be implemented</v>
      </c>
      <c r="I116" s="202" t="s">
        <v>383</v>
      </c>
      <c r="J116" s="126" t="s">
        <v>6</v>
      </c>
      <c r="K116" s="127">
        <f t="shared" ref="K116:K121" si="6">IF(J116="مطبق كليًا  - Implemented",3,IF(J116="مطبق جزئيًا  - Partially Implemented",2,IF(J116="غير مطبق  - Not Implemented",1,0)))</f>
        <v>3</v>
      </c>
      <c r="L116" s="126" t="str">
        <f>IF(H116='Implementation Mandatoriness'!C10,IF(M116=3,"مطبق كليًا  - Implemented",IF(M116=0,"لاينطبق - Not Applicable",IF(M116=1,"غير مطبق  - Not Implemented",IF(3&lt;M116&gt;1,"مطبق جزئيًا  - Partially Implemented")))),"-")</f>
        <v>-</v>
      </c>
      <c r="M116" s="127" t="str">
        <f>IF(H116='Implementation Mandatoriness'!C10,IF(J116="مطبق كليًا  - Implemented",3,IF(J116="مطبق جزئيًا  - Partially Implemented",2,IF(J116="غير مطبق  - Not Implemented",1,0))),"-")</f>
        <v>-</v>
      </c>
      <c r="N116" s="127"/>
      <c r="O116" s="127"/>
      <c r="P116" s="199"/>
      <c r="Q116" s="60"/>
      <c r="R116" s="184"/>
    </row>
    <row r="117" spans="1:18" ht="185.1" customHeight="1" x14ac:dyDescent="0.3">
      <c r="A117" s="183"/>
      <c r="B117" s="405"/>
      <c r="C117" s="386"/>
      <c r="D117" s="389"/>
      <c r="E117" s="390"/>
      <c r="F117" s="123" t="s">
        <v>117</v>
      </c>
      <c r="G117" s="259" t="s">
        <v>227</v>
      </c>
      <c r="H117" s="275" t="str">
        <f>'Implementation Mandatoriness'!C8</f>
        <v>يجب تطبيقه - Must be implemented</v>
      </c>
      <c r="I117" s="202" t="s">
        <v>384</v>
      </c>
      <c r="J117" s="126" t="s">
        <v>6</v>
      </c>
      <c r="K117" s="127">
        <f t="shared" si="6"/>
        <v>3</v>
      </c>
      <c r="L117" s="127"/>
      <c r="M117" s="127"/>
      <c r="N117" s="127"/>
      <c r="O117" s="127"/>
      <c r="P117" s="199"/>
      <c r="Q117" s="60"/>
      <c r="R117" s="184"/>
    </row>
    <row r="118" spans="1:18" ht="185.1" customHeight="1" x14ac:dyDescent="0.3">
      <c r="A118" s="183"/>
      <c r="B118" s="405"/>
      <c r="C118" s="386"/>
      <c r="D118" s="389"/>
      <c r="E118" s="390"/>
      <c r="F118" s="123" t="s">
        <v>117</v>
      </c>
      <c r="G118" s="259" t="s">
        <v>228</v>
      </c>
      <c r="H118" s="275" t="str">
        <f>'Implementation Mandatoriness'!C8</f>
        <v>يجب تطبيقه - Must be implemented</v>
      </c>
      <c r="I118" s="202" t="s">
        <v>385</v>
      </c>
      <c r="J118" s="126" t="s">
        <v>6</v>
      </c>
      <c r="K118" s="127">
        <f t="shared" si="6"/>
        <v>3</v>
      </c>
      <c r="L118" s="127"/>
      <c r="M118" s="127"/>
      <c r="N118" s="127"/>
      <c r="O118" s="127"/>
      <c r="P118" s="199"/>
      <c r="Q118" s="60"/>
      <c r="R118" s="184"/>
    </row>
    <row r="119" spans="1:18" ht="185.1" customHeight="1" x14ac:dyDescent="0.3">
      <c r="A119" s="183"/>
      <c r="B119" s="405"/>
      <c r="C119" s="386"/>
      <c r="D119" s="391"/>
      <c r="E119" s="392"/>
      <c r="F119" s="123" t="s">
        <v>116</v>
      </c>
      <c r="G119" s="259" t="s">
        <v>229</v>
      </c>
      <c r="H119" s="275" t="str">
        <f>'Implementation Mandatoriness'!C8</f>
        <v>يجب تطبيقه - Must be implemented</v>
      </c>
      <c r="I119" s="202" t="s">
        <v>386</v>
      </c>
      <c r="J119" s="126" t="s">
        <v>6</v>
      </c>
      <c r="K119" s="127">
        <f t="shared" si="6"/>
        <v>3</v>
      </c>
      <c r="L119" s="127"/>
      <c r="M119" s="127"/>
      <c r="N119" s="127"/>
      <c r="O119" s="127"/>
      <c r="P119" s="199"/>
      <c r="Q119" s="60"/>
      <c r="R119" s="184"/>
    </row>
    <row r="120" spans="1:18" ht="185.1" customHeight="1" x14ac:dyDescent="0.3">
      <c r="A120" s="183"/>
      <c r="B120" s="405"/>
      <c r="C120" s="401" t="s">
        <v>274</v>
      </c>
      <c r="D120" s="387" t="s">
        <v>73</v>
      </c>
      <c r="E120" s="388"/>
      <c r="F120" s="123" t="s">
        <v>116</v>
      </c>
      <c r="G120" s="259" t="s">
        <v>230</v>
      </c>
      <c r="H120" s="275" t="str">
        <f>'Implementation Mandatoriness'!C8</f>
        <v>يجب تطبيقه - Must be implemented</v>
      </c>
      <c r="I120" s="202" t="s">
        <v>387</v>
      </c>
      <c r="J120" s="126" t="s">
        <v>6</v>
      </c>
      <c r="K120" s="127">
        <f t="shared" si="6"/>
        <v>3</v>
      </c>
      <c r="L120" s="127"/>
      <c r="M120" s="127"/>
      <c r="N120" s="127"/>
      <c r="O120" s="127"/>
      <c r="P120" s="199"/>
      <c r="Q120" s="60"/>
      <c r="R120" s="184"/>
    </row>
    <row r="121" spans="1:18" ht="185.1" customHeight="1" x14ac:dyDescent="0.3">
      <c r="A121" s="183"/>
      <c r="B121" s="405"/>
      <c r="C121" s="402"/>
      <c r="D121" s="389"/>
      <c r="E121" s="390"/>
      <c r="F121" s="123" t="s">
        <v>116</v>
      </c>
      <c r="G121" s="259" t="s">
        <v>231</v>
      </c>
      <c r="H121" s="275" t="str">
        <f>'Implementation Mandatoriness'!C8</f>
        <v>يجب تطبيقه - Must be implemented</v>
      </c>
      <c r="I121" s="202" t="s">
        <v>388</v>
      </c>
      <c r="J121" s="126" t="s">
        <v>6</v>
      </c>
      <c r="K121" s="127">
        <f t="shared" si="6"/>
        <v>3</v>
      </c>
      <c r="L121" s="127"/>
      <c r="M121" s="127"/>
      <c r="N121" s="127"/>
      <c r="O121" s="127"/>
      <c r="P121" s="199"/>
      <c r="Q121" s="60"/>
      <c r="R121" s="184"/>
    </row>
    <row r="122" spans="1:18" ht="185.1" customHeight="1" x14ac:dyDescent="0.3">
      <c r="A122" s="183"/>
      <c r="B122" s="405"/>
      <c r="C122" s="402"/>
      <c r="D122" s="389"/>
      <c r="E122" s="390"/>
      <c r="F122" s="123" t="s">
        <v>116</v>
      </c>
      <c r="G122" s="259" t="s">
        <v>232</v>
      </c>
      <c r="H122" s="275" t="str">
        <f>'Implementation Mandatoriness'!C7</f>
        <v>يجب تطبيقه كليًا - Must be fully implemented</v>
      </c>
      <c r="I122" s="202" t="s">
        <v>389</v>
      </c>
      <c r="J122" s="253" t="str">
        <f>IF(K122=3,"مطبق كليًا  - Implemented",IF(K122=0,"لاينطبق - Not Applicable",IF(K122=1,"غير مطبق  - Not Implemented",IF(3&lt;K122&gt;1,"مطبق جزئيًا  - Partially Implemented"," "))))</f>
        <v>مطبق كليًا  - Implemented</v>
      </c>
      <c r="K122" s="127">
        <f>IF(SUM(K123:K124)=0,0,AVERAGEIF(K123:K124,"&lt;&gt;0"))</f>
        <v>3</v>
      </c>
      <c r="L122" s="127"/>
      <c r="M122" s="127"/>
      <c r="N122" s="127"/>
      <c r="O122" s="127"/>
      <c r="P122" s="199"/>
      <c r="Q122" s="60"/>
      <c r="R122" s="184"/>
    </row>
    <row r="123" spans="1:18" ht="235.5" customHeight="1" x14ac:dyDescent="0.3">
      <c r="A123" s="183"/>
      <c r="B123" s="405"/>
      <c r="C123" s="402"/>
      <c r="D123" s="389"/>
      <c r="E123" s="390"/>
      <c r="F123" s="123" t="s">
        <v>117</v>
      </c>
      <c r="G123" s="259" t="s">
        <v>233</v>
      </c>
      <c r="H123" s="275" t="str">
        <f>'Implementation Mandatoriness'!C8</f>
        <v>يجب تطبيقه - Must be implemented</v>
      </c>
      <c r="I123" s="202" t="s">
        <v>390</v>
      </c>
      <c r="J123" s="126" t="s">
        <v>6</v>
      </c>
      <c r="K123" s="127">
        <f>IF(J123="مطبق كليًا  - Implemented",3,IF(J123="مطبق جزئيًا  - Partially Implemented",2,IF(J123="غير مطبق  - Not Implemented",1,0)))</f>
        <v>3</v>
      </c>
      <c r="L123" s="127"/>
      <c r="M123" s="127"/>
      <c r="N123" s="127"/>
      <c r="O123" s="127"/>
      <c r="P123" s="199"/>
      <c r="Q123" s="60"/>
      <c r="R123" s="184"/>
    </row>
    <row r="124" spans="1:18" ht="197.25" customHeight="1" x14ac:dyDescent="0.3">
      <c r="A124" s="183"/>
      <c r="B124" s="405"/>
      <c r="C124" s="402"/>
      <c r="D124" s="389"/>
      <c r="E124" s="390"/>
      <c r="F124" s="123" t="s">
        <v>117</v>
      </c>
      <c r="G124" s="259" t="s">
        <v>234</v>
      </c>
      <c r="H124" s="275" t="str">
        <f>'Implementation Mandatoriness'!C8</f>
        <v>يجب تطبيقه - Must be implemented</v>
      </c>
      <c r="I124" s="202" t="s">
        <v>549</v>
      </c>
      <c r="J124" s="126" t="s">
        <v>6</v>
      </c>
      <c r="K124" s="127">
        <f>IF(J124="مطبق كليًا  - Implemented",3,IF(J124="مطبق جزئيًا  - Partially Implemented",2,IF(J124="غير مطبق  - Not Implemented",1,0)))</f>
        <v>3</v>
      </c>
      <c r="L124" s="127"/>
      <c r="M124" s="127"/>
      <c r="N124" s="127"/>
      <c r="O124" s="127"/>
      <c r="P124" s="199"/>
      <c r="Q124" s="60"/>
      <c r="R124" s="184"/>
    </row>
    <row r="125" spans="1:18" ht="185.1" customHeight="1" x14ac:dyDescent="0.3">
      <c r="A125" s="183"/>
      <c r="B125" s="405"/>
      <c r="C125" s="403"/>
      <c r="D125" s="391"/>
      <c r="E125" s="392"/>
      <c r="F125" s="123" t="s">
        <v>116</v>
      </c>
      <c r="G125" s="259" t="s">
        <v>235</v>
      </c>
      <c r="H125" s="275" t="str">
        <f>'Implementation Mandatoriness'!C8</f>
        <v>يجب تطبيقه - Must be implemented</v>
      </c>
      <c r="I125" s="202" t="s">
        <v>391</v>
      </c>
      <c r="J125" s="126" t="s">
        <v>6</v>
      </c>
      <c r="K125" s="127">
        <f>IF(J125="مطبق كليًا  - Implemented",3,IF(J125="مطبق جزئيًا  - Partially Implemented",2,IF(J125="غير مطبق  - Not Implemented",1,0)))</f>
        <v>3</v>
      </c>
      <c r="L125" s="127"/>
      <c r="M125" s="127"/>
      <c r="N125" s="127"/>
      <c r="O125" s="127"/>
      <c r="P125" s="199"/>
      <c r="Q125" s="60"/>
      <c r="R125" s="184"/>
    </row>
    <row r="126" spans="1:18" ht="185.1" customHeight="1" x14ac:dyDescent="0.3">
      <c r="A126" s="183"/>
      <c r="B126" s="405"/>
      <c r="C126" s="401" t="s">
        <v>275</v>
      </c>
      <c r="D126" s="387" t="s">
        <v>78</v>
      </c>
      <c r="E126" s="388"/>
      <c r="F126" s="123" t="s">
        <v>116</v>
      </c>
      <c r="G126" s="259" t="s">
        <v>236</v>
      </c>
      <c r="H126" s="275" t="str">
        <f>'Implementation Mandatoriness'!C8</f>
        <v>يجب تطبيقه - Must be implemented</v>
      </c>
      <c r="I126" s="202" t="s">
        <v>392</v>
      </c>
      <c r="J126" s="126" t="s">
        <v>6</v>
      </c>
      <c r="K126" s="127">
        <f>IF(J126="مطبق كليًا  - Implemented",3,IF(J126="مطبق جزئيًا  - Partially Implemented",2,IF(J126="غير مطبق  - Not Implemented",1,0)))</f>
        <v>3</v>
      </c>
      <c r="L126" s="127"/>
      <c r="M126" s="127"/>
      <c r="N126" s="127"/>
      <c r="O126" s="127"/>
      <c r="P126" s="199"/>
      <c r="Q126" s="60"/>
      <c r="R126" s="184"/>
    </row>
    <row r="127" spans="1:18" ht="185.1" customHeight="1" x14ac:dyDescent="0.3">
      <c r="A127" s="183"/>
      <c r="B127" s="405"/>
      <c r="C127" s="402"/>
      <c r="D127" s="389"/>
      <c r="E127" s="390"/>
      <c r="F127" s="123" t="s">
        <v>116</v>
      </c>
      <c r="G127" s="259" t="s">
        <v>237</v>
      </c>
      <c r="H127" s="275" t="str">
        <f>'Implementation Mandatoriness'!C8</f>
        <v>يجب تطبيقه - Must be implemented</v>
      </c>
      <c r="I127" s="202" t="s">
        <v>393</v>
      </c>
      <c r="J127" s="126" t="s">
        <v>6</v>
      </c>
      <c r="K127" s="127">
        <f>IF(J127="مطبق كليًا  - Implemented",3,IF(J127="مطبق جزئيًا  - Partially Implemented",2,IF(J127="غير مطبق  - Not Implemented",1,0)))</f>
        <v>3</v>
      </c>
      <c r="L127" s="127"/>
      <c r="M127" s="127"/>
      <c r="N127" s="127"/>
      <c r="O127" s="127"/>
      <c r="P127" s="199"/>
      <c r="Q127" s="60"/>
      <c r="R127" s="184"/>
    </row>
    <row r="128" spans="1:18" ht="185.1" customHeight="1" x14ac:dyDescent="0.3">
      <c r="A128" s="183"/>
      <c r="B128" s="405"/>
      <c r="C128" s="402"/>
      <c r="D128" s="389"/>
      <c r="E128" s="390"/>
      <c r="F128" s="123" t="s">
        <v>116</v>
      </c>
      <c r="G128" s="259" t="s">
        <v>238</v>
      </c>
      <c r="H128" s="275" t="str">
        <f>'Implementation Mandatoriness'!C7</f>
        <v>يجب تطبيقه كليًا - Must be fully implemented</v>
      </c>
      <c r="I128" s="202" t="s">
        <v>394</v>
      </c>
      <c r="J128" s="253" t="str">
        <f>IF(K128=3,"مطبق كليًا  - Implemented",IF(K128=0,"لاينطبق - Not Applicable",IF(K128=1,"غير مطبق  - Not Implemented",IF(3&lt;K128&gt;1,"مطبق جزئيًا  - Partially Implemented"," "))))</f>
        <v>مطبق كليًا  - Implemented</v>
      </c>
      <c r="K128" s="127">
        <f>IF(SUM(K129:K134)=0,0,AVERAGEIF(K129:K134,"&lt;&gt;0"))</f>
        <v>3</v>
      </c>
      <c r="L128" s="127"/>
      <c r="M128" s="127"/>
      <c r="N128" s="127"/>
      <c r="O128" s="127"/>
      <c r="P128" s="199"/>
      <c r="Q128" s="60"/>
      <c r="R128" s="184"/>
    </row>
    <row r="129" spans="1:18" ht="185.1" customHeight="1" x14ac:dyDescent="0.3">
      <c r="A129" s="183"/>
      <c r="B129" s="405"/>
      <c r="C129" s="402"/>
      <c r="D129" s="389"/>
      <c r="E129" s="390"/>
      <c r="F129" s="123" t="s">
        <v>117</v>
      </c>
      <c r="G129" s="259" t="s">
        <v>239</v>
      </c>
      <c r="H129" s="275" t="str">
        <f>'Implementation Mandatoriness'!C8</f>
        <v>يجب تطبيقه - Must be implemented</v>
      </c>
      <c r="I129" s="202" t="s">
        <v>395</v>
      </c>
      <c r="J129" s="126" t="s">
        <v>6</v>
      </c>
      <c r="K129" s="127">
        <f t="shared" ref="K129:K135" si="7">IF(J129="مطبق كليًا  - Implemented",3,IF(J129="مطبق جزئيًا  - Partially Implemented",2,IF(J129="غير مطبق  - Not Implemented",1,0)))</f>
        <v>3</v>
      </c>
      <c r="L129" s="127"/>
      <c r="M129" s="127"/>
      <c r="N129" s="127"/>
      <c r="O129" s="127"/>
      <c r="P129" s="199"/>
      <c r="Q129" s="60"/>
      <c r="R129" s="184"/>
    </row>
    <row r="130" spans="1:18" ht="185.1" customHeight="1" x14ac:dyDescent="0.3">
      <c r="A130" s="183"/>
      <c r="B130" s="405"/>
      <c r="C130" s="402"/>
      <c r="D130" s="389"/>
      <c r="E130" s="390"/>
      <c r="F130" s="123" t="s">
        <v>117</v>
      </c>
      <c r="G130" s="259" t="s">
        <v>240</v>
      </c>
      <c r="H130" s="275" t="str">
        <f>'Implementation Mandatoriness'!C8</f>
        <v>يجب تطبيقه - Must be implemented</v>
      </c>
      <c r="I130" s="202" t="s">
        <v>396</v>
      </c>
      <c r="J130" s="126" t="s">
        <v>6</v>
      </c>
      <c r="K130" s="127">
        <f t="shared" si="7"/>
        <v>3</v>
      </c>
      <c r="L130" s="127"/>
      <c r="M130" s="127"/>
      <c r="N130" s="127"/>
      <c r="O130" s="127"/>
      <c r="P130" s="199"/>
      <c r="Q130" s="60"/>
      <c r="R130" s="184"/>
    </row>
    <row r="131" spans="1:18" ht="185.1" customHeight="1" x14ac:dyDescent="0.3">
      <c r="A131" s="183"/>
      <c r="B131" s="405"/>
      <c r="C131" s="402"/>
      <c r="D131" s="389"/>
      <c r="E131" s="390"/>
      <c r="F131" s="123" t="s">
        <v>13</v>
      </c>
      <c r="G131" s="259" t="s">
        <v>241</v>
      </c>
      <c r="H131" s="275" t="str">
        <f>'Implementation Mandatoriness'!C8</f>
        <v>يجب تطبيقه - Must be implemented</v>
      </c>
      <c r="I131" s="202" t="s">
        <v>397</v>
      </c>
      <c r="J131" s="126" t="s">
        <v>6</v>
      </c>
      <c r="K131" s="127">
        <f t="shared" si="7"/>
        <v>3</v>
      </c>
      <c r="L131" s="127"/>
      <c r="M131" s="127"/>
      <c r="N131" s="127"/>
      <c r="O131" s="127"/>
      <c r="P131" s="199"/>
      <c r="Q131" s="60"/>
      <c r="R131" s="184"/>
    </row>
    <row r="132" spans="1:18" ht="185.1" customHeight="1" x14ac:dyDescent="0.3">
      <c r="A132" s="183"/>
      <c r="B132" s="405"/>
      <c r="C132" s="402"/>
      <c r="D132" s="389"/>
      <c r="E132" s="390"/>
      <c r="F132" s="123" t="s">
        <v>117</v>
      </c>
      <c r="G132" s="259" t="s">
        <v>242</v>
      </c>
      <c r="H132" s="275" t="str">
        <f>'Implementation Mandatoriness'!C8</f>
        <v>يجب تطبيقه - Must be implemented</v>
      </c>
      <c r="I132" s="202" t="s">
        <v>398</v>
      </c>
      <c r="J132" s="126" t="s">
        <v>6</v>
      </c>
      <c r="K132" s="127">
        <f t="shared" si="7"/>
        <v>3</v>
      </c>
      <c r="L132" s="127"/>
      <c r="M132" s="127"/>
      <c r="N132" s="127"/>
      <c r="O132" s="127"/>
      <c r="P132" s="199"/>
      <c r="Q132" s="60"/>
      <c r="R132" s="184"/>
    </row>
    <row r="133" spans="1:18" ht="185.1" customHeight="1" x14ac:dyDescent="0.3">
      <c r="A133" s="183"/>
      <c r="B133" s="405"/>
      <c r="C133" s="402"/>
      <c r="D133" s="389"/>
      <c r="E133" s="390"/>
      <c r="F133" s="123" t="s">
        <v>117</v>
      </c>
      <c r="G133" s="259" t="s">
        <v>243</v>
      </c>
      <c r="H133" s="275" t="str">
        <f>'Implementation Mandatoriness'!C8</f>
        <v>يجب تطبيقه - Must be implemented</v>
      </c>
      <c r="I133" s="202" t="s">
        <v>399</v>
      </c>
      <c r="J133" s="126" t="s">
        <v>6</v>
      </c>
      <c r="K133" s="127">
        <f t="shared" si="7"/>
        <v>3</v>
      </c>
      <c r="L133" s="127"/>
      <c r="M133" s="127"/>
      <c r="N133" s="127"/>
      <c r="O133" s="127"/>
      <c r="P133" s="199"/>
      <c r="Q133" s="60"/>
      <c r="R133" s="184"/>
    </row>
    <row r="134" spans="1:18" ht="185.1" customHeight="1" x14ac:dyDescent="0.3">
      <c r="A134" s="183"/>
      <c r="B134" s="405"/>
      <c r="C134" s="402"/>
      <c r="D134" s="389"/>
      <c r="E134" s="390"/>
      <c r="F134" s="123" t="s">
        <v>117</v>
      </c>
      <c r="G134" s="259" t="s">
        <v>244</v>
      </c>
      <c r="H134" s="275" t="str">
        <f>'Implementation Mandatoriness'!C8</f>
        <v>يجب تطبيقه - Must be implemented</v>
      </c>
      <c r="I134" s="202" t="s">
        <v>400</v>
      </c>
      <c r="J134" s="126" t="s">
        <v>6</v>
      </c>
      <c r="K134" s="127">
        <f t="shared" si="7"/>
        <v>3</v>
      </c>
      <c r="L134" s="127"/>
      <c r="M134" s="127"/>
      <c r="N134" s="127"/>
      <c r="O134" s="127"/>
      <c r="P134" s="199"/>
      <c r="Q134" s="60"/>
      <c r="R134" s="184"/>
    </row>
    <row r="135" spans="1:18" ht="185.1" customHeight="1" x14ac:dyDescent="0.3">
      <c r="A135" s="183"/>
      <c r="B135" s="406"/>
      <c r="C135" s="403"/>
      <c r="D135" s="391"/>
      <c r="E135" s="392"/>
      <c r="F135" s="123" t="s">
        <v>116</v>
      </c>
      <c r="G135" s="259" t="s">
        <v>245</v>
      </c>
      <c r="H135" s="275" t="str">
        <f>'Implementation Mandatoriness'!C8</f>
        <v>يجب تطبيقه - Must be implemented</v>
      </c>
      <c r="I135" s="202" t="s">
        <v>401</v>
      </c>
      <c r="J135" s="126" t="s">
        <v>6</v>
      </c>
      <c r="K135" s="127">
        <f t="shared" si="7"/>
        <v>3</v>
      </c>
      <c r="L135" s="127"/>
      <c r="M135" s="127"/>
      <c r="N135" s="127"/>
      <c r="O135" s="127"/>
      <c r="P135" s="199"/>
      <c r="Q135" s="60"/>
      <c r="R135" s="184"/>
    </row>
    <row r="136" spans="1:18" ht="273" x14ac:dyDescent="0.3">
      <c r="A136" s="183"/>
      <c r="B136" s="393" t="s">
        <v>282</v>
      </c>
      <c r="C136" s="394" t="s">
        <v>276</v>
      </c>
      <c r="D136" s="395" t="s">
        <v>547</v>
      </c>
      <c r="E136" s="396"/>
      <c r="F136" s="123" t="s">
        <v>116</v>
      </c>
      <c r="G136" s="259" t="s">
        <v>246</v>
      </c>
      <c r="H136" s="275" t="str">
        <f>'Implementation Mandatoriness'!C7</f>
        <v>يجب تطبيقه كليًا - Must be fully implemented</v>
      </c>
      <c r="I136" s="202" t="s">
        <v>402</v>
      </c>
      <c r="J136" s="253" t="str">
        <f>IF(K136=3,"مطبق كليًا  - Implemented",IF(K136=0,"لاينطبق - Not Applicable",IF(K136=1,"غير مطبق  - Not Implemented",IF(3&lt;K136&gt;1,"مطبق جزئيًا  - Partially Implemented"," "))))</f>
        <v>مطبق كليًا  - Implemented</v>
      </c>
      <c r="K136" s="127">
        <f>IF(SUM(K137:K138)=0,0,AVERAGEIF(K137:K138,"&lt;&gt;0"))</f>
        <v>3</v>
      </c>
      <c r="L136" s="127"/>
      <c r="M136" s="127"/>
      <c r="N136" s="127"/>
      <c r="O136" s="127"/>
      <c r="P136" s="199"/>
      <c r="Q136" s="60"/>
      <c r="R136" s="184"/>
    </row>
    <row r="137" spans="1:18" ht="185.1" customHeight="1" x14ac:dyDescent="0.3">
      <c r="A137" s="183"/>
      <c r="B137" s="393"/>
      <c r="C137" s="394"/>
      <c r="D137" s="397"/>
      <c r="E137" s="398"/>
      <c r="F137" s="123" t="s">
        <v>117</v>
      </c>
      <c r="G137" s="259" t="s">
        <v>247</v>
      </c>
      <c r="H137" s="275" t="str">
        <f>'Implementation Mandatoriness'!C8</f>
        <v>يجب تطبيقه - Must be implemented</v>
      </c>
      <c r="I137" s="202" t="s">
        <v>403</v>
      </c>
      <c r="J137" s="126" t="s">
        <v>6</v>
      </c>
      <c r="K137" s="127">
        <f>IF(J137="مطبق كليًا  - Implemented",3,IF(J137="مطبق جزئيًا  - Partially Implemented",2,IF(J137="غير مطبق  - Not Implemented",1,0)))</f>
        <v>3</v>
      </c>
      <c r="L137" s="127"/>
      <c r="M137" s="127"/>
      <c r="N137" s="127"/>
      <c r="O137" s="127"/>
      <c r="P137" s="199"/>
      <c r="Q137" s="60"/>
      <c r="R137" s="184"/>
    </row>
    <row r="138" spans="1:18" ht="207" customHeight="1" x14ac:dyDescent="0.3">
      <c r="A138" s="183"/>
      <c r="B138" s="393"/>
      <c r="C138" s="394"/>
      <c r="D138" s="399"/>
      <c r="E138" s="400"/>
      <c r="F138" s="123" t="s">
        <v>117</v>
      </c>
      <c r="G138" s="259" t="s">
        <v>248</v>
      </c>
      <c r="H138" s="275" t="str">
        <f>'Implementation Mandatoriness'!C8</f>
        <v>يجب تطبيقه - Must be implemented</v>
      </c>
      <c r="I138" s="202" t="s">
        <v>404</v>
      </c>
      <c r="J138" s="211" t="s">
        <v>6</v>
      </c>
      <c r="K138" s="212">
        <f>IF(J138="مطبق كليًا  - Implemented",3,IF(J138="مطبق جزئيًا  - Partially Implemented",2,IF(J138="غير مطبق  - Not Implemented",1,0)))</f>
        <v>3</v>
      </c>
      <c r="L138" s="212"/>
      <c r="M138" s="127"/>
      <c r="N138" s="212"/>
      <c r="O138" s="212"/>
      <c r="P138" s="213"/>
      <c r="Q138" s="60"/>
      <c r="R138" s="184"/>
    </row>
    <row r="139" spans="1:18" ht="251.25" customHeight="1" x14ac:dyDescent="0.3">
      <c r="A139" s="183"/>
      <c r="B139" s="407" t="s">
        <v>283</v>
      </c>
      <c r="C139" s="408" t="s">
        <v>277</v>
      </c>
      <c r="D139" s="409" t="s">
        <v>86</v>
      </c>
      <c r="E139" s="409"/>
      <c r="F139" s="123" t="s">
        <v>116</v>
      </c>
      <c r="G139" s="259" t="s">
        <v>249</v>
      </c>
      <c r="H139" s="274" t="str">
        <f>IF('معلومات أساسية عن الخدمة'!C6= "المستوى ٤",'Implementation Mandatoriness'!C9,'Implementation Mandatoriness'!C7)</f>
        <v>يجب تطبيقه كليًا - Must be fully implemented</v>
      </c>
      <c r="I139" s="202" t="s">
        <v>405</v>
      </c>
      <c r="J139" s="253" t="str">
        <f>IF(K139=3,"مطبق كليًا  - Implemented",IF(K139=0,"لاينطبق - Not Applicable",IF(K139=1,"غير مطبق  - Not Implemented",IF(3&lt;K139&gt;1,"مطبق جزئيًا  - Partially Implemented"," "))))</f>
        <v>مطبق كليًا  - Implemented</v>
      </c>
      <c r="K139" s="127">
        <f>IF(H139='Implementation Mandatoriness'!C9,IF(SUM(K140:K143)=0,0,AVERAGEIFS(K140:K143,H140:H143,'Implementation Mandatoriness'!C8,K140:K143,"&lt;&gt;0")),IF(SUM(K140:K143)=0,0,AVERAGEIFS(K140:K143,H140:H143,'Implementation Mandatoriness'!C8,K140:K143,"&lt;&gt;0")))</f>
        <v>3</v>
      </c>
      <c r="L139" s="126" t="str">
        <f>IF(H139='Implementation Mandatoriness'!C9,IF(M139=3,"مطبق كليًا  - Implemented",IF(M139=0,"لاينطبق - Not Applicable",IF(M139=1,"غير مطبق  - Not Implemented",IF(3&lt;M139&gt;1,"مطبق جزئيًا  - Partially Implemented")))),"-")</f>
        <v>-</v>
      </c>
      <c r="M139" s="127">
        <f>IF(H139='Implementation Mandatoriness'!C9,IF(M140=0,0,AVERAGEIFS(M140:M143,H140:H143,'Implementation Mandatoriness'!C10,M140:M143,"&lt;&gt;0")),IF(SUM(M140:M143)=0,0,AVERAGEIFS(M140:M143,H140:H143,'Implementation Mandatoriness'!C10,M140:M143,"&lt;&gt;0")))</f>
        <v>0</v>
      </c>
      <c r="N139" s="127"/>
      <c r="O139" s="127"/>
      <c r="P139" s="214"/>
      <c r="Q139" s="60"/>
      <c r="R139" s="184"/>
    </row>
    <row r="140" spans="1:18" ht="298.5" customHeight="1" x14ac:dyDescent="0.3">
      <c r="A140" s="183"/>
      <c r="B140" s="407"/>
      <c r="C140" s="408"/>
      <c r="D140" s="409"/>
      <c r="E140" s="409"/>
      <c r="F140" s="123" t="s">
        <v>117</v>
      </c>
      <c r="G140" s="259" t="s">
        <v>250</v>
      </c>
      <c r="H140" s="274" t="str">
        <f>IF('معلومات أساسية عن الخدمة'!C6= "المستوى ٤",'Implementation Mandatoriness'!C10,'Implementation Mandatoriness'!C8)</f>
        <v>يجب تطبيقه - Must be implemented</v>
      </c>
      <c r="I140" s="202" t="s">
        <v>406</v>
      </c>
      <c r="J140" s="126" t="s">
        <v>6</v>
      </c>
      <c r="K140" s="127">
        <f>IF(J140="مطبق كليًا  - Implemented",3,IF(J140="مطبق جزئيًا  - Partially Implemented",2,IF(J140="غير مطبق  - Not Implemented",1,0)))</f>
        <v>3</v>
      </c>
      <c r="L140" s="126" t="str">
        <f>IF(H140='Implementation Mandatoriness'!C10,IF(M140=3,"مطبق كليًا  - Implemented",IF(M140=0,"لاينطبق - Not Applicable",IF(M140=1,"غير مطبق  - Not Implemented",IF(3&lt;M140&gt;1,"مطبق جزئيًا  - Partially Implemented")))),"-")</f>
        <v>-</v>
      </c>
      <c r="M140" s="127" t="str">
        <f>IF(H140='Implementation Mandatoriness'!C10,IF(J140="مطبق كليًا  - Implemented",3,IF(J140="مطبق جزئيًا  - Partially Implemented",2,IF(J140="غير مطبق  - Not Implemented",1,0))),"-")</f>
        <v>-</v>
      </c>
      <c r="N140" s="127"/>
      <c r="O140" s="127"/>
      <c r="P140" s="214"/>
      <c r="Q140" s="60"/>
      <c r="R140" s="184"/>
    </row>
    <row r="141" spans="1:18" ht="185.1" customHeight="1" x14ac:dyDescent="0.3">
      <c r="A141" s="183"/>
      <c r="B141" s="407"/>
      <c r="C141" s="408"/>
      <c r="D141" s="409"/>
      <c r="E141" s="409"/>
      <c r="F141" s="123" t="s">
        <v>117</v>
      </c>
      <c r="G141" s="259" t="s">
        <v>251</v>
      </c>
      <c r="H141" s="275" t="str">
        <f>'Implementation Mandatoriness'!C8</f>
        <v>يجب تطبيقه - Must be implemented</v>
      </c>
      <c r="I141" s="202" t="s">
        <v>407</v>
      </c>
      <c r="J141" s="126" t="s">
        <v>6</v>
      </c>
      <c r="K141" s="127">
        <f>IF(J141="مطبق كليًا  - Implemented",3,IF(J141="مطبق جزئيًا  - Partially Implemented",2,IF(J141="غير مطبق  - Not Implemented",1,0)))</f>
        <v>3</v>
      </c>
      <c r="L141" s="127"/>
      <c r="M141" s="127"/>
      <c r="N141" s="127"/>
      <c r="O141" s="127"/>
      <c r="P141" s="214"/>
      <c r="Q141" s="60"/>
      <c r="R141" s="184"/>
    </row>
    <row r="142" spans="1:18" ht="185.1" customHeight="1" x14ac:dyDescent="0.3">
      <c r="A142" s="183"/>
      <c r="B142" s="407"/>
      <c r="C142" s="408"/>
      <c r="D142" s="409"/>
      <c r="E142" s="409"/>
      <c r="F142" s="123" t="s">
        <v>117</v>
      </c>
      <c r="G142" s="259" t="s">
        <v>252</v>
      </c>
      <c r="H142" s="275" t="str">
        <f>'Implementation Mandatoriness'!C8</f>
        <v>يجب تطبيقه - Must be implemented</v>
      </c>
      <c r="I142" s="202" t="s">
        <v>546</v>
      </c>
      <c r="J142" s="126" t="s">
        <v>6</v>
      </c>
      <c r="K142" s="127">
        <f>IF(J142="مطبق كليًا  - Implemented",3,IF(J142="مطبق جزئيًا  - Partially Implemented",2,IF(J142="غير مطبق  - Not Implemented",1,0)))</f>
        <v>3</v>
      </c>
      <c r="L142" s="127"/>
      <c r="M142" s="127"/>
      <c r="N142" s="127"/>
      <c r="O142" s="127"/>
      <c r="P142" s="214"/>
      <c r="Q142" s="60"/>
      <c r="R142" s="184"/>
    </row>
    <row r="143" spans="1:18" ht="185.1" customHeight="1" x14ac:dyDescent="0.3">
      <c r="A143" s="183"/>
      <c r="B143" s="407"/>
      <c r="C143" s="408"/>
      <c r="D143" s="409"/>
      <c r="E143" s="409"/>
      <c r="F143" s="123" t="s">
        <v>117</v>
      </c>
      <c r="G143" s="259" t="s">
        <v>253</v>
      </c>
      <c r="H143" s="275" t="str">
        <f>'Implementation Mandatoriness'!C8</f>
        <v>يجب تطبيقه - Must be implemented</v>
      </c>
      <c r="I143" s="202" t="s">
        <v>408</v>
      </c>
      <c r="J143" s="126" t="s">
        <v>6</v>
      </c>
      <c r="K143" s="127">
        <f>IF(J143="مطبق كليًا  - Implemented",3,IF(J143="مطبق جزئيًا  - Partially Implemented",2,IF(J143="غير مطبق  - Not Implemented",1,0)))</f>
        <v>3</v>
      </c>
      <c r="L143" s="127"/>
      <c r="M143" s="127"/>
      <c r="N143" s="127"/>
      <c r="O143" s="127"/>
      <c r="P143" s="214"/>
      <c r="Q143" s="60"/>
      <c r="R143" s="184"/>
    </row>
    <row r="144" spans="1:18" x14ac:dyDescent="0.3">
      <c r="A144" s="185"/>
      <c r="B144" s="186"/>
      <c r="C144" s="186"/>
      <c r="D144" s="186"/>
      <c r="E144" s="186"/>
      <c r="F144" s="187"/>
      <c r="G144" s="187"/>
      <c r="H144" s="187"/>
      <c r="I144" s="186"/>
      <c r="J144" s="186"/>
      <c r="K144" s="186"/>
      <c r="L144" s="186"/>
      <c r="M144" s="186"/>
      <c r="N144" s="186"/>
      <c r="O144" s="186"/>
      <c r="P144" s="186"/>
      <c r="Q144" s="186"/>
      <c r="R144" s="188"/>
    </row>
    <row r="145" spans="1:18" x14ac:dyDescent="0.3">
      <c r="A145" s="185"/>
      <c r="B145" s="186"/>
      <c r="C145" s="186"/>
      <c r="D145" s="186"/>
      <c r="E145" s="186"/>
      <c r="F145" s="187"/>
      <c r="G145" s="187"/>
      <c r="H145" s="187"/>
      <c r="I145" s="186"/>
      <c r="J145" s="186"/>
      <c r="K145" s="186"/>
      <c r="L145" s="186"/>
      <c r="M145" s="186"/>
      <c r="N145" s="186"/>
      <c r="O145" s="186"/>
      <c r="P145" s="186"/>
      <c r="Q145" s="186"/>
      <c r="R145" s="188"/>
    </row>
    <row r="146" spans="1:18" x14ac:dyDescent="0.3">
      <c r="A146" s="185"/>
      <c r="B146" s="186"/>
      <c r="C146" s="186"/>
      <c r="D146" s="186"/>
      <c r="E146" s="186"/>
      <c r="F146" s="187"/>
      <c r="G146" s="187"/>
      <c r="H146" s="187"/>
      <c r="I146" s="186"/>
      <c r="J146" s="186"/>
      <c r="K146" s="186"/>
      <c r="L146" s="186"/>
      <c r="M146" s="186"/>
      <c r="N146" s="186"/>
      <c r="O146" s="186"/>
      <c r="P146" s="186"/>
      <c r="Q146" s="186"/>
      <c r="R146" s="188"/>
    </row>
    <row r="147" spans="1:18" x14ac:dyDescent="0.3">
      <c r="A147" s="185"/>
      <c r="B147" s="186"/>
      <c r="C147" s="186"/>
      <c r="D147" s="186"/>
      <c r="E147" s="186"/>
      <c r="F147" s="187"/>
      <c r="G147" s="187"/>
      <c r="H147" s="187"/>
      <c r="I147" s="186"/>
      <c r="J147" s="186"/>
      <c r="K147" s="186"/>
      <c r="L147" s="186"/>
      <c r="M147" s="186"/>
      <c r="N147" s="186"/>
      <c r="O147" s="186"/>
      <c r="P147" s="186"/>
      <c r="Q147" s="186"/>
      <c r="R147" s="188"/>
    </row>
    <row r="148" spans="1:18" x14ac:dyDescent="0.3">
      <c r="A148" s="185"/>
      <c r="B148" s="186"/>
      <c r="C148" s="186"/>
      <c r="D148" s="186"/>
      <c r="E148" s="186"/>
      <c r="F148" s="187"/>
      <c r="G148" s="187"/>
      <c r="H148" s="187"/>
      <c r="I148" s="186"/>
      <c r="J148" s="186"/>
      <c r="K148" s="186"/>
      <c r="L148" s="186"/>
      <c r="M148" s="186"/>
      <c r="N148" s="186"/>
      <c r="O148" s="186"/>
      <c r="P148" s="186"/>
      <c r="Q148" s="186"/>
      <c r="R148" s="188"/>
    </row>
    <row r="149" spans="1:18" ht="20.100000000000001" customHeight="1" x14ac:dyDescent="0.4">
      <c r="A149" s="260" t="str">
        <f>"التصنيف - Classification:  "&amp;الرئيسية!E11&amp;"                                                                                                                                                                                                                                 "</f>
        <v xml:space="preserve">التصنيف - Classification:  عام - Public                                                                                                                                                                                                                                 </v>
      </c>
      <c r="B149" s="261"/>
      <c r="C149" s="261"/>
      <c r="D149" s="261"/>
      <c r="E149" s="261"/>
      <c r="F149" s="261"/>
      <c r="G149" s="261"/>
      <c r="H149" s="261"/>
      <c r="I149" s="261"/>
      <c r="J149" s="261"/>
      <c r="K149" s="261"/>
      <c r="L149" s="261"/>
      <c r="M149" s="261"/>
      <c r="N149" s="261"/>
      <c r="O149" s="261"/>
      <c r="P149" s="261"/>
      <c r="Q149" s="371"/>
      <c r="R149" s="428"/>
    </row>
  </sheetData>
  <sheetProtection password="AD2E" sheet="1" objects="1" scenarios="1"/>
  <dataConsolidate/>
  <mergeCells count="57">
    <mergeCell ref="Q149:R149"/>
    <mergeCell ref="H7:P7"/>
    <mergeCell ref="B11:B30"/>
    <mergeCell ref="D107:E110"/>
    <mergeCell ref="C107:C110"/>
    <mergeCell ref="C13:C16"/>
    <mergeCell ref="D13:E16"/>
    <mergeCell ref="D17:E18"/>
    <mergeCell ref="C17:C18"/>
    <mergeCell ref="D72:E74"/>
    <mergeCell ref="C47:C59"/>
    <mergeCell ref="D19:E24"/>
    <mergeCell ref="C19:C24"/>
    <mergeCell ref="D25:E29"/>
    <mergeCell ref="C25:C29"/>
    <mergeCell ref="C72:C77"/>
    <mergeCell ref="D111:E112"/>
    <mergeCell ref="C111:C112"/>
    <mergeCell ref="D98:E106"/>
    <mergeCell ref="C98:C106"/>
    <mergeCell ref="C81:C83"/>
    <mergeCell ref="D81:E83"/>
    <mergeCell ref="D87:E88"/>
    <mergeCell ref="C87:C88"/>
    <mergeCell ref="C89:C97"/>
    <mergeCell ref="D84:E86"/>
    <mergeCell ref="C84:C86"/>
    <mergeCell ref="D89:E97"/>
    <mergeCell ref="D60:E66"/>
    <mergeCell ref="C67:C71"/>
    <mergeCell ref="D47:E59"/>
    <mergeCell ref="C7:E7"/>
    <mergeCell ref="F7:G7"/>
    <mergeCell ref="C9:E9"/>
    <mergeCell ref="C11:C12"/>
    <mergeCell ref="D11:E12"/>
    <mergeCell ref="B139:B143"/>
    <mergeCell ref="C139:C143"/>
    <mergeCell ref="D139:E143"/>
    <mergeCell ref="C120:C125"/>
    <mergeCell ref="D120:E125"/>
    <mergeCell ref="C113:C119"/>
    <mergeCell ref="D113:E119"/>
    <mergeCell ref="B136:B138"/>
    <mergeCell ref="C136:C138"/>
    <mergeCell ref="D136:E138"/>
    <mergeCell ref="D126:E135"/>
    <mergeCell ref="C126:C135"/>
    <mergeCell ref="B31:B135"/>
    <mergeCell ref="C78:C80"/>
    <mergeCell ref="C31:C33"/>
    <mergeCell ref="D31:E33"/>
    <mergeCell ref="C34:C46"/>
    <mergeCell ref="D34:E46"/>
    <mergeCell ref="D67:E71"/>
    <mergeCell ref="C60:C66"/>
    <mergeCell ref="D78:E80"/>
  </mergeCells>
  <conditionalFormatting sqref="J11">
    <cfRule type="containsText" dxfId="2322" priority="211" operator="containsText" text="لاينطبق - Not Applicable">
      <formula>NOT(ISERROR(SEARCH("لاينطبق - Not Applicable",J11)))</formula>
    </cfRule>
    <cfRule type="containsText" dxfId="2321" priority="212" operator="containsText" text="غير مطبق  - Not Implemented">
      <formula>NOT(ISERROR(SEARCH("غير مطبق  - Not Implemented",J11)))</formula>
    </cfRule>
    <cfRule type="containsText" dxfId="2320" priority="213" operator="containsText" text="مطبق جزئيًا  - Partially Implemented">
      <formula>NOT(ISERROR(SEARCH("مطبق جزئيًا  - Partially Implemented",J11)))</formula>
    </cfRule>
    <cfRule type="containsText" dxfId="2319" priority="214" operator="containsText" text="مطبق كليًا  - Implemented">
      <formula>NOT(ISERROR(SEARCH("مطبق كليًا  - Implemented",J11)))</formula>
    </cfRule>
    <cfRule type="containsText" dxfId="2318" priority="215" operator="containsText" text="مطبق كليًا  - Implemented">
      <formula>NOT(ISERROR(SEARCH("مطبق كليًا  - Implemented",J11)))</formula>
    </cfRule>
  </conditionalFormatting>
  <conditionalFormatting sqref="J12">
    <cfRule type="containsText" dxfId="2317" priority="206" operator="containsText" text="لاينطبق - Not Applicable">
      <formula>NOT(ISERROR(SEARCH("لاينطبق - Not Applicable",J12)))</formula>
    </cfRule>
    <cfRule type="containsText" dxfId="2316" priority="207" operator="containsText" text="غير مطبق  - Not Implemented">
      <formula>NOT(ISERROR(SEARCH("غير مطبق  - Not Implemented",J12)))</formula>
    </cfRule>
    <cfRule type="containsText" dxfId="2315" priority="208" operator="containsText" text="مطبق جزئيًا  - Partially Implemented">
      <formula>NOT(ISERROR(SEARCH("مطبق جزئيًا  - Partially Implemented",J12)))</formula>
    </cfRule>
    <cfRule type="containsText" dxfId="2314" priority="209" operator="containsText" text="مطبق كليًا  - Implemented">
      <formula>NOT(ISERROR(SEARCH("مطبق كليًا  - Implemented",J12)))</formula>
    </cfRule>
    <cfRule type="containsText" dxfId="2313" priority="210" operator="containsText" text="مطبق كليًا  - Implemented">
      <formula>NOT(ISERROR(SEARCH("مطبق كليًا  - Implemented",J12)))</formula>
    </cfRule>
  </conditionalFormatting>
  <conditionalFormatting sqref="J13:J14 J16 J31 J33 J60 J72:J77 J84:J86 J90:J97 J113:J114 J136:J138 J79:J80 J116:J119">
    <cfRule type="containsText" dxfId="2312" priority="201" operator="containsText" text="لاينطبق - Not Applicable">
      <formula>NOT(ISERROR(SEARCH("لاينطبق - Not Applicable",J13)))</formula>
    </cfRule>
    <cfRule type="containsText" dxfId="2311" priority="202" operator="containsText" text="غير مطبق  - Not Implemented">
      <formula>NOT(ISERROR(SEARCH("غير مطبق  - Not Implemented",J13)))</formula>
    </cfRule>
    <cfRule type="containsText" dxfId="2310" priority="203" operator="containsText" text="مطبق جزئيًا  - Partially Implemented">
      <formula>NOT(ISERROR(SEARCH("مطبق جزئيًا  - Partially Implemented",J13)))</formula>
    </cfRule>
    <cfRule type="containsText" dxfId="2309" priority="204" operator="containsText" text="مطبق كليًا  - Implemented">
      <formula>NOT(ISERROR(SEARCH("مطبق كليًا  - Implemented",J13)))</formula>
    </cfRule>
    <cfRule type="containsText" dxfId="2308" priority="205" operator="containsText" text="مطبق كليًا  - Implemented">
      <formula>NOT(ISERROR(SEARCH("مطبق كليًا  - Implemented",J13)))</formula>
    </cfRule>
  </conditionalFormatting>
  <conditionalFormatting sqref="J15">
    <cfRule type="containsText" dxfId="2307" priority="196" operator="containsText" text="لاينطبق - Not Applicable">
      <formula>NOT(ISERROR(SEARCH("لاينطبق - Not Applicable",J15)))</formula>
    </cfRule>
    <cfRule type="containsText" dxfId="2306" priority="197" operator="containsText" text="غير مطبق  - Not Implemented">
      <formula>NOT(ISERROR(SEARCH("غير مطبق  - Not Implemented",J15)))</formula>
    </cfRule>
    <cfRule type="containsText" dxfId="2305" priority="198" operator="containsText" text="مطبق جزئيًا  - Partially Implemented">
      <formula>NOT(ISERROR(SEARCH("مطبق جزئيًا  - Partially Implemented",J15)))</formula>
    </cfRule>
    <cfRule type="containsText" dxfId="2304" priority="199" operator="containsText" text="مطبق كليًا  - Implemented">
      <formula>NOT(ISERROR(SEARCH("مطبق كليًا  - Implemented",J15)))</formula>
    </cfRule>
    <cfRule type="containsText" dxfId="2303" priority="200" operator="containsText" text="مطبق كليًا  - Implemented">
      <formula>NOT(ISERROR(SEARCH("مطبق كليًا  - Implemented",J15)))</formula>
    </cfRule>
  </conditionalFormatting>
  <conditionalFormatting sqref="J18">
    <cfRule type="containsText" dxfId="2302" priority="191" operator="containsText" text="لاينطبق - Not Applicable">
      <formula>NOT(ISERROR(SEARCH("لاينطبق - Not Applicable",J18)))</formula>
    </cfRule>
    <cfRule type="containsText" dxfId="2301" priority="192" operator="containsText" text="غير مطبق  - Not Implemented">
      <formula>NOT(ISERROR(SEARCH("غير مطبق  - Not Implemented",J18)))</formula>
    </cfRule>
    <cfRule type="containsText" dxfId="2300" priority="193" operator="containsText" text="مطبق جزئيًا  - Partially Implemented">
      <formula>NOT(ISERROR(SEARCH("مطبق جزئيًا  - Partially Implemented",J18)))</formula>
    </cfRule>
    <cfRule type="containsText" dxfId="2299" priority="194" operator="containsText" text="مطبق كليًا  - Implemented">
      <formula>NOT(ISERROR(SEARCH("مطبق كليًا  - Implemented",J18)))</formula>
    </cfRule>
    <cfRule type="containsText" dxfId="2298" priority="195" operator="containsText" text="مطبق كليًا  - Implemented">
      <formula>NOT(ISERROR(SEARCH("مطبق كليًا  - Implemented",J18)))</formula>
    </cfRule>
  </conditionalFormatting>
  <conditionalFormatting sqref="J17">
    <cfRule type="containsText" dxfId="2297" priority="181" operator="containsText" text="لاينطبق - Not Applicable">
      <formula>NOT(ISERROR(SEARCH("لاينطبق - Not Applicable",J17)))</formula>
    </cfRule>
    <cfRule type="containsText" dxfId="2296" priority="182" operator="containsText" text="غير مطبق  - Not Implemented">
      <formula>NOT(ISERROR(SEARCH("غير مطبق  - Not Implemented",J17)))</formula>
    </cfRule>
    <cfRule type="containsText" dxfId="2295" priority="183" operator="containsText" text="مطبق جزئيًا  - Partially Implemented">
      <formula>NOT(ISERROR(SEARCH("مطبق جزئيًا  - Partially Implemented",J17)))</formula>
    </cfRule>
    <cfRule type="containsText" dxfId="2294" priority="184" operator="containsText" text="مطبق كليًا  - Implemented">
      <formula>NOT(ISERROR(SEARCH("مطبق كليًا  - Implemented",J17)))</formula>
    </cfRule>
    <cfRule type="containsText" dxfId="2293" priority="185" operator="containsText" text="مطبق كليًا  - Implemented">
      <formula>NOT(ISERROR(SEARCH("مطبق كليًا  - Implemented",J17)))</formula>
    </cfRule>
  </conditionalFormatting>
  <conditionalFormatting sqref="J35:J38 J46">
    <cfRule type="containsText" dxfId="2292" priority="186" operator="containsText" text="لاينطبق - Not Applicable">
      <formula>NOT(ISERROR(SEARCH("لاينطبق - Not Applicable",J35)))</formula>
    </cfRule>
    <cfRule type="containsText" dxfId="2291" priority="187" operator="containsText" text="غير مطبق  - Not Implemented">
      <formula>NOT(ISERROR(SEARCH("غير مطبق  - Not Implemented",J35)))</formula>
    </cfRule>
    <cfRule type="containsText" dxfId="2290" priority="188" operator="containsText" text="مطبق جزئيًا  - Partially Implemented">
      <formula>NOT(ISERROR(SEARCH("مطبق جزئيًا  - Partially Implemented",J35)))</formula>
    </cfRule>
    <cfRule type="containsText" dxfId="2289" priority="189" operator="containsText" text="مطبق كليًا  - Implemented">
      <formula>NOT(ISERROR(SEARCH("مطبق كليًا  - Implemented",J35)))</formula>
    </cfRule>
    <cfRule type="containsText" dxfId="2288" priority="190" operator="containsText" text="مطبق كليًا  - Implemented">
      <formula>NOT(ISERROR(SEARCH("مطبق كليًا  - Implemented",J35)))</formula>
    </cfRule>
  </conditionalFormatting>
  <conditionalFormatting sqref="J23">
    <cfRule type="containsText" dxfId="2287" priority="176" operator="containsText" text="لاينطبق - Not Applicable">
      <formula>NOT(ISERROR(SEARCH("لاينطبق - Not Applicable",J23)))</formula>
    </cfRule>
    <cfRule type="containsText" dxfId="2286" priority="177" operator="containsText" text="غير مطبق  - Not Implemented">
      <formula>NOT(ISERROR(SEARCH("غير مطبق  - Not Implemented",J23)))</formula>
    </cfRule>
    <cfRule type="containsText" dxfId="2285" priority="178" operator="containsText" text="مطبق جزئيًا  - Partially Implemented">
      <formula>NOT(ISERROR(SEARCH("مطبق جزئيًا  - Partially Implemented",J23)))</formula>
    </cfRule>
    <cfRule type="containsText" dxfId="2284" priority="179" operator="containsText" text="مطبق كليًا  - Implemented">
      <formula>NOT(ISERROR(SEARCH("مطبق كليًا  - Implemented",J23)))</formula>
    </cfRule>
    <cfRule type="containsText" dxfId="2283" priority="180" operator="containsText" text="مطبق كليًا  - Implemented">
      <formula>NOT(ISERROR(SEARCH("مطبق كليًا  - Implemented",J23)))</formula>
    </cfRule>
  </conditionalFormatting>
  <conditionalFormatting sqref="J26">
    <cfRule type="containsText" dxfId="2282" priority="171" operator="containsText" text="لاينطبق - Not Applicable">
      <formula>NOT(ISERROR(SEARCH("لاينطبق - Not Applicable",J26)))</formula>
    </cfRule>
    <cfRule type="containsText" dxfId="2281" priority="172" operator="containsText" text="غير مطبق  - Not Implemented">
      <formula>NOT(ISERROR(SEARCH("غير مطبق  - Not Implemented",J26)))</formula>
    </cfRule>
    <cfRule type="containsText" dxfId="2280" priority="173" operator="containsText" text="مطبق جزئيًا  - Partially Implemented">
      <formula>NOT(ISERROR(SEARCH("مطبق جزئيًا  - Partially Implemented",J26)))</formula>
    </cfRule>
    <cfRule type="containsText" dxfId="2279" priority="174" operator="containsText" text="مطبق كليًا  - Implemented">
      <formula>NOT(ISERROR(SEARCH("مطبق كليًا  - Implemented",J26)))</formula>
    </cfRule>
    <cfRule type="containsText" dxfId="2278" priority="175" operator="containsText" text="مطبق كليًا  - Implemented">
      <formula>NOT(ISERROR(SEARCH("مطبق كليًا  - Implemented",J26)))</formula>
    </cfRule>
  </conditionalFormatting>
  <conditionalFormatting sqref="J28">
    <cfRule type="containsText" dxfId="2277" priority="166" operator="containsText" text="لاينطبق - Not Applicable">
      <formula>NOT(ISERROR(SEARCH("لاينطبق - Not Applicable",J28)))</formula>
    </cfRule>
    <cfRule type="containsText" dxfId="2276" priority="167" operator="containsText" text="غير مطبق  - Not Implemented">
      <formula>NOT(ISERROR(SEARCH("غير مطبق  - Not Implemented",J28)))</formula>
    </cfRule>
    <cfRule type="containsText" dxfId="2275" priority="168" operator="containsText" text="مطبق جزئيًا  - Partially Implemented">
      <formula>NOT(ISERROR(SEARCH("مطبق جزئيًا  - Partially Implemented",J28)))</formula>
    </cfRule>
    <cfRule type="containsText" dxfId="2274" priority="169" operator="containsText" text="مطبق كليًا  - Implemented">
      <formula>NOT(ISERROR(SEARCH("مطبق كليًا  - Implemented",J28)))</formula>
    </cfRule>
    <cfRule type="containsText" dxfId="2273" priority="170" operator="containsText" text="مطبق كليًا  - Implemented">
      <formula>NOT(ISERROR(SEARCH("مطبق كليًا  - Implemented",J28)))</formula>
    </cfRule>
  </conditionalFormatting>
  <conditionalFormatting sqref="J29">
    <cfRule type="containsText" dxfId="2272" priority="161" operator="containsText" text="لاينطبق - Not Applicable">
      <formula>NOT(ISERROR(SEARCH("لاينطبق - Not Applicable",J29)))</formula>
    </cfRule>
    <cfRule type="containsText" dxfId="2271" priority="162" operator="containsText" text="غير مطبق  - Not Implemented">
      <formula>NOT(ISERROR(SEARCH("غير مطبق  - Not Implemented",J29)))</formula>
    </cfRule>
    <cfRule type="containsText" dxfId="2270" priority="163" operator="containsText" text="مطبق جزئيًا  - Partially Implemented">
      <formula>NOT(ISERROR(SEARCH("مطبق جزئيًا  - Partially Implemented",J29)))</formula>
    </cfRule>
    <cfRule type="containsText" dxfId="2269" priority="164" operator="containsText" text="مطبق كليًا  - Implemented">
      <formula>NOT(ISERROR(SEARCH("مطبق كليًا  - Implemented",J29)))</formula>
    </cfRule>
    <cfRule type="containsText" dxfId="2268" priority="165" operator="containsText" text="مطبق كليًا  - Implemented">
      <formula>NOT(ISERROR(SEARCH("مطبق كليًا  - Implemented",J29)))</formula>
    </cfRule>
  </conditionalFormatting>
  <conditionalFormatting sqref="J30">
    <cfRule type="containsText" dxfId="2267" priority="156" operator="containsText" text="لاينطبق - Not Applicable">
      <formula>NOT(ISERROR(SEARCH("لاينطبق - Not Applicable",J30)))</formula>
    </cfRule>
    <cfRule type="containsText" dxfId="2266" priority="157" operator="containsText" text="غير مطبق  - Not Implemented">
      <formula>NOT(ISERROR(SEARCH("غير مطبق  - Not Implemented",J30)))</formula>
    </cfRule>
    <cfRule type="containsText" dxfId="2265" priority="158" operator="containsText" text="مطبق جزئيًا  - Partially Implemented">
      <formula>NOT(ISERROR(SEARCH("مطبق جزئيًا  - Partially Implemented",J30)))</formula>
    </cfRule>
    <cfRule type="containsText" dxfId="2264" priority="159" operator="containsText" text="مطبق كليًا  - Implemented">
      <formula>NOT(ISERROR(SEARCH("مطبق كليًا  - Implemented",J30)))</formula>
    </cfRule>
    <cfRule type="containsText" dxfId="2263" priority="160" operator="containsText" text="مطبق كليًا  - Implemented">
      <formula>NOT(ISERROR(SEARCH("مطبق كليًا  - Implemented",J30)))</formula>
    </cfRule>
  </conditionalFormatting>
  <conditionalFormatting sqref="J27">
    <cfRule type="containsText" dxfId="2262" priority="151" operator="containsText" text="لاينطبق - Not Applicable">
      <formula>NOT(ISERROR(SEARCH("لاينطبق - Not Applicable",J27)))</formula>
    </cfRule>
    <cfRule type="containsText" dxfId="2261" priority="152" operator="containsText" text="غير مطبق  - Not Implemented">
      <formula>NOT(ISERROR(SEARCH("غير مطبق  - Not Implemented",J27)))</formula>
    </cfRule>
    <cfRule type="containsText" dxfId="2260" priority="153" operator="containsText" text="مطبق جزئيًا  - Partially Implemented">
      <formula>NOT(ISERROR(SEARCH("مطبق جزئيًا  - Partially Implemented",J27)))</formula>
    </cfRule>
    <cfRule type="containsText" dxfId="2259" priority="154" operator="containsText" text="مطبق كليًا  - Implemented">
      <formula>NOT(ISERROR(SEARCH("مطبق كليًا  - Implemented",J27)))</formula>
    </cfRule>
    <cfRule type="containsText" dxfId="2258" priority="155" operator="containsText" text="مطبق كليًا  - Implemented">
      <formula>NOT(ISERROR(SEARCH("مطبق كليًا  - Implemented",J27)))</formula>
    </cfRule>
  </conditionalFormatting>
  <conditionalFormatting sqref="J32">
    <cfRule type="containsText" dxfId="2257" priority="146" operator="containsText" text="لاينطبق - Not Applicable">
      <formula>NOT(ISERROR(SEARCH("لاينطبق - Not Applicable",J32)))</formula>
    </cfRule>
    <cfRule type="containsText" dxfId="2256" priority="147" operator="containsText" text="غير مطبق  - Not Implemented">
      <formula>NOT(ISERROR(SEARCH("غير مطبق  - Not Implemented",J32)))</formula>
    </cfRule>
    <cfRule type="containsText" dxfId="2255" priority="148" operator="containsText" text="مطبق جزئيًا  - Partially Implemented">
      <formula>NOT(ISERROR(SEARCH("مطبق جزئيًا  - Partially Implemented",J32)))</formula>
    </cfRule>
    <cfRule type="containsText" dxfId="2254" priority="149" operator="containsText" text="مطبق كليًا  - Implemented">
      <formula>NOT(ISERROR(SEARCH("مطبق كليًا  - Implemented",J32)))</formula>
    </cfRule>
    <cfRule type="containsText" dxfId="2253" priority="150" operator="containsText" text="مطبق كليًا  - Implemented">
      <formula>NOT(ISERROR(SEARCH("مطبق كليًا  - Implemented",J32)))</formula>
    </cfRule>
  </conditionalFormatting>
  <conditionalFormatting sqref="J39:J45">
    <cfRule type="containsText" dxfId="2252" priority="141" operator="containsText" text="لاينطبق - Not Applicable">
      <formula>NOT(ISERROR(SEARCH("لاينطبق - Not Applicable",J39)))</formula>
    </cfRule>
    <cfRule type="containsText" dxfId="2251" priority="142" operator="containsText" text="غير مطبق  - Not Implemented">
      <formula>NOT(ISERROR(SEARCH("غير مطبق  - Not Implemented",J39)))</formula>
    </cfRule>
    <cfRule type="containsText" dxfId="2250" priority="143" operator="containsText" text="مطبق جزئيًا  - Partially Implemented">
      <formula>NOT(ISERROR(SEARCH("مطبق جزئيًا  - Partially Implemented",J39)))</formula>
    </cfRule>
    <cfRule type="containsText" dxfId="2249" priority="144" operator="containsText" text="مطبق كليًا  - Implemented">
      <formula>NOT(ISERROR(SEARCH("مطبق كليًا  - Implemented",J39)))</formula>
    </cfRule>
    <cfRule type="containsText" dxfId="2248" priority="145" operator="containsText" text="مطبق كليًا  - Implemented">
      <formula>NOT(ISERROR(SEARCH("مطبق كليًا  - Implemented",J39)))</formula>
    </cfRule>
  </conditionalFormatting>
  <conditionalFormatting sqref="J61:J66">
    <cfRule type="containsText" dxfId="2247" priority="136" operator="containsText" text="لاينطبق - Not Applicable">
      <formula>NOT(ISERROR(SEARCH("لاينطبق - Not Applicable",J61)))</formula>
    </cfRule>
    <cfRule type="containsText" dxfId="2246" priority="137" operator="containsText" text="غير مطبق  - Not Implemented">
      <formula>NOT(ISERROR(SEARCH("غير مطبق  - Not Implemented",J61)))</formula>
    </cfRule>
    <cfRule type="containsText" dxfId="2245" priority="138" operator="containsText" text="مطبق جزئيًا  - Partially Implemented">
      <formula>NOT(ISERROR(SEARCH("مطبق جزئيًا  - Partially Implemented",J61)))</formula>
    </cfRule>
    <cfRule type="containsText" dxfId="2244" priority="139" operator="containsText" text="مطبق كليًا  - Implemented">
      <formula>NOT(ISERROR(SEARCH("مطبق كليًا  - Implemented",J61)))</formula>
    </cfRule>
    <cfRule type="containsText" dxfId="2243" priority="140" operator="containsText" text="مطبق كليًا  - Implemented">
      <formula>NOT(ISERROR(SEARCH("مطبق كليًا  - Implemented",J61)))</formula>
    </cfRule>
  </conditionalFormatting>
  <conditionalFormatting sqref="J81:J83">
    <cfRule type="containsText" dxfId="2242" priority="131" operator="containsText" text="لاينطبق - Not Applicable">
      <formula>NOT(ISERROR(SEARCH("لاينطبق - Not Applicable",J81)))</formula>
    </cfRule>
    <cfRule type="containsText" dxfId="2241" priority="132" operator="containsText" text="غير مطبق  - Not Implemented">
      <formula>NOT(ISERROR(SEARCH("غير مطبق  - Not Implemented",J81)))</formula>
    </cfRule>
    <cfRule type="containsText" dxfId="2240" priority="133" operator="containsText" text="مطبق جزئيًا  - Partially Implemented">
      <formula>NOT(ISERROR(SEARCH("مطبق جزئيًا  - Partially Implemented",J81)))</formula>
    </cfRule>
    <cfRule type="containsText" dxfId="2239" priority="134" operator="containsText" text="مطبق كليًا  - Implemented">
      <formula>NOT(ISERROR(SEARCH("مطبق كليًا  - Implemented",J81)))</formula>
    </cfRule>
    <cfRule type="containsText" dxfId="2238" priority="135" operator="containsText" text="مطبق كليًا  - Implemented">
      <formula>NOT(ISERROR(SEARCH("مطبق كليًا  - Implemented",J81)))</formula>
    </cfRule>
  </conditionalFormatting>
  <conditionalFormatting sqref="J87:J88">
    <cfRule type="containsText" dxfId="2237" priority="126" operator="containsText" text="لاينطبق - Not Applicable">
      <formula>NOT(ISERROR(SEARCH("لاينطبق - Not Applicable",J87)))</formula>
    </cfRule>
    <cfRule type="containsText" dxfId="2236" priority="127" operator="containsText" text="غير مطبق  - Not Implemented">
      <formula>NOT(ISERROR(SEARCH("غير مطبق  - Not Implemented",J87)))</formula>
    </cfRule>
    <cfRule type="containsText" dxfId="2235" priority="128" operator="containsText" text="مطبق جزئيًا  - Partially Implemented">
      <formula>NOT(ISERROR(SEARCH("مطبق جزئيًا  - Partially Implemented",J87)))</formula>
    </cfRule>
    <cfRule type="containsText" dxfId="2234" priority="129" operator="containsText" text="مطبق كليًا  - Implemented">
      <formula>NOT(ISERROR(SEARCH("مطبق كليًا  - Implemented",J87)))</formula>
    </cfRule>
    <cfRule type="containsText" dxfId="2233" priority="130" operator="containsText" text="مطبق كليًا  - Implemented">
      <formula>NOT(ISERROR(SEARCH("مطبق كليًا  - Implemented",J87)))</formula>
    </cfRule>
  </conditionalFormatting>
  <conditionalFormatting sqref="J99:J106">
    <cfRule type="containsText" dxfId="2232" priority="121" operator="containsText" text="لاينطبق - Not Applicable">
      <formula>NOT(ISERROR(SEARCH("لاينطبق - Not Applicable",J99)))</formula>
    </cfRule>
    <cfRule type="containsText" dxfId="2231" priority="122" operator="containsText" text="غير مطبق  - Not Implemented">
      <formula>NOT(ISERROR(SEARCH("غير مطبق  - Not Implemented",J99)))</formula>
    </cfRule>
    <cfRule type="containsText" dxfId="2230" priority="123" operator="containsText" text="مطبق جزئيًا  - Partially Implemented">
      <formula>NOT(ISERROR(SEARCH("مطبق جزئيًا  - Partially Implemented",J99)))</formula>
    </cfRule>
    <cfRule type="containsText" dxfId="2229" priority="124" operator="containsText" text="مطبق كليًا  - Implemented">
      <formula>NOT(ISERROR(SEARCH("مطبق كليًا  - Implemented",J99)))</formula>
    </cfRule>
    <cfRule type="containsText" dxfId="2228" priority="125" operator="containsText" text="مطبق كليًا  - Implemented">
      <formula>NOT(ISERROR(SEARCH("مطبق كليًا  - Implemented",J99)))</formula>
    </cfRule>
  </conditionalFormatting>
  <conditionalFormatting sqref="J107:J110">
    <cfRule type="containsText" dxfId="2227" priority="116" operator="containsText" text="لاينطبق - Not Applicable">
      <formula>NOT(ISERROR(SEARCH("لاينطبق - Not Applicable",J107)))</formula>
    </cfRule>
    <cfRule type="containsText" dxfId="2226" priority="117" operator="containsText" text="غير مطبق  - Not Implemented">
      <formula>NOT(ISERROR(SEARCH("غير مطبق  - Not Implemented",J107)))</formula>
    </cfRule>
    <cfRule type="containsText" dxfId="2225" priority="118" operator="containsText" text="مطبق جزئيًا  - Partially Implemented">
      <formula>NOT(ISERROR(SEARCH("مطبق جزئيًا  - Partially Implemented",J107)))</formula>
    </cfRule>
    <cfRule type="containsText" dxfId="2224" priority="119" operator="containsText" text="مطبق كليًا  - Implemented">
      <formula>NOT(ISERROR(SEARCH("مطبق كليًا  - Implemented",J107)))</formula>
    </cfRule>
    <cfRule type="containsText" dxfId="2223" priority="120" operator="containsText" text="مطبق كليًا  - Implemented">
      <formula>NOT(ISERROR(SEARCH("مطبق كليًا  - Implemented",J107)))</formula>
    </cfRule>
  </conditionalFormatting>
  <conditionalFormatting sqref="J111:J112">
    <cfRule type="containsText" dxfId="2222" priority="111" operator="containsText" text="لاينطبق - Not Applicable">
      <formula>NOT(ISERROR(SEARCH("لاينطبق - Not Applicable",J111)))</formula>
    </cfRule>
    <cfRule type="containsText" dxfId="2221" priority="112" operator="containsText" text="غير مطبق  - Not Implemented">
      <formula>NOT(ISERROR(SEARCH("غير مطبق  - Not Implemented",J111)))</formula>
    </cfRule>
    <cfRule type="containsText" dxfId="2220" priority="113" operator="containsText" text="مطبق جزئيًا  - Partially Implemented">
      <formula>NOT(ISERROR(SEARCH("مطبق جزئيًا  - Partially Implemented",J111)))</formula>
    </cfRule>
    <cfRule type="containsText" dxfId="2219" priority="114" operator="containsText" text="مطبق كليًا  - Implemented">
      <formula>NOT(ISERROR(SEARCH("مطبق كليًا  - Implemented",J111)))</formula>
    </cfRule>
    <cfRule type="containsText" dxfId="2218" priority="115" operator="containsText" text="مطبق كليًا  - Implemented">
      <formula>NOT(ISERROR(SEARCH("مطبق كليًا  - Implemented",J111)))</formula>
    </cfRule>
  </conditionalFormatting>
  <conditionalFormatting sqref="J120:J124">
    <cfRule type="containsText" dxfId="2217" priority="106" operator="containsText" text="لاينطبق - Not Applicable">
      <formula>NOT(ISERROR(SEARCH("لاينطبق - Not Applicable",J120)))</formula>
    </cfRule>
    <cfRule type="containsText" dxfId="2216" priority="107" operator="containsText" text="غير مطبق  - Not Implemented">
      <formula>NOT(ISERROR(SEARCH("غير مطبق  - Not Implemented",J120)))</formula>
    </cfRule>
    <cfRule type="containsText" dxfId="2215" priority="108" operator="containsText" text="مطبق جزئيًا  - Partially Implemented">
      <formula>NOT(ISERROR(SEARCH("مطبق جزئيًا  - Partially Implemented",J120)))</formula>
    </cfRule>
    <cfRule type="containsText" dxfId="2214" priority="109" operator="containsText" text="مطبق كليًا  - Implemented">
      <formula>NOT(ISERROR(SEARCH("مطبق كليًا  - Implemented",J120)))</formula>
    </cfRule>
    <cfRule type="containsText" dxfId="2213" priority="110" operator="containsText" text="مطبق كليًا  - Implemented">
      <formula>NOT(ISERROR(SEARCH("مطبق كليًا  - Implemented",J120)))</formula>
    </cfRule>
  </conditionalFormatting>
  <conditionalFormatting sqref="J125">
    <cfRule type="containsText" dxfId="2212" priority="101" operator="containsText" text="لاينطبق - Not Applicable">
      <formula>NOT(ISERROR(SEARCH("لاينطبق - Not Applicable",J125)))</formula>
    </cfRule>
    <cfRule type="containsText" dxfId="2211" priority="102" operator="containsText" text="غير مطبق  - Not Implemented">
      <formula>NOT(ISERROR(SEARCH("غير مطبق  - Not Implemented",J125)))</formula>
    </cfRule>
    <cfRule type="containsText" dxfId="2210" priority="103" operator="containsText" text="مطبق جزئيًا  - Partially Implemented">
      <formula>NOT(ISERROR(SEARCH("مطبق جزئيًا  - Partially Implemented",J125)))</formula>
    </cfRule>
    <cfRule type="containsText" dxfId="2209" priority="104" operator="containsText" text="مطبق كليًا  - Implemented">
      <formula>NOT(ISERROR(SEARCH("مطبق كليًا  - Implemented",J125)))</formula>
    </cfRule>
    <cfRule type="containsText" dxfId="2208" priority="105" operator="containsText" text="مطبق كليًا  - Implemented">
      <formula>NOT(ISERROR(SEARCH("مطبق كليًا  - Implemented",J125)))</formula>
    </cfRule>
  </conditionalFormatting>
  <conditionalFormatting sqref="J126:J127">
    <cfRule type="containsText" dxfId="2207" priority="96" operator="containsText" text="لاينطبق - Not Applicable">
      <formula>NOT(ISERROR(SEARCH("لاينطبق - Not Applicable",J126)))</formula>
    </cfRule>
    <cfRule type="containsText" dxfId="2206" priority="97" operator="containsText" text="غير مطبق  - Not Implemented">
      <formula>NOT(ISERROR(SEARCH("غير مطبق  - Not Implemented",J126)))</formula>
    </cfRule>
    <cfRule type="containsText" dxfId="2205" priority="98" operator="containsText" text="مطبق جزئيًا  - Partially Implemented">
      <formula>NOT(ISERROR(SEARCH("مطبق جزئيًا  - Partially Implemented",J126)))</formula>
    </cfRule>
    <cfRule type="containsText" dxfId="2204" priority="99" operator="containsText" text="مطبق كليًا  - Implemented">
      <formula>NOT(ISERROR(SEARCH("مطبق كليًا  - Implemented",J126)))</formula>
    </cfRule>
    <cfRule type="containsText" dxfId="2203" priority="100" operator="containsText" text="مطبق كليًا  - Implemented">
      <formula>NOT(ISERROR(SEARCH("مطبق كليًا  - Implemented",J126)))</formula>
    </cfRule>
  </conditionalFormatting>
  <conditionalFormatting sqref="J128:J134">
    <cfRule type="containsText" dxfId="2202" priority="91" operator="containsText" text="لاينطبق - Not Applicable">
      <formula>NOT(ISERROR(SEARCH("لاينطبق - Not Applicable",J128)))</formula>
    </cfRule>
    <cfRule type="containsText" dxfId="2201" priority="92" operator="containsText" text="غير مطبق  - Not Implemented">
      <formula>NOT(ISERROR(SEARCH("غير مطبق  - Not Implemented",J128)))</formula>
    </cfRule>
    <cfRule type="containsText" dxfId="2200" priority="93" operator="containsText" text="مطبق جزئيًا  - Partially Implemented">
      <formula>NOT(ISERROR(SEARCH("مطبق جزئيًا  - Partially Implemented",J128)))</formula>
    </cfRule>
    <cfRule type="containsText" dxfId="2199" priority="94" operator="containsText" text="مطبق كليًا  - Implemented">
      <formula>NOT(ISERROR(SEARCH("مطبق كليًا  - Implemented",J128)))</formula>
    </cfRule>
    <cfRule type="containsText" dxfId="2198" priority="95" operator="containsText" text="مطبق كليًا  - Implemented">
      <formula>NOT(ISERROR(SEARCH("مطبق كليًا  - Implemented",J128)))</formula>
    </cfRule>
  </conditionalFormatting>
  <conditionalFormatting sqref="J135">
    <cfRule type="containsText" dxfId="2197" priority="86" operator="containsText" text="لاينطبق - Not Applicable">
      <formula>NOT(ISERROR(SEARCH("لاينطبق - Not Applicable",J135)))</formula>
    </cfRule>
    <cfRule type="containsText" dxfId="2196" priority="87" operator="containsText" text="غير مطبق  - Not Implemented">
      <formula>NOT(ISERROR(SEARCH("غير مطبق  - Not Implemented",J135)))</formula>
    </cfRule>
    <cfRule type="containsText" dxfId="2195" priority="88" operator="containsText" text="مطبق جزئيًا  - Partially Implemented">
      <formula>NOT(ISERROR(SEARCH("مطبق جزئيًا  - Partially Implemented",J135)))</formula>
    </cfRule>
    <cfRule type="containsText" dxfId="2194" priority="89" operator="containsText" text="مطبق كليًا  - Implemented">
      <formula>NOT(ISERROR(SEARCH("مطبق كليًا  - Implemented",J135)))</formula>
    </cfRule>
    <cfRule type="containsText" dxfId="2193" priority="90" operator="containsText" text="مطبق كليًا  - Implemented">
      <formula>NOT(ISERROR(SEARCH("مطبق كليًا  - Implemented",J135)))</formula>
    </cfRule>
  </conditionalFormatting>
  <conditionalFormatting sqref="J140:J143">
    <cfRule type="containsText" dxfId="2192" priority="81" operator="containsText" text="لاينطبق - Not Applicable">
      <formula>NOT(ISERROR(SEARCH("لاينطبق - Not Applicable",J140)))</formula>
    </cfRule>
    <cfRule type="containsText" dxfId="2191" priority="82" operator="containsText" text="غير مطبق  - Not Implemented">
      <formula>NOT(ISERROR(SEARCH("غير مطبق  - Not Implemented",J140)))</formula>
    </cfRule>
    <cfRule type="containsText" dxfId="2190" priority="83" operator="containsText" text="مطبق جزئيًا  - Partially Implemented">
      <formula>NOT(ISERROR(SEARCH("مطبق جزئيًا  - Partially Implemented",J140)))</formula>
    </cfRule>
    <cfRule type="containsText" dxfId="2189" priority="84" operator="containsText" text="مطبق كليًا  - Implemented">
      <formula>NOT(ISERROR(SEARCH("مطبق كليًا  - Implemented",J140)))</formula>
    </cfRule>
    <cfRule type="containsText" dxfId="2188" priority="85" operator="containsText" text="مطبق كليًا  - Implemented">
      <formula>NOT(ISERROR(SEARCH("مطبق كليًا  - Implemented",J140)))</formula>
    </cfRule>
  </conditionalFormatting>
  <conditionalFormatting sqref="J24">
    <cfRule type="containsText" dxfId="2187" priority="76" operator="containsText" text="لاينطبق - Not Applicable">
      <formula>NOT(ISERROR(SEARCH("لاينطبق - Not Applicable",J24)))</formula>
    </cfRule>
    <cfRule type="containsText" dxfId="2186" priority="77" operator="containsText" text="غير مطبق  - Not Implemented">
      <formula>NOT(ISERROR(SEARCH("غير مطبق  - Not Implemented",J24)))</formula>
    </cfRule>
    <cfRule type="containsText" dxfId="2185" priority="78" operator="containsText" text="مطبق جزئيًا  - Partially Implemented">
      <formula>NOT(ISERROR(SEARCH("مطبق جزئيًا  - Partially Implemented",J24)))</formula>
    </cfRule>
    <cfRule type="containsText" dxfId="2184" priority="79" operator="containsText" text="مطبق كليًا  - Implemented">
      <formula>NOT(ISERROR(SEARCH("مطبق كليًا  - Implemented",J24)))</formula>
    </cfRule>
    <cfRule type="containsText" dxfId="2183" priority="80" operator="containsText" text="مطبق كليًا  - Implemented">
      <formula>NOT(ISERROR(SEARCH("مطبق كليًا  - Implemented",J24)))</formula>
    </cfRule>
  </conditionalFormatting>
  <conditionalFormatting sqref="J25">
    <cfRule type="containsText" dxfId="2182" priority="61" operator="containsText" text="لاينطبق - Not Applicable">
      <formula>NOT(ISERROR(SEARCH("لاينطبق - Not Applicable",J25)))</formula>
    </cfRule>
    <cfRule type="containsText" dxfId="2181" priority="62" operator="containsText" text="غير مطبق  - Not Implemented">
      <formula>NOT(ISERROR(SEARCH("غير مطبق  - Not Implemented",J25)))</formula>
    </cfRule>
    <cfRule type="containsText" dxfId="2180" priority="63" operator="containsText" text="مطبق جزئيًا  - Partially Implemented">
      <formula>NOT(ISERROR(SEARCH("مطبق جزئيًا  - Partially Implemented",J25)))</formula>
    </cfRule>
    <cfRule type="containsText" dxfId="2179" priority="64" operator="containsText" text="مطبق كليًا  - Implemented">
      <formula>NOT(ISERROR(SEARCH("مطبق كليًا  - Implemented",J25)))</formula>
    </cfRule>
    <cfRule type="containsText" dxfId="2178" priority="65" operator="containsText" text="مطبق كليًا  - Implemented">
      <formula>NOT(ISERROR(SEARCH("مطبق كليًا  - Implemented",J25)))</formula>
    </cfRule>
  </conditionalFormatting>
  <conditionalFormatting sqref="J19:J20 J22">
    <cfRule type="containsText" dxfId="2177" priority="71" operator="containsText" text="لاينطبق - Not Applicable">
      <formula>NOT(ISERROR(SEARCH("لاينطبق - Not Applicable",J19)))</formula>
    </cfRule>
    <cfRule type="containsText" dxfId="2176" priority="72" operator="containsText" text="غير مطبق  - Not Implemented">
      <formula>NOT(ISERROR(SEARCH("غير مطبق  - Not Implemented",J19)))</formula>
    </cfRule>
    <cfRule type="containsText" dxfId="2175" priority="73" operator="containsText" text="مطبق جزئيًا  - Partially Implemented">
      <formula>NOT(ISERROR(SEARCH("مطبق جزئيًا  - Partially Implemented",J19)))</formula>
    </cfRule>
    <cfRule type="containsText" dxfId="2174" priority="74" operator="containsText" text="مطبق كليًا  - Implemented">
      <formula>NOT(ISERROR(SEARCH("مطبق كليًا  - Implemented",J19)))</formula>
    </cfRule>
    <cfRule type="containsText" dxfId="2173" priority="75" operator="containsText" text="مطبق كليًا  - Implemented">
      <formula>NOT(ISERROR(SEARCH("مطبق كليًا  - Implemented",J19)))</formula>
    </cfRule>
  </conditionalFormatting>
  <conditionalFormatting sqref="J21">
    <cfRule type="containsText" dxfId="2172" priority="66" operator="containsText" text="لاينطبق - Not Applicable">
      <formula>NOT(ISERROR(SEARCH("لاينطبق - Not Applicable",J21)))</formula>
    </cfRule>
    <cfRule type="containsText" dxfId="2171" priority="67" operator="containsText" text="غير مطبق  - Not Implemented">
      <formula>NOT(ISERROR(SEARCH("غير مطبق  - Not Implemented",J21)))</formula>
    </cfRule>
    <cfRule type="containsText" dxfId="2170" priority="68" operator="containsText" text="مطبق جزئيًا  - Partially Implemented">
      <formula>NOT(ISERROR(SEARCH("مطبق جزئيًا  - Partially Implemented",J21)))</formula>
    </cfRule>
    <cfRule type="containsText" dxfId="2169" priority="69" operator="containsText" text="مطبق كليًا  - Implemented">
      <formula>NOT(ISERROR(SEARCH("مطبق كليًا  - Implemented",J21)))</formula>
    </cfRule>
    <cfRule type="containsText" dxfId="2168" priority="70" operator="containsText" text="مطبق كليًا  - Implemented">
      <formula>NOT(ISERROR(SEARCH("مطبق كليًا  - Implemented",J21)))</formula>
    </cfRule>
  </conditionalFormatting>
  <conditionalFormatting sqref="J34">
    <cfRule type="containsText" dxfId="2167" priority="56" operator="containsText" text="لاينطبق - Not Applicable">
      <formula>NOT(ISERROR(SEARCH("لاينطبق - Not Applicable",J34)))</formula>
    </cfRule>
    <cfRule type="containsText" dxfId="2166" priority="57" operator="containsText" text="غير مطبق  - Not Implemented">
      <formula>NOT(ISERROR(SEARCH("غير مطبق  - Not Implemented",J34)))</formula>
    </cfRule>
    <cfRule type="containsText" dxfId="2165" priority="58" operator="containsText" text="مطبق جزئيًا  - Partially Implemented">
      <formula>NOT(ISERROR(SEARCH("مطبق جزئيًا  - Partially Implemented",J34)))</formula>
    </cfRule>
    <cfRule type="containsText" dxfId="2164" priority="59" operator="containsText" text="مطبق كليًا  - Implemented">
      <formula>NOT(ISERROR(SEARCH("مطبق كليًا  - Implemented",J34)))</formula>
    </cfRule>
    <cfRule type="containsText" dxfId="2163" priority="60" operator="containsText" text="مطبق كليًا  - Implemented">
      <formula>NOT(ISERROR(SEARCH("مطبق كليًا  - Implemented",J34)))</formula>
    </cfRule>
  </conditionalFormatting>
  <conditionalFormatting sqref="J47">
    <cfRule type="containsText" dxfId="2162" priority="51" operator="containsText" text="لاينطبق - Not Applicable">
      <formula>NOT(ISERROR(SEARCH("لاينطبق - Not Applicable",J47)))</formula>
    </cfRule>
    <cfRule type="containsText" dxfId="2161" priority="52" operator="containsText" text="غير مطبق  - Not Implemented">
      <formula>NOT(ISERROR(SEARCH("غير مطبق  - Not Implemented",J47)))</formula>
    </cfRule>
    <cfRule type="containsText" dxfId="2160" priority="53" operator="containsText" text="مطبق جزئيًا  - Partially Implemented">
      <formula>NOT(ISERROR(SEARCH("مطبق جزئيًا  - Partially Implemented",J47)))</formula>
    </cfRule>
    <cfRule type="containsText" dxfId="2159" priority="54" operator="containsText" text="مطبق كليًا  - Implemented">
      <formula>NOT(ISERROR(SEARCH("مطبق كليًا  - Implemented",J47)))</formula>
    </cfRule>
    <cfRule type="containsText" dxfId="2158" priority="55" operator="containsText" text="مطبق كليًا  - Implemented">
      <formula>NOT(ISERROR(SEARCH("مطبق كليًا  - Implemented",J47)))</formula>
    </cfRule>
  </conditionalFormatting>
  <conditionalFormatting sqref="J59 J48:J56">
    <cfRule type="containsText" dxfId="2157" priority="46" operator="containsText" text="لاينطبق - Not Applicable">
      <formula>NOT(ISERROR(SEARCH("لاينطبق - Not Applicable",J48)))</formula>
    </cfRule>
    <cfRule type="containsText" dxfId="2156" priority="47" operator="containsText" text="غير مطبق  - Not Implemented">
      <formula>NOT(ISERROR(SEARCH("غير مطبق  - Not Implemented",J48)))</formula>
    </cfRule>
    <cfRule type="containsText" dxfId="2155" priority="48" operator="containsText" text="مطبق جزئيًا  - Partially Implemented">
      <formula>NOT(ISERROR(SEARCH("مطبق جزئيًا  - Partially Implemented",J48)))</formula>
    </cfRule>
    <cfRule type="containsText" dxfId="2154" priority="49" operator="containsText" text="مطبق كليًا  - Implemented">
      <formula>NOT(ISERROR(SEARCH("مطبق كليًا  - Implemented",J48)))</formula>
    </cfRule>
    <cfRule type="containsText" dxfId="2153" priority="50" operator="containsText" text="مطبق كليًا  - Implemented">
      <formula>NOT(ISERROR(SEARCH("مطبق كليًا  - Implemented",J48)))</formula>
    </cfRule>
  </conditionalFormatting>
  <conditionalFormatting sqref="J58">
    <cfRule type="containsText" dxfId="2152" priority="41" operator="containsText" text="لاينطبق - Not Applicable">
      <formula>NOT(ISERROR(SEARCH("لاينطبق - Not Applicable",J58)))</formula>
    </cfRule>
    <cfRule type="containsText" dxfId="2151" priority="42" operator="containsText" text="غير مطبق  - Not Implemented">
      <formula>NOT(ISERROR(SEARCH("غير مطبق  - Not Implemented",J58)))</formula>
    </cfRule>
    <cfRule type="containsText" dxfId="2150" priority="43" operator="containsText" text="مطبق جزئيًا  - Partially Implemented">
      <formula>NOT(ISERROR(SEARCH("مطبق جزئيًا  - Partially Implemented",J58)))</formula>
    </cfRule>
    <cfRule type="containsText" dxfId="2149" priority="44" operator="containsText" text="مطبق كليًا  - Implemented">
      <formula>NOT(ISERROR(SEARCH("مطبق كليًا  - Implemented",J58)))</formula>
    </cfRule>
    <cfRule type="containsText" dxfId="2148" priority="45" operator="containsText" text="مطبق كليًا  - Implemented">
      <formula>NOT(ISERROR(SEARCH("مطبق كليًا  - Implemented",J58)))</formula>
    </cfRule>
  </conditionalFormatting>
  <conditionalFormatting sqref="J67">
    <cfRule type="containsText" dxfId="2147" priority="36" operator="containsText" text="لاينطبق - Not Applicable">
      <formula>NOT(ISERROR(SEARCH("لاينطبق - Not Applicable",J67)))</formula>
    </cfRule>
    <cfRule type="containsText" dxfId="2146" priority="37" operator="containsText" text="غير مطبق  - Not Implemented">
      <formula>NOT(ISERROR(SEARCH("غير مطبق  - Not Implemented",J67)))</formula>
    </cfRule>
    <cfRule type="containsText" dxfId="2145" priority="38" operator="containsText" text="مطبق جزئيًا  - Partially Implemented">
      <formula>NOT(ISERROR(SEARCH("مطبق جزئيًا  - Partially Implemented",J67)))</formula>
    </cfRule>
    <cfRule type="containsText" dxfId="2144" priority="39" operator="containsText" text="مطبق كليًا  - Implemented">
      <formula>NOT(ISERROR(SEARCH("مطبق كليًا  - Implemented",J67)))</formula>
    </cfRule>
    <cfRule type="containsText" dxfId="2143" priority="40" operator="containsText" text="مطبق كليًا  - Implemented">
      <formula>NOT(ISERROR(SEARCH("مطبق كليًا  - Implemented",J67)))</formula>
    </cfRule>
  </conditionalFormatting>
  <conditionalFormatting sqref="J68:J71">
    <cfRule type="containsText" dxfId="2142" priority="31" operator="containsText" text="لاينطبق - Not Applicable">
      <formula>NOT(ISERROR(SEARCH("لاينطبق - Not Applicable",J68)))</formula>
    </cfRule>
    <cfRule type="containsText" dxfId="2141" priority="32" operator="containsText" text="غير مطبق  - Not Implemented">
      <formula>NOT(ISERROR(SEARCH("غير مطبق  - Not Implemented",J68)))</formula>
    </cfRule>
    <cfRule type="containsText" dxfId="2140" priority="33" operator="containsText" text="مطبق جزئيًا  - Partially Implemented">
      <formula>NOT(ISERROR(SEARCH("مطبق جزئيًا  - Partially Implemented",J68)))</formula>
    </cfRule>
    <cfRule type="containsText" dxfId="2139" priority="34" operator="containsText" text="مطبق كليًا  - Implemented">
      <formula>NOT(ISERROR(SEARCH("مطبق كليًا  - Implemented",J68)))</formula>
    </cfRule>
    <cfRule type="containsText" dxfId="2138" priority="35" operator="containsText" text="مطبق كليًا  - Implemented">
      <formula>NOT(ISERROR(SEARCH("مطبق كليًا  - Implemented",J68)))</formula>
    </cfRule>
  </conditionalFormatting>
  <conditionalFormatting sqref="J78">
    <cfRule type="containsText" dxfId="2137" priority="26" operator="containsText" text="لاينطبق - Not Applicable">
      <formula>NOT(ISERROR(SEARCH("لاينطبق - Not Applicable",J78)))</formula>
    </cfRule>
    <cfRule type="containsText" dxfId="2136" priority="27" operator="containsText" text="غير مطبق  - Not Implemented">
      <formula>NOT(ISERROR(SEARCH("غير مطبق  - Not Implemented",J78)))</formula>
    </cfRule>
    <cfRule type="containsText" dxfId="2135" priority="28" operator="containsText" text="مطبق جزئيًا  - Partially Implemented">
      <formula>NOT(ISERROR(SEARCH("مطبق جزئيًا  - Partially Implemented",J78)))</formula>
    </cfRule>
    <cfRule type="containsText" dxfId="2134" priority="29" operator="containsText" text="مطبق كليًا  - Implemented">
      <formula>NOT(ISERROR(SEARCH("مطبق كليًا  - Implemented",J78)))</formula>
    </cfRule>
    <cfRule type="containsText" dxfId="2133" priority="30" operator="containsText" text="مطبق كليًا  - Implemented">
      <formula>NOT(ISERROR(SEARCH("مطبق كليًا  - Implemented",J78)))</formula>
    </cfRule>
  </conditionalFormatting>
  <conditionalFormatting sqref="J89">
    <cfRule type="containsText" dxfId="2132" priority="21" operator="containsText" text="لاينطبق - Not Applicable">
      <formula>NOT(ISERROR(SEARCH("لاينطبق - Not Applicable",J89)))</formula>
    </cfRule>
    <cfRule type="containsText" dxfId="2131" priority="22" operator="containsText" text="غير مطبق  - Not Implemented">
      <formula>NOT(ISERROR(SEARCH("غير مطبق  - Not Implemented",J89)))</formula>
    </cfRule>
    <cfRule type="containsText" dxfId="2130" priority="23" operator="containsText" text="مطبق جزئيًا  - Partially Implemented">
      <formula>NOT(ISERROR(SEARCH("مطبق جزئيًا  - Partially Implemented",J89)))</formula>
    </cfRule>
    <cfRule type="containsText" dxfId="2129" priority="24" operator="containsText" text="مطبق كليًا  - Implemented">
      <formula>NOT(ISERROR(SEARCH("مطبق كليًا  - Implemented",J89)))</formula>
    </cfRule>
    <cfRule type="containsText" dxfId="2128" priority="25" operator="containsText" text="مطبق كليًا  - Implemented">
      <formula>NOT(ISERROR(SEARCH("مطبق كليًا  - Implemented",J89)))</formula>
    </cfRule>
  </conditionalFormatting>
  <conditionalFormatting sqref="J98">
    <cfRule type="containsText" dxfId="2127" priority="16" operator="containsText" text="لاينطبق - Not Applicable">
      <formula>NOT(ISERROR(SEARCH("لاينطبق - Not Applicable",J98)))</formula>
    </cfRule>
    <cfRule type="containsText" dxfId="2126" priority="17" operator="containsText" text="غير مطبق  - Not Implemented">
      <formula>NOT(ISERROR(SEARCH("غير مطبق  - Not Implemented",J98)))</formula>
    </cfRule>
    <cfRule type="containsText" dxfId="2125" priority="18" operator="containsText" text="مطبق جزئيًا  - Partially Implemented">
      <formula>NOT(ISERROR(SEARCH("مطبق جزئيًا  - Partially Implemented",J98)))</formula>
    </cfRule>
    <cfRule type="containsText" dxfId="2124" priority="19" operator="containsText" text="مطبق كليًا  - Implemented">
      <formula>NOT(ISERROR(SEARCH("مطبق كليًا  - Implemented",J98)))</formula>
    </cfRule>
    <cfRule type="containsText" dxfId="2123" priority="20" operator="containsText" text="مطبق كليًا  - Implemented">
      <formula>NOT(ISERROR(SEARCH("مطبق كليًا  - Implemented",J98)))</formula>
    </cfRule>
  </conditionalFormatting>
  <conditionalFormatting sqref="J115">
    <cfRule type="containsText" dxfId="2122" priority="11" operator="containsText" text="لاينطبق - Not Applicable">
      <formula>NOT(ISERROR(SEARCH("لاينطبق - Not Applicable",J115)))</formula>
    </cfRule>
    <cfRule type="containsText" dxfId="2121" priority="12" operator="containsText" text="غير مطبق  - Not Implemented">
      <formula>NOT(ISERROR(SEARCH("غير مطبق  - Not Implemented",J115)))</formula>
    </cfRule>
    <cfRule type="containsText" dxfId="2120" priority="13" operator="containsText" text="مطبق جزئيًا  - Partially Implemented">
      <formula>NOT(ISERROR(SEARCH("مطبق جزئيًا  - Partially Implemented",J115)))</formula>
    </cfRule>
    <cfRule type="containsText" dxfId="2119" priority="14" operator="containsText" text="مطبق كليًا  - Implemented">
      <formula>NOT(ISERROR(SEARCH("مطبق كليًا  - Implemented",J115)))</formula>
    </cfRule>
    <cfRule type="containsText" dxfId="2118" priority="15" operator="containsText" text="مطبق كليًا  - Implemented">
      <formula>NOT(ISERROR(SEARCH("مطبق كليًا  - Implemented",J115)))</formula>
    </cfRule>
  </conditionalFormatting>
  <conditionalFormatting sqref="J139">
    <cfRule type="containsText" dxfId="2117" priority="6" operator="containsText" text="لاينطبق - Not Applicable">
      <formula>NOT(ISERROR(SEARCH("لاينطبق - Not Applicable",J139)))</formula>
    </cfRule>
    <cfRule type="containsText" dxfId="2116" priority="7" operator="containsText" text="غير مطبق  - Not Implemented">
      <formula>NOT(ISERROR(SEARCH("غير مطبق  - Not Implemented",J139)))</formula>
    </cfRule>
    <cfRule type="containsText" dxfId="2115" priority="8" operator="containsText" text="مطبق جزئيًا  - Partially Implemented">
      <formula>NOT(ISERROR(SEARCH("مطبق جزئيًا  - Partially Implemented",J139)))</formula>
    </cfRule>
    <cfRule type="containsText" dxfId="2114" priority="9" operator="containsText" text="مطبق كليًا  - Implemented">
      <formula>NOT(ISERROR(SEARCH("مطبق كليًا  - Implemented",J139)))</formula>
    </cfRule>
    <cfRule type="containsText" dxfId="2113" priority="10" operator="containsText" text="مطبق كليًا  - Implemented">
      <formula>NOT(ISERROR(SEARCH("مطبق كليًا  - Implemented",J139)))</formula>
    </cfRule>
  </conditionalFormatting>
  <conditionalFormatting sqref="J57">
    <cfRule type="containsText" dxfId="2112" priority="1" operator="containsText" text="لاينطبق - Not Applicable">
      <formula>NOT(ISERROR(SEARCH("لاينطبق - Not Applicable",J57)))</formula>
    </cfRule>
    <cfRule type="containsText" dxfId="2111" priority="2" operator="containsText" text="غير مطبق  - Not Implemented">
      <formula>NOT(ISERROR(SEARCH("غير مطبق  - Not Implemented",J57)))</formula>
    </cfRule>
    <cfRule type="containsText" dxfId="2110" priority="3" operator="containsText" text="مطبق جزئيًا  - Partially Implemented">
      <formula>NOT(ISERROR(SEARCH("مطبق جزئيًا  - Partially Implemented",J57)))</formula>
    </cfRule>
    <cfRule type="containsText" dxfId="2109" priority="4" operator="containsText" text="مطبق كليًا  - Implemented">
      <formula>NOT(ISERROR(SEARCH("مطبق كليًا  - Implemented",J57)))</formula>
    </cfRule>
    <cfRule type="containsText" dxfId="2108" priority="5" operator="containsText" text="مطبق كليًا  - Implemented">
      <formula>NOT(ISERROR(SEARCH("مطبق كليًا  - Implemented",J57)))</formula>
    </cfRule>
  </conditionalFormatting>
  <dataValidations count="4">
    <dataValidation type="list" allowBlank="1" showDropDown="1" showInputMessage="1" showErrorMessage="1" sqref="L139:L140 L78:L79 L47 L69 L115:L116 L17:L24 L67 L90:L98 L43:L44 L106 L100:L101 L58 L34 L51 J11 J72 J84 J128 J60 J27 J13 J31 J98 J17 J23 J81 J87 J89 J107 J111 J122 J136 J19 J115 J34 J78 J47 J67 J139">
      <formula1>Comp_st_1</formula1>
    </dataValidation>
    <dataValidation type="date" operator="greaterThan" allowBlank="1" showInputMessage="1" showErrorMessage="1" error="يجب أن يكون التاريخ على الصياغة (يوم/شهر/سنة)" sqref="P11:P143">
      <formula1>44353</formula1>
    </dataValidation>
    <dataValidation allowBlank="1" showDropDown="1" showInputMessage="1" showErrorMessage="1" sqref="L89"/>
    <dataValidation type="list" showInputMessage="1" showErrorMessage="1" sqref="J12 J32:J33 J28:J30 J14:J16 J18 J129:J135 J35:J46 J61:J66 J73:J77 J82:J83 J88 J112:J114 J20:J22 J140:J143 J24:J26 J79:J80 J85:J86 J90:J97 J99:J106 J108:J110 J116:J121 J123:J127 J137:J138 J48:J59 J68:J71">
      <formula1>Comp_st_1</formula1>
    </dataValidation>
  </dataValidation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&amp;R&amp;"Calibri"&amp;11&amp;K000000&amp;"Calibri"&amp;11&amp;K000000&amp;"Calibri"&amp;11&amp;K000000&amp;"Calibri"&amp;11&amp;K000000&amp;"Calibri"&amp;11&amp;K000000&amp;"Calibri"&amp;11&amp;K000000&amp;"Times New Roman,Regular"&amp;12  &amp;G | &amp;P</oddFooter>
    <firstHeader>&amp;R&amp;F</firstHeader>
    <firstFooter>&amp;R&amp;"Calibri"&amp;11&amp;K000000&amp;"Calibri"&amp;11&amp;K000000&amp;"Calibri"&amp;11&amp;K000000&amp;"Calibri"&amp;11&amp;K000000&amp;"Calibri"&amp;11&amp;K000000&amp;"Calibri"&amp;11&amp;K000000&amp;"Times New Roman,Regular"&amp;12  &amp;G | &amp;P</first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1827" operator="equal" id="{CCDD9E2D-28CD-4E55-9D8A-014769A6D2E2}">
            <xm:f>tbl_choices!$D$7</xm:f>
            <x14:dxf>
              <font>
                <color theme="0"/>
              </font>
              <fill>
                <patternFill>
                  <bgColor rgb="FF757575"/>
                </patternFill>
              </fill>
            </x14:dxf>
          </x14:cfRule>
          <x14:cfRule type="cellIs" priority="1828" operator="equal" id="{20872E60-3983-421B-BE36-632A8CA698D9}">
            <xm:f>tbl_choices!$C$9</xm:f>
            <x14:dxf>
              <font>
                <b/>
                <i val="0"/>
                <color theme="0"/>
              </font>
              <fill>
                <patternFill>
                  <bgColor rgb="FFFF0000"/>
                </patternFill>
              </fill>
            </x14:dxf>
          </x14:cfRule>
          <x14:cfRule type="cellIs" priority="1829" operator="equal" id="{333AA87D-D7A5-4AB0-8109-B3A7B08E9867}">
            <xm:f>tbl_choices!$C$8</xm:f>
            <x14:dxf>
              <font>
                <b/>
                <i val="0"/>
                <color theme="0"/>
              </font>
              <fill>
                <patternFill>
                  <bgColor rgb="FFFFC000"/>
                </patternFill>
              </fill>
            </x14:dxf>
          </x14:cfRule>
          <x14:cfRule type="cellIs" priority="1830" operator="equal" id="{FC47FB34-5636-467B-8735-C03D50567F50}">
            <xm:f>tbl_choices!$C$7</xm:f>
            <x14:dxf>
              <font>
                <b/>
                <i val="0"/>
                <color theme="0"/>
              </font>
              <fill>
                <patternFill>
                  <bgColor rgb="FF70AD47"/>
                </patternFill>
              </fill>
            </x14:dxf>
          </x14:cfRule>
          <xm:sqref>N84:O84 N136:O137 N11:O12 K31:L31 K73:L77 K117:L118 K137:L138 N89:O112 N116:O118 N72:O77 N25:O66 K90:K97 K116</xm:sqref>
        </x14:conditionalFormatting>
        <x14:conditionalFormatting xmlns:xm="http://schemas.microsoft.com/office/excel/2006/main">
          <x14:cfRule type="cellIs" priority="1823" operator="equal" id="{CDC32B13-5FC5-47BC-ABB1-C61AD93ABAEB}">
            <xm:f>tbl_choices!$D$7</xm:f>
            <x14:dxf>
              <font>
                <color theme="0"/>
              </font>
              <fill>
                <patternFill>
                  <bgColor rgb="FF757575"/>
                </patternFill>
              </fill>
            </x14:dxf>
          </x14:cfRule>
          <x14:cfRule type="cellIs" priority="1824" operator="equal" id="{918DF388-FDC8-490F-9EAC-A2B8EB775A28}">
            <xm:f>tbl_choices!$C$9</xm:f>
            <x14:dxf>
              <font>
                <b/>
                <i val="0"/>
                <color theme="0"/>
              </font>
              <fill>
                <patternFill>
                  <bgColor rgb="FFFF0000"/>
                </patternFill>
              </fill>
            </x14:dxf>
          </x14:cfRule>
          <x14:cfRule type="cellIs" priority="1825" operator="equal" id="{3DC76355-4B84-4AFC-A6F5-2559338DE3A7}">
            <xm:f>tbl_choices!$C$8</xm:f>
            <x14:dxf>
              <font>
                <b/>
                <i val="0"/>
                <color theme="0"/>
              </font>
              <fill>
                <patternFill>
                  <bgColor rgb="FFFFC000"/>
                </patternFill>
              </fill>
            </x14:dxf>
          </x14:cfRule>
          <x14:cfRule type="cellIs" priority="1826" operator="equal" id="{0098802B-88CC-405B-A080-48FD42E4CABE}">
            <xm:f>tbl_choices!$C$7</xm:f>
            <x14:dxf>
              <font>
                <b/>
                <i val="0"/>
                <color theme="0"/>
              </font>
              <fill>
                <patternFill>
                  <bgColor rgb="FF70AD47"/>
                </patternFill>
              </fill>
            </x14:dxf>
          </x14:cfRule>
          <xm:sqref>N19:O19</xm:sqref>
        </x14:conditionalFormatting>
        <x14:conditionalFormatting xmlns:xm="http://schemas.microsoft.com/office/excel/2006/main">
          <x14:cfRule type="cellIs" priority="1799" operator="equal" id="{99183BE6-52D9-4547-BFB8-BE06D2F80730}">
            <xm:f>tbl_choices!$D$7</xm:f>
            <x14:dxf>
              <font>
                <color theme="0"/>
              </font>
              <fill>
                <patternFill>
                  <bgColor rgb="FF757575"/>
                </patternFill>
              </fill>
            </x14:dxf>
          </x14:cfRule>
          <x14:cfRule type="cellIs" priority="1800" operator="equal" id="{1885E7C3-44C1-48AC-A66C-693EC511D95C}">
            <xm:f>tbl_choices!$C$9</xm:f>
            <x14:dxf>
              <font>
                <b/>
                <i val="0"/>
                <color theme="0"/>
              </font>
              <fill>
                <patternFill>
                  <bgColor rgb="FFFF0000"/>
                </patternFill>
              </fill>
            </x14:dxf>
          </x14:cfRule>
          <x14:cfRule type="cellIs" priority="1801" operator="equal" id="{CB1D5746-94D4-49D6-9FDD-3DDF155FCAC0}">
            <xm:f>tbl_choices!$C$8</xm:f>
            <x14:dxf>
              <font>
                <b/>
                <i val="0"/>
                <color theme="0"/>
              </font>
              <fill>
                <patternFill>
                  <bgColor rgb="FFFFC000"/>
                </patternFill>
              </fill>
            </x14:dxf>
          </x14:cfRule>
          <x14:cfRule type="cellIs" priority="1802" operator="equal" id="{45B689C4-93D8-4B44-9F03-9E91ACFC2BCA}">
            <xm:f>tbl_choices!$C$7</xm:f>
            <x14:dxf>
              <font>
                <b/>
                <i val="0"/>
                <color theme="0"/>
              </font>
              <fill>
                <patternFill>
                  <bgColor rgb="FF70AD47"/>
                </patternFill>
              </fill>
            </x14:dxf>
          </x14:cfRule>
          <xm:sqref>N67:O70</xm:sqref>
        </x14:conditionalFormatting>
        <x14:conditionalFormatting xmlns:xm="http://schemas.microsoft.com/office/excel/2006/main">
          <x14:cfRule type="cellIs" priority="1795" operator="equal" id="{9FFB15BC-C202-4535-ABC9-3F4F63DD4F65}">
            <xm:f>tbl_choices!$D$7</xm:f>
            <x14:dxf>
              <font>
                <color theme="0"/>
              </font>
              <fill>
                <patternFill>
                  <bgColor rgb="FF757575"/>
                </patternFill>
              </fill>
            </x14:dxf>
          </x14:cfRule>
          <x14:cfRule type="cellIs" priority="1796" operator="equal" id="{FBB6DCEB-ACE5-4B83-8D11-45953D876D55}">
            <xm:f>tbl_choices!$C$9</xm:f>
            <x14:dxf>
              <font>
                <b/>
                <i val="0"/>
                <color theme="0"/>
              </font>
              <fill>
                <patternFill>
                  <bgColor rgb="FFFF0000"/>
                </patternFill>
              </fill>
            </x14:dxf>
          </x14:cfRule>
          <x14:cfRule type="cellIs" priority="1797" operator="equal" id="{49F74FDC-4714-4B22-A16B-4C9AE20B3426}">
            <xm:f>tbl_choices!$C$8</xm:f>
            <x14:dxf>
              <font>
                <b/>
                <i val="0"/>
                <color theme="0"/>
              </font>
              <fill>
                <patternFill>
                  <bgColor rgb="FFFFC000"/>
                </patternFill>
              </fill>
            </x14:dxf>
          </x14:cfRule>
          <x14:cfRule type="cellIs" priority="1798" operator="equal" id="{3336125C-0FAA-42E8-AFA6-E1870706F964}">
            <xm:f>tbl_choices!$C$7</xm:f>
            <x14:dxf>
              <font>
                <b/>
                <i val="0"/>
                <color theme="0"/>
              </font>
              <fill>
                <patternFill>
                  <bgColor rgb="FF70AD47"/>
                </patternFill>
              </fill>
            </x14:dxf>
          </x14:cfRule>
          <xm:sqref>N71:O71</xm:sqref>
        </x14:conditionalFormatting>
        <x14:conditionalFormatting xmlns:xm="http://schemas.microsoft.com/office/excel/2006/main">
          <x14:cfRule type="cellIs" priority="1787" operator="equal" id="{7C631135-07A9-42E8-8109-DEA7DA9F8D2C}">
            <xm:f>tbl_choices!$D$7</xm:f>
            <x14:dxf>
              <font>
                <color theme="0"/>
              </font>
              <fill>
                <patternFill>
                  <bgColor rgb="FF757575"/>
                </patternFill>
              </fill>
            </x14:dxf>
          </x14:cfRule>
          <x14:cfRule type="cellIs" priority="1788" operator="equal" id="{A3C75851-5AB7-4DC0-8AE4-E858067DCD6F}">
            <xm:f>tbl_choices!$C$9</xm:f>
            <x14:dxf>
              <font>
                <b/>
                <i val="0"/>
                <color theme="0"/>
              </font>
              <fill>
                <patternFill>
                  <bgColor rgb="FFFF0000"/>
                </patternFill>
              </fill>
            </x14:dxf>
          </x14:cfRule>
          <x14:cfRule type="cellIs" priority="1789" operator="equal" id="{AA2502FA-6693-49C8-8532-DCC12DF8E095}">
            <xm:f>tbl_choices!$C$8</xm:f>
            <x14:dxf>
              <font>
                <b/>
                <i val="0"/>
                <color theme="0"/>
              </font>
              <fill>
                <patternFill>
                  <bgColor rgb="FFFFC000"/>
                </patternFill>
              </fill>
            </x14:dxf>
          </x14:cfRule>
          <x14:cfRule type="cellIs" priority="1790" operator="equal" id="{0ED35692-EF25-4279-8BB8-DE8562C5A6B1}">
            <xm:f>tbl_choices!$C$7</xm:f>
            <x14:dxf>
              <font>
                <b/>
                <i val="0"/>
                <color theme="0"/>
              </font>
              <fill>
                <patternFill>
                  <bgColor rgb="FF70AD47"/>
                </patternFill>
              </fill>
            </x14:dxf>
          </x14:cfRule>
          <xm:sqref>N78:O78</xm:sqref>
        </x14:conditionalFormatting>
        <x14:conditionalFormatting xmlns:xm="http://schemas.microsoft.com/office/excel/2006/main">
          <x14:cfRule type="cellIs" priority="1783" operator="equal" id="{8EA5AE38-4B5D-4A48-8DEB-A7A4BA8874A5}">
            <xm:f>tbl_choices!$D$7</xm:f>
            <x14:dxf>
              <font>
                <color theme="0"/>
              </font>
              <fill>
                <patternFill>
                  <bgColor rgb="FF757575"/>
                </patternFill>
              </fill>
            </x14:dxf>
          </x14:cfRule>
          <x14:cfRule type="cellIs" priority="1784" operator="equal" id="{1A9D4D74-8B50-4E8F-9E85-C27C9D124146}">
            <xm:f>tbl_choices!$C$9</xm:f>
            <x14:dxf>
              <font>
                <b/>
                <i val="0"/>
                <color theme="0"/>
              </font>
              <fill>
                <patternFill>
                  <bgColor rgb="FFFF0000"/>
                </patternFill>
              </fill>
            </x14:dxf>
          </x14:cfRule>
          <x14:cfRule type="cellIs" priority="1785" operator="equal" id="{3B58E6BC-D459-4244-98EA-3E0D342B6B86}">
            <xm:f>tbl_choices!$C$8</xm:f>
            <x14:dxf>
              <font>
                <b/>
                <i val="0"/>
                <color theme="0"/>
              </font>
              <fill>
                <patternFill>
                  <bgColor rgb="FFFFC000"/>
                </patternFill>
              </fill>
            </x14:dxf>
          </x14:cfRule>
          <x14:cfRule type="cellIs" priority="1786" operator="equal" id="{74D467AC-B4D9-4BF5-B711-18182631A3FB}">
            <xm:f>tbl_choices!$C$7</xm:f>
            <x14:dxf>
              <font>
                <b/>
                <i val="0"/>
                <color theme="0"/>
              </font>
              <fill>
                <patternFill>
                  <bgColor rgb="FF70AD47"/>
                </patternFill>
              </fill>
            </x14:dxf>
          </x14:cfRule>
          <xm:sqref>N79:O79</xm:sqref>
        </x14:conditionalFormatting>
        <x14:conditionalFormatting xmlns:xm="http://schemas.microsoft.com/office/excel/2006/main">
          <x14:cfRule type="cellIs" priority="1767" operator="equal" id="{26DEC0C4-A7B9-491C-BDEA-3B784DD6B9B6}">
            <xm:f>tbl_choices!$D$7</xm:f>
            <x14:dxf>
              <font>
                <color theme="0"/>
              </font>
              <fill>
                <patternFill>
                  <bgColor rgb="FF757575"/>
                </patternFill>
              </fill>
            </x14:dxf>
          </x14:cfRule>
          <x14:cfRule type="cellIs" priority="1768" operator="equal" id="{37F79164-A454-4509-AD7D-FC07D538BA19}">
            <xm:f>tbl_choices!$C$9</xm:f>
            <x14:dxf>
              <font>
                <b/>
                <i val="0"/>
                <color theme="0"/>
              </font>
              <fill>
                <patternFill>
                  <bgColor rgb="FFFF0000"/>
                </patternFill>
              </fill>
            </x14:dxf>
          </x14:cfRule>
          <x14:cfRule type="cellIs" priority="1769" operator="equal" id="{C6CDA121-58E1-4745-9351-B979FB1123B8}">
            <xm:f>tbl_choices!$C$8</xm:f>
            <x14:dxf>
              <font>
                <b/>
                <i val="0"/>
                <color theme="0"/>
              </font>
              <fill>
                <patternFill>
                  <bgColor rgb="FFFFC000"/>
                </patternFill>
              </fill>
            </x14:dxf>
          </x14:cfRule>
          <x14:cfRule type="cellIs" priority="1770" operator="equal" id="{45E2ED0E-7728-4741-A46E-BD450067F121}">
            <xm:f>tbl_choices!$C$7</xm:f>
            <x14:dxf>
              <font>
                <b/>
                <i val="0"/>
                <color theme="0"/>
              </font>
              <fill>
                <patternFill>
                  <bgColor rgb="FF70AD47"/>
                </patternFill>
              </fill>
            </x14:dxf>
          </x14:cfRule>
          <xm:sqref>N85:O88</xm:sqref>
        </x14:conditionalFormatting>
        <x14:conditionalFormatting xmlns:xm="http://schemas.microsoft.com/office/excel/2006/main">
          <x14:cfRule type="cellIs" priority="1735" operator="equal" id="{994B5AEA-60EA-4264-A557-E617297F1BBC}">
            <xm:f>tbl_choices!$D$7</xm:f>
            <x14:dxf>
              <font>
                <color theme="0"/>
              </font>
              <fill>
                <patternFill>
                  <bgColor rgb="FF757575"/>
                </patternFill>
              </fill>
            </x14:dxf>
          </x14:cfRule>
          <x14:cfRule type="cellIs" priority="1736" operator="equal" id="{11F5EBAB-56B4-4640-B8DA-95791048106B}">
            <xm:f>tbl_choices!$C$9</xm:f>
            <x14:dxf>
              <font>
                <b/>
                <i val="0"/>
                <color theme="0"/>
              </font>
              <fill>
                <patternFill>
                  <bgColor rgb="FFFF0000"/>
                </patternFill>
              </fill>
            </x14:dxf>
          </x14:cfRule>
          <x14:cfRule type="cellIs" priority="1737" operator="equal" id="{15914220-41F1-4245-BD2A-4B7181AD7585}">
            <xm:f>tbl_choices!$C$8</xm:f>
            <x14:dxf>
              <font>
                <b/>
                <i val="0"/>
                <color theme="0"/>
              </font>
              <fill>
                <patternFill>
                  <bgColor rgb="FFFFC000"/>
                </patternFill>
              </fill>
            </x14:dxf>
          </x14:cfRule>
          <x14:cfRule type="cellIs" priority="1738" operator="equal" id="{9E3ED90A-77E8-40E1-B063-52FC6A320814}">
            <xm:f>tbl_choices!$C$7</xm:f>
            <x14:dxf>
              <font>
                <b/>
                <i val="0"/>
                <color theme="0"/>
              </font>
              <fill>
                <patternFill>
                  <bgColor rgb="FF70AD47"/>
                </patternFill>
              </fill>
            </x14:dxf>
          </x14:cfRule>
          <xm:sqref>N138:O143</xm:sqref>
        </x14:conditionalFormatting>
        <x14:conditionalFormatting xmlns:xm="http://schemas.microsoft.com/office/excel/2006/main">
          <x14:cfRule type="cellIs" priority="1719" operator="equal" id="{A8ABE380-7998-4160-B8FF-686DC71A4D1A}">
            <xm:f>tbl_choices!$D$7</xm:f>
            <x14:dxf>
              <font>
                <color theme="0"/>
              </font>
              <fill>
                <patternFill>
                  <bgColor rgb="FF757575"/>
                </patternFill>
              </fill>
            </x14:dxf>
          </x14:cfRule>
          <x14:cfRule type="cellIs" priority="1720" operator="equal" id="{5C0555F9-7238-4A1A-8BE5-0EAC4AB3D1F4}">
            <xm:f>tbl_choices!$C$9</xm:f>
            <x14:dxf>
              <font>
                <b/>
                <i val="0"/>
                <color theme="0"/>
              </font>
              <fill>
                <patternFill>
                  <bgColor rgb="FFFF0000"/>
                </patternFill>
              </fill>
            </x14:dxf>
          </x14:cfRule>
          <x14:cfRule type="cellIs" priority="1721" operator="equal" id="{87C9827B-D943-40C7-B426-7DA89EE0F3C8}">
            <xm:f>tbl_choices!$C$8</xm:f>
            <x14:dxf>
              <font>
                <b/>
                <i val="0"/>
                <color theme="0"/>
              </font>
              <fill>
                <patternFill>
                  <bgColor rgb="FFFFC000"/>
                </patternFill>
              </fill>
            </x14:dxf>
          </x14:cfRule>
          <x14:cfRule type="cellIs" priority="1722" operator="equal" id="{526C176D-F5AF-46F8-BA44-4D5BD70A5CA2}">
            <xm:f>tbl_choices!$C$7</xm:f>
            <x14:dxf>
              <font>
                <b/>
                <i val="0"/>
                <color theme="0"/>
              </font>
              <fill>
                <patternFill>
                  <bgColor rgb="FF70AD47"/>
                </patternFill>
              </fill>
            </x14:dxf>
          </x14:cfRule>
          <xm:sqref>N13:O13</xm:sqref>
        </x14:conditionalFormatting>
        <x14:conditionalFormatting xmlns:xm="http://schemas.microsoft.com/office/excel/2006/main">
          <x14:cfRule type="cellIs" priority="1715" operator="equal" id="{9CD4E622-7637-4B7A-95E9-D45D4B20F74F}">
            <xm:f>tbl_choices!$D$7</xm:f>
            <x14:dxf>
              <font>
                <color theme="0"/>
              </font>
              <fill>
                <patternFill>
                  <bgColor rgb="FF757575"/>
                </patternFill>
              </fill>
            </x14:dxf>
          </x14:cfRule>
          <x14:cfRule type="cellIs" priority="1716" operator="equal" id="{42B35ACD-E3EE-4549-B450-CEAAF696E7BC}">
            <xm:f>tbl_choices!$C$9</xm:f>
            <x14:dxf>
              <font>
                <b/>
                <i val="0"/>
                <color theme="0"/>
              </font>
              <fill>
                <patternFill>
                  <bgColor rgb="FFFF0000"/>
                </patternFill>
              </fill>
            </x14:dxf>
          </x14:cfRule>
          <x14:cfRule type="cellIs" priority="1717" operator="equal" id="{ADC4F82C-5D01-4F33-871F-6D858EE82767}">
            <xm:f>tbl_choices!$C$8</xm:f>
            <x14:dxf>
              <font>
                <b/>
                <i val="0"/>
                <color theme="0"/>
              </font>
              <fill>
                <patternFill>
                  <bgColor rgb="FFFFC000"/>
                </patternFill>
              </fill>
            </x14:dxf>
          </x14:cfRule>
          <x14:cfRule type="cellIs" priority="1718" operator="equal" id="{E348D54F-8776-4C33-B431-C942207BFF56}">
            <xm:f>tbl_choices!$C$7</xm:f>
            <x14:dxf>
              <font>
                <b/>
                <i val="0"/>
                <color theme="0"/>
              </font>
              <fill>
                <patternFill>
                  <bgColor rgb="FF70AD47"/>
                </patternFill>
              </fill>
            </x14:dxf>
          </x14:cfRule>
          <xm:sqref>N14:O14</xm:sqref>
        </x14:conditionalFormatting>
        <x14:conditionalFormatting xmlns:xm="http://schemas.microsoft.com/office/excel/2006/main">
          <x14:cfRule type="cellIs" priority="1711" operator="equal" id="{7B96A96A-6090-41B4-9D81-59549AF8F24C}">
            <xm:f>tbl_choices!$D$7</xm:f>
            <x14:dxf>
              <font>
                <color theme="0"/>
              </font>
              <fill>
                <patternFill>
                  <bgColor rgb="FF757575"/>
                </patternFill>
              </fill>
            </x14:dxf>
          </x14:cfRule>
          <x14:cfRule type="cellIs" priority="1712" operator="equal" id="{34CF6ED2-AFF3-401F-A490-F0B3F21B86C9}">
            <xm:f>tbl_choices!$C$9</xm:f>
            <x14:dxf>
              <font>
                <b/>
                <i val="0"/>
                <color theme="0"/>
              </font>
              <fill>
                <patternFill>
                  <bgColor rgb="FFFF0000"/>
                </patternFill>
              </fill>
            </x14:dxf>
          </x14:cfRule>
          <x14:cfRule type="cellIs" priority="1713" operator="equal" id="{9E498AF6-7939-41B5-BE35-2FC322A421B8}">
            <xm:f>tbl_choices!$C$8</xm:f>
            <x14:dxf>
              <font>
                <b/>
                <i val="0"/>
                <color theme="0"/>
              </font>
              <fill>
                <patternFill>
                  <bgColor rgb="FFFFC000"/>
                </patternFill>
              </fill>
            </x14:dxf>
          </x14:cfRule>
          <x14:cfRule type="cellIs" priority="1714" operator="equal" id="{9615923F-6DF3-4B46-9F7C-248C9C0AD449}">
            <xm:f>tbl_choices!$C$7</xm:f>
            <x14:dxf>
              <font>
                <b/>
                <i val="0"/>
                <color theme="0"/>
              </font>
              <fill>
                <patternFill>
                  <bgColor rgb="FF70AD47"/>
                </patternFill>
              </fill>
            </x14:dxf>
          </x14:cfRule>
          <xm:sqref>N15:O15</xm:sqref>
        </x14:conditionalFormatting>
        <x14:conditionalFormatting xmlns:xm="http://schemas.microsoft.com/office/excel/2006/main">
          <x14:cfRule type="cellIs" priority="1707" operator="equal" id="{7AC0D649-7D5D-4D0D-9B6D-48A088B35CFE}">
            <xm:f>tbl_choices!$D$7</xm:f>
            <x14:dxf>
              <font>
                <color theme="0"/>
              </font>
              <fill>
                <patternFill>
                  <bgColor rgb="FF757575"/>
                </patternFill>
              </fill>
            </x14:dxf>
          </x14:cfRule>
          <x14:cfRule type="cellIs" priority="1708" operator="equal" id="{0B9AEEE2-7FBF-44AD-B6C4-706A82BEA1CE}">
            <xm:f>tbl_choices!$C$9</xm:f>
            <x14:dxf>
              <font>
                <b/>
                <i val="0"/>
                <color theme="0"/>
              </font>
              <fill>
                <patternFill>
                  <bgColor rgb="FFFF0000"/>
                </patternFill>
              </fill>
            </x14:dxf>
          </x14:cfRule>
          <x14:cfRule type="cellIs" priority="1709" operator="equal" id="{A4BE7792-3ABA-4D6E-92F3-031B9CFBEF26}">
            <xm:f>tbl_choices!$C$8</xm:f>
            <x14:dxf>
              <font>
                <b/>
                <i val="0"/>
                <color theme="0"/>
              </font>
              <fill>
                <patternFill>
                  <bgColor rgb="FFFFC000"/>
                </patternFill>
              </fill>
            </x14:dxf>
          </x14:cfRule>
          <x14:cfRule type="cellIs" priority="1710" operator="equal" id="{24E51245-3B4C-4E0D-BD08-D068AEA829AB}">
            <xm:f>tbl_choices!$C$7</xm:f>
            <x14:dxf>
              <font>
                <b/>
                <i val="0"/>
                <color theme="0"/>
              </font>
              <fill>
                <patternFill>
                  <bgColor rgb="FF70AD47"/>
                </patternFill>
              </fill>
            </x14:dxf>
          </x14:cfRule>
          <xm:sqref>N16:O18</xm:sqref>
        </x14:conditionalFormatting>
        <x14:conditionalFormatting xmlns:xm="http://schemas.microsoft.com/office/excel/2006/main">
          <x14:cfRule type="cellIs" priority="1691" operator="equal" id="{609D3470-1DAD-4697-A75A-61A26844774F}">
            <xm:f>tbl_choices!$D$7</xm:f>
            <x14:dxf>
              <font>
                <color theme="0"/>
              </font>
              <fill>
                <patternFill>
                  <bgColor rgb="FF757575"/>
                </patternFill>
              </fill>
            </x14:dxf>
          </x14:cfRule>
          <x14:cfRule type="cellIs" priority="1692" operator="equal" id="{014F2D5C-419D-427C-ACAF-D33ED78CBAA9}">
            <xm:f>tbl_choices!$C$9</xm:f>
            <x14:dxf>
              <font>
                <b/>
                <i val="0"/>
                <color theme="0"/>
              </font>
              <fill>
                <patternFill>
                  <bgColor rgb="FFFF0000"/>
                </patternFill>
              </fill>
            </x14:dxf>
          </x14:cfRule>
          <x14:cfRule type="cellIs" priority="1693" operator="equal" id="{88FE0881-EC00-4464-8C1D-60AC76F95538}">
            <xm:f>tbl_choices!$C$8</xm:f>
            <x14:dxf>
              <font>
                <b/>
                <i val="0"/>
                <color theme="0"/>
              </font>
              <fill>
                <patternFill>
                  <bgColor rgb="FFFFC000"/>
                </patternFill>
              </fill>
            </x14:dxf>
          </x14:cfRule>
          <x14:cfRule type="cellIs" priority="1694" operator="equal" id="{33964304-E337-4C8F-8E08-0DF891F9B29E}">
            <xm:f>tbl_choices!$C$7</xm:f>
            <x14:dxf>
              <font>
                <b/>
                <i val="0"/>
                <color theme="0"/>
              </font>
              <fill>
                <patternFill>
                  <bgColor rgb="FF70AD47"/>
                </patternFill>
              </fill>
            </x14:dxf>
          </x14:cfRule>
          <xm:sqref>N80:O83</xm:sqref>
        </x14:conditionalFormatting>
        <x14:conditionalFormatting xmlns:xm="http://schemas.microsoft.com/office/excel/2006/main">
          <x14:cfRule type="cellIs" priority="1675" operator="equal" id="{2CE93D31-2D58-40BF-BD5C-A3999C4C8464}">
            <xm:f>tbl_choices!$D$7</xm:f>
            <x14:dxf>
              <font>
                <color theme="0"/>
              </font>
              <fill>
                <patternFill>
                  <bgColor rgb="FF757575"/>
                </patternFill>
              </fill>
            </x14:dxf>
          </x14:cfRule>
          <x14:cfRule type="cellIs" priority="1676" operator="equal" id="{555FF704-27DC-49A9-BB5E-5465804AB017}">
            <xm:f>tbl_choices!$C$9</xm:f>
            <x14:dxf>
              <font>
                <b/>
                <i val="0"/>
                <color theme="0"/>
              </font>
              <fill>
                <patternFill>
                  <bgColor rgb="FFFF0000"/>
                </patternFill>
              </fill>
            </x14:dxf>
          </x14:cfRule>
          <x14:cfRule type="cellIs" priority="1677" operator="equal" id="{BBEE06C4-D075-41CA-8F61-F74BF2D6B1DB}">
            <xm:f>tbl_choices!$C$8</xm:f>
            <x14:dxf>
              <font>
                <b/>
                <i val="0"/>
                <color theme="0"/>
              </font>
              <fill>
                <patternFill>
                  <bgColor rgb="FFFFC000"/>
                </patternFill>
              </fill>
            </x14:dxf>
          </x14:cfRule>
          <x14:cfRule type="cellIs" priority="1678" operator="equal" id="{AE9F983A-F325-47B8-BE05-B9354F6AC10C}">
            <xm:f>tbl_choices!$C$7</xm:f>
            <x14:dxf>
              <font>
                <b/>
                <i val="0"/>
                <color theme="0"/>
              </font>
              <fill>
                <patternFill>
                  <bgColor rgb="FF70AD47"/>
                </patternFill>
              </fill>
            </x14:dxf>
          </x14:cfRule>
          <xm:sqref>N113:O113 N115:O115</xm:sqref>
        </x14:conditionalFormatting>
        <x14:conditionalFormatting xmlns:xm="http://schemas.microsoft.com/office/excel/2006/main">
          <x14:cfRule type="cellIs" priority="1667" operator="equal" id="{30BA4DA3-AB7F-49E4-AD97-E370CC6CAA42}">
            <xm:f>tbl_choices!$D$7</xm:f>
            <x14:dxf>
              <font>
                <color theme="0"/>
              </font>
              <fill>
                <patternFill>
                  <bgColor rgb="FF757575"/>
                </patternFill>
              </fill>
            </x14:dxf>
          </x14:cfRule>
          <x14:cfRule type="cellIs" priority="1668" operator="equal" id="{16CEE386-58DD-4BF7-BA25-1D53BEA9B6A1}">
            <xm:f>tbl_choices!$C$9</xm:f>
            <x14:dxf>
              <font>
                <b/>
                <i val="0"/>
                <color theme="0"/>
              </font>
              <fill>
                <patternFill>
                  <bgColor rgb="FFFF0000"/>
                </patternFill>
              </fill>
            </x14:dxf>
          </x14:cfRule>
          <x14:cfRule type="cellIs" priority="1669" operator="equal" id="{86E7805A-B139-4606-B607-B45C4F6237F2}">
            <xm:f>tbl_choices!$C$8</xm:f>
            <x14:dxf>
              <font>
                <b/>
                <i val="0"/>
                <color theme="0"/>
              </font>
              <fill>
                <patternFill>
                  <bgColor rgb="FFFFC000"/>
                </patternFill>
              </fill>
            </x14:dxf>
          </x14:cfRule>
          <x14:cfRule type="cellIs" priority="1670" operator="equal" id="{99F2C9DF-F831-4EEA-AC4F-5AE2EEAFB48D}">
            <xm:f>tbl_choices!$C$7</xm:f>
            <x14:dxf>
              <font>
                <b/>
                <i val="0"/>
                <color theme="0"/>
              </font>
              <fill>
                <patternFill>
                  <bgColor rgb="FF70AD47"/>
                </patternFill>
              </fill>
            </x14:dxf>
          </x14:cfRule>
          <xm:sqref>K119:L121 N119:O135</xm:sqref>
        </x14:conditionalFormatting>
        <x14:conditionalFormatting xmlns:xm="http://schemas.microsoft.com/office/excel/2006/main">
          <x14:cfRule type="cellIs" priority="1663" operator="equal" id="{AE0B5A8D-0959-4CEB-BFE7-E764E4D7A3B2}">
            <xm:f>tbl_choices!$D$7</xm:f>
            <x14:dxf>
              <font>
                <color theme="0"/>
              </font>
              <fill>
                <patternFill>
                  <bgColor rgb="FF757575"/>
                </patternFill>
              </fill>
            </x14:dxf>
          </x14:cfRule>
          <x14:cfRule type="cellIs" priority="1664" operator="equal" id="{C8909171-951B-4B16-BA3A-41BC40A0BEAD}">
            <xm:f>tbl_choices!$C$9</xm:f>
            <x14:dxf>
              <font>
                <b/>
                <i val="0"/>
                <color theme="0"/>
              </font>
              <fill>
                <patternFill>
                  <bgColor rgb="FFFF0000"/>
                </patternFill>
              </fill>
            </x14:dxf>
          </x14:cfRule>
          <x14:cfRule type="cellIs" priority="1665" operator="equal" id="{07B41B68-520D-488D-967A-BD0AA5D32C78}">
            <xm:f>tbl_choices!$C$8</xm:f>
            <x14:dxf>
              <font>
                <b/>
                <i val="0"/>
                <color theme="0"/>
              </font>
              <fill>
                <patternFill>
                  <bgColor rgb="FFFFC000"/>
                </patternFill>
              </fill>
            </x14:dxf>
          </x14:cfRule>
          <x14:cfRule type="cellIs" priority="1666" operator="equal" id="{6B40A20D-FA2B-4978-9653-71C7FAC12185}">
            <xm:f>tbl_choices!$C$7</xm:f>
            <x14:dxf>
              <font>
                <b/>
                <i val="0"/>
                <color theme="0"/>
              </font>
              <fill>
                <patternFill>
                  <bgColor rgb="FF70AD47"/>
                </patternFill>
              </fill>
            </x14:dxf>
          </x14:cfRule>
          <xm:sqref>N114:O114</xm:sqref>
        </x14:conditionalFormatting>
        <x14:conditionalFormatting xmlns:xm="http://schemas.microsoft.com/office/excel/2006/main">
          <x14:cfRule type="cellIs" priority="1651" operator="equal" id="{B428CBDD-557E-45D7-A7AD-E0BE1A269F0B}">
            <xm:f>tbl_choices!$D$7</xm:f>
            <x14:dxf>
              <font>
                <color theme="0"/>
              </font>
              <fill>
                <patternFill>
                  <bgColor rgb="FF757575"/>
                </patternFill>
              </fill>
            </x14:dxf>
          </x14:cfRule>
          <x14:cfRule type="cellIs" priority="1652" operator="equal" id="{11CFD012-2760-4A9F-953E-8AF6CFFB31AE}">
            <xm:f>tbl_choices!$C$9</xm:f>
            <x14:dxf>
              <font>
                <b/>
                <i val="0"/>
                <color theme="0"/>
              </font>
              <fill>
                <patternFill>
                  <bgColor rgb="FFFF0000"/>
                </patternFill>
              </fill>
            </x14:dxf>
          </x14:cfRule>
          <x14:cfRule type="cellIs" priority="1653" operator="equal" id="{77A012B6-0E1F-4C44-8A5E-A5BA86C109DF}">
            <xm:f>tbl_choices!$C$8</xm:f>
            <x14:dxf>
              <font>
                <b/>
                <i val="0"/>
                <color theme="0"/>
              </font>
              <fill>
                <patternFill>
                  <bgColor rgb="FFFFC000"/>
                </patternFill>
              </fill>
            </x14:dxf>
          </x14:cfRule>
          <x14:cfRule type="cellIs" priority="1654" operator="equal" id="{511413DE-B7BC-441D-802B-5CFEBFEBFD0C}">
            <xm:f>tbl_choices!$C$7</xm:f>
            <x14:dxf>
              <font>
                <b/>
                <i val="0"/>
                <color theme="0"/>
              </font>
              <fill>
                <patternFill>
                  <bgColor rgb="FF70AD47"/>
                </patternFill>
              </fill>
            </x14:dxf>
          </x14:cfRule>
          <xm:sqref>N33:O33</xm:sqref>
        </x14:conditionalFormatting>
        <x14:conditionalFormatting xmlns:xm="http://schemas.microsoft.com/office/excel/2006/main">
          <x14:cfRule type="cellIs" priority="1643" operator="equal" id="{FF1FFE63-1A9B-4BA1-93F8-5C5031645371}">
            <xm:f>tbl_choices!$D$7</xm:f>
            <x14:dxf>
              <font>
                <color theme="0"/>
              </font>
              <fill>
                <patternFill>
                  <bgColor rgb="FF757575"/>
                </patternFill>
              </fill>
            </x14:dxf>
          </x14:cfRule>
          <x14:cfRule type="cellIs" priority="1644" operator="equal" id="{09BDE47E-4017-4946-BA4B-F3127EBAEEEA}">
            <xm:f>tbl_choices!$C$9</xm:f>
            <x14:dxf>
              <font>
                <b/>
                <i val="0"/>
                <color theme="0"/>
              </font>
              <fill>
                <patternFill>
                  <bgColor rgb="FFFF0000"/>
                </patternFill>
              </fill>
            </x14:dxf>
          </x14:cfRule>
          <x14:cfRule type="cellIs" priority="1645" operator="equal" id="{E769E307-1702-409E-A7E6-01EFBA9581A4}">
            <xm:f>tbl_choices!$C$8</xm:f>
            <x14:dxf>
              <font>
                <b/>
                <i val="0"/>
                <color theme="0"/>
              </font>
              <fill>
                <patternFill>
                  <bgColor rgb="FFFFC000"/>
                </patternFill>
              </fill>
            </x14:dxf>
          </x14:cfRule>
          <x14:cfRule type="cellIs" priority="1646" operator="equal" id="{96A28690-5BB4-4256-A31D-6447D62F7F6D}">
            <xm:f>tbl_choices!$C$7</xm:f>
            <x14:dxf>
              <font>
                <b/>
                <i val="0"/>
                <color theme="0"/>
              </font>
              <fill>
                <patternFill>
                  <bgColor rgb="FF70AD47"/>
                </patternFill>
              </fill>
            </x14:dxf>
          </x14:cfRule>
          <xm:sqref>K13:L13</xm:sqref>
        </x14:conditionalFormatting>
        <x14:conditionalFormatting xmlns:xm="http://schemas.microsoft.com/office/excel/2006/main">
          <x14:cfRule type="cellIs" priority="1639" operator="equal" id="{3FC7FC4A-9754-4E57-93C2-ADC14CE5B272}">
            <xm:f>tbl_choices!$D$7</xm:f>
            <x14:dxf>
              <font>
                <color theme="0"/>
              </font>
              <fill>
                <patternFill>
                  <bgColor rgb="FF757575"/>
                </patternFill>
              </fill>
            </x14:dxf>
          </x14:cfRule>
          <x14:cfRule type="cellIs" priority="1640" operator="equal" id="{DC88CD92-0AA1-4E12-B357-7372E2690A7F}">
            <xm:f>tbl_choices!$C$9</xm:f>
            <x14:dxf>
              <font>
                <b/>
                <i val="0"/>
                <color theme="0"/>
              </font>
              <fill>
                <patternFill>
                  <bgColor rgb="FFFF0000"/>
                </patternFill>
              </fill>
            </x14:dxf>
          </x14:cfRule>
          <x14:cfRule type="cellIs" priority="1641" operator="equal" id="{6AE93AA3-664E-4F7E-B6D9-487104DBB1FF}">
            <xm:f>tbl_choices!$C$8</xm:f>
            <x14:dxf>
              <font>
                <b/>
                <i val="0"/>
                <color theme="0"/>
              </font>
              <fill>
                <patternFill>
                  <bgColor rgb="FFFFC000"/>
                </patternFill>
              </fill>
            </x14:dxf>
          </x14:cfRule>
          <x14:cfRule type="cellIs" priority="1642" operator="equal" id="{AA8C8B8E-DD84-46DB-B324-DBAD711C69A8}">
            <xm:f>tbl_choices!$C$7</xm:f>
            <x14:dxf>
              <font>
                <b/>
                <i val="0"/>
                <color theme="0"/>
              </font>
              <fill>
                <patternFill>
                  <bgColor rgb="FF70AD47"/>
                </patternFill>
              </fill>
            </x14:dxf>
          </x14:cfRule>
          <xm:sqref>K14:L14</xm:sqref>
        </x14:conditionalFormatting>
        <x14:conditionalFormatting xmlns:xm="http://schemas.microsoft.com/office/excel/2006/main">
          <x14:cfRule type="cellIs" priority="1631" operator="equal" id="{354BF407-42C7-4FCA-A09A-1C61BFA83770}">
            <xm:f>tbl_choices!$D$7</xm:f>
            <x14:dxf>
              <font>
                <color theme="0"/>
              </font>
              <fill>
                <patternFill>
                  <bgColor rgb="FF757575"/>
                </patternFill>
              </fill>
            </x14:dxf>
          </x14:cfRule>
          <x14:cfRule type="cellIs" priority="1632" operator="equal" id="{0103B2D9-AED6-44D3-8481-4E485A94F994}">
            <xm:f>tbl_choices!$C$9</xm:f>
            <x14:dxf>
              <font>
                <b/>
                <i val="0"/>
                <color theme="0"/>
              </font>
              <fill>
                <patternFill>
                  <bgColor rgb="FFFF0000"/>
                </patternFill>
              </fill>
            </x14:dxf>
          </x14:cfRule>
          <x14:cfRule type="cellIs" priority="1633" operator="equal" id="{69FB02B6-CB55-48E7-8935-A22F8B75CA61}">
            <xm:f>tbl_choices!$C$8</xm:f>
            <x14:dxf>
              <font>
                <b/>
                <i val="0"/>
                <color theme="0"/>
              </font>
              <fill>
                <patternFill>
                  <bgColor rgb="FFFFC000"/>
                </patternFill>
              </fill>
            </x14:dxf>
          </x14:cfRule>
          <x14:cfRule type="cellIs" priority="1634" operator="equal" id="{7AA99522-C083-47D4-9DAD-3B4F63BF5497}">
            <xm:f>tbl_choices!$C$7</xm:f>
            <x14:dxf>
              <font>
                <b/>
                <i val="0"/>
                <color theme="0"/>
              </font>
              <fill>
                <patternFill>
                  <bgColor rgb="FF70AD47"/>
                </patternFill>
              </fill>
            </x14:dxf>
          </x14:cfRule>
          <xm:sqref>K16:L16</xm:sqref>
        </x14:conditionalFormatting>
        <x14:conditionalFormatting xmlns:xm="http://schemas.microsoft.com/office/excel/2006/main">
          <x14:cfRule type="cellIs" priority="1615" operator="equal" id="{43FF633C-B20C-4E64-9F29-F6649507FA8E}">
            <xm:f>tbl_choices!$D$7</xm:f>
            <x14:dxf>
              <font>
                <color theme="0"/>
              </font>
              <fill>
                <patternFill>
                  <bgColor rgb="FF757575"/>
                </patternFill>
              </fill>
            </x14:dxf>
          </x14:cfRule>
          <x14:cfRule type="cellIs" priority="1616" operator="equal" id="{AB277243-C9D9-4AF4-A983-63564FAC521E}">
            <xm:f>tbl_choices!$C$9</xm:f>
            <x14:dxf>
              <font>
                <b/>
                <i val="0"/>
                <color theme="0"/>
              </font>
              <fill>
                <patternFill>
                  <bgColor rgb="FFFF0000"/>
                </patternFill>
              </fill>
            </x14:dxf>
          </x14:cfRule>
          <x14:cfRule type="cellIs" priority="1617" operator="equal" id="{2484FEF6-844E-4FC2-B461-2186BE409918}">
            <xm:f>tbl_choices!$C$8</xm:f>
            <x14:dxf>
              <font>
                <b/>
                <i val="0"/>
                <color theme="0"/>
              </font>
              <fill>
                <patternFill>
                  <bgColor rgb="FFFFC000"/>
                </patternFill>
              </fill>
            </x14:dxf>
          </x14:cfRule>
          <x14:cfRule type="cellIs" priority="1618" operator="equal" id="{E541D00E-647B-4A97-8F00-375829438836}">
            <xm:f>tbl_choices!$C$7</xm:f>
            <x14:dxf>
              <font>
                <b/>
                <i val="0"/>
                <color theme="0"/>
              </font>
              <fill>
                <patternFill>
                  <bgColor rgb="FF70AD47"/>
                </patternFill>
              </fill>
            </x14:dxf>
          </x14:cfRule>
          <xm:sqref>K33:L33</xm:sqref>
        </x14:conditionalFormatting>
        <x14:conditionalFormatting xmlns:xm="http://schemas.microsoft.com/office/excel/2006/main">
          <x14:cfRule type="cellIs" priority="1531" operator="equal" id="{593F1631-F8E1-4BE4-9F33-CEF0E3CF81BD}">
            <xm:f>tbl_choices!$D$7</xm:f>
            <x14:dxf>
              <font>
                <color theme="0"/>
              </font>
              <fill>
                <patternFill>
                  <bgColor rgb="FF757575"/>
                </patternFill>
              </fill>
            </x14:dxf>
          </x14:cfRule>
          <x14:cfRule type="cellIs" priority="1532" operator="equal" id="{BEFB59C6-E416-4C95-A492-84B5FFE5A408}">
            <xm:f>tbl_choices!$C$9</xm:f>
            <x14:dxf>
              <font>
                <b/>
                <i val="0"/>
                <color theme="0"/>
              </font>
              <fill>
                <patternFill>
                  <bgColor rgb="FFFF0000"/>
                </patternFill>
              </fill>
            </x14:dxf>
          </x14:cfRule>
          <x14:cfRule type="cellIs" priority="1533" operator="equal" id="{5F1DEBC1-0CDF-47F0-BA49-766EAEB58AD5}">
            <xm:f>tbl_choices!$C$8</xm:f>
            <x14:dxf>
              <font>
                <b/>
                <i val="0"/>
                <color theme="0"/>
              </font>
              <fill>
                <patternFill>
                  <bgColor rgb="FFFFC000"/>
                </patternFill>
              </fill>
            </x14:dxf>
          </x14:cfRule>
          <x14:cfRule type="cellIs" priority="1534" operator="equal" id="{3D2B48BE-66F4-4579-AAA3-73BFD2ACF0B8}">
            <xm:f>tbl_choices!$C$7</xm:f>
            <x14:dxf>
              <font>
                <b/>
                <i val="0"/>
                <color theme="0"/>
              </font>
              <fill>
                <patternFill>
                  <bgColor rgb="FF70AD47"/>
                </patternFill>
              </fill>
            </x14:dxf>
          </x14:cfRule>
          <xm:sqref>K60:L60</xm:sqref>
        </x14:conditionalFormatting>
        <x14:conditionalFormatting xmlns:xm="http://schemas.microsoft.com/office/excel/2006/main">
          <x14:cfRule type="cellIs" priority="1511" operator="equal" id="{7041FD6E-4D24-4A40-AB5D-909591022A87}">
            <xm:f>tbl_choices!$D$7</xm:f>
            <x14:dxf>
              <font>
                <color theme="0"/>
              </font>
              <fill>
                <patternFill>
                  <bgColor rgb="FF757575"/>
                </patternFill>
              </fill>
            </x14:dxf>
          </x14:cfRule>
          <x14:cfRule type="cellIs" priority="1512" operator="equal" id="{9F49D3C8-E22D-4091-83DC-59F593356960}">
            <xm:f>tbl_choices!$C$9</xm:f>
            <x14:dxf>
              <font>
                <b/>
                <i val="0"/>
                <color theme="0"/>
              </font>
              <fill>
                <patternFill>
                  <bgColor rgb="FFFF0000"/>
                </patternFill>
              </fill>
            </x14:dxf>
          </x14:cfRule>
          <x14:cfRule type="cellIs" priority="1513" operator="equal" id="{1ACC70CE-2D1E-40D0-97A5-A4E9ADFDB313}">
            <xm:f>tbl_choices!$C$8</xm:f>
            <x14:dxf>
              <font>
                <b/>
                <i val="0"/>
                <color theme="0"/>
              </font>
              <fill>
                <patternFill>
                  <bgColor rgb="FFFFC000"/>
                </patternFill>
              </fill>
            </x14:dxf>
          </x14:cfRule>
          <x14:cfRule type="cellIs" priority="1514" operator="equal" id="{05E986EB-01C1-4373-805F-A7A110E2844D}">
            <xm:f>tbl_choices!$C$7</xm:f>
            <x14:dxf>
              <font>
                <b/>
                <i val="0"/>
                <color theme="0"/>
              </font>
              <fill>
                <patternFill>
                  <bgColor rgb="FF70AD47"/>
                </patternFill>
              </fill>
            </x14:dxf>
          </x14:cfRule>
          <xm:sqref>K72:L72</xm:sqref>
        </x14:conditionalFormatting>
        <x14:conditionalFormatting xmlns:xm="http://schemas.microsoft.com/office/excel/2006/main">
          <x14:cfRule type="cellIs" priority="1507" operator="equal" id="{C9B22777-1914-44A0-98AA-9B1E55A1A372}">
            <xm:f>tbl_choices!$D$7</xm:f>
            <x14:dxf>
              <font>
                <color theme="0"/>
              </font>
              <fill>
                <patternFill>
                  <bgColor rgb="FF757575"/>
                </patternFill>
              </fill>
            </x14:dxf>
          </x14:cfRule>
          <x14:cfRule type="cellIs" priority="1508" operator="equal" id="{DC0F50AF-2080-45CA-B373-1740E2FAFD9A}">
            <xm:f>tbl_choices!$C$9</xm:f>
            <x14:dxf>
              <font>
                <b/>
                <i val="0"/>
                <color theme="0"/>
              </font>
              <fill>
                <patternFill>
                  <bgColor rgb="FFFF0000"/>
                </patternFill>
              </fill>
            </x14:dxf>
          </x14:cfRule>
          <x14:cfRule type="cellIs" priority="1509" operator="equal" id="{55485C4E-F049-41BA-8728-6F3A79408624}">
            <xm:f>tbl_choices!$C$8</xm:f>
            <x14:dxf>
              <font>
                <b/>
                <i val="0"/>
                <color theme="0"/>
              </font>
              <fill>
                <patternFill>
                  <bgColor rgb="FFFFC000"/>
                </patternFill>
              </fill>
            </x14:dxf>
          </x14:cfRule>
          <x14:cfRule type="cellIs" priority="1510" operator="equal" id="{3ACD1C6B-DF7A-43A8-B64F-F997EF1F987F}">
            <xm:f>tbl_choices!$C$7</xm:f>
            <x14:dxf>
              <font>
                <b/>
                <i val="0"/>
                <color theme="0"/>
              </font>
              <fill>
                <patternFill>
                  <bgColor rgb="FF70AD47"/>
                </patternFill>
              </fill>
            </x14:dxf>
          </x14:cfRule>
          <xm:sqref>K80:L80 K79</xm:sqref>
        </x14:conditionalFormatting>
        <x14:conditionalFormatting xmlns:xm="http://schemas.microsoft.com/office/excel/2006/main">
          <x14:cfRule type="cellIs" priority="1491" operator="equal" id="{4E3F5CA5-B06B-436B-ACBF-E09BB065AB16}">
            <xm:f>tbl_choices!$D$7</xm:f>
            <x14:dxf>
              <font>
                <color theme="0"/>
              </font>
              <fill>
                <patternFill>
                  <bgColor rgb="FF757575"/>
                </patternFill>
              </fill>
            </x14:dxf>
          </x14:cfRule>
          <x14:cfRule type="cellIs" priority="1492" operator="equal" id="{0EBAA322-861F-4BB5-9611-DC30EF94584F}">
            <xm:f>tbl_choices!$C$9</xm:f>
            <x14:dxf>
              <font>
                <b/>
                <i val="0"/>
                <color theme="0"/>
              </font>
              <fill>
                <patternFill>
                  <bgColor rgb="FFFF0000"/>
                </patternFill>
              </fill>
            </x14:dxf>
          </x14:cfRule>
          <x14:cfRule type="cellIs" priority="1493" operator="equal" id="{B405B91F-BC4F-49CF-A159-FF4AD4EFCDF0}">
            <xm:f>tbl_choices!$C$8</xm:f>
            <x14:dxf>
              <font>
                <b/>
                <i val="0"/>
                <color theme="0"/>
              </font>
              <fill>
                <patternFill>
                  <bgColor rgb="FFFFC000"/>
                </patternFill>
              </fill>
            </x14:dxf>
          </x14:cfRule>
          <x14:cfRule type="cellIs" priority="1494" operator="equal" id="{D74BC426-3304-4252-BE35-59553D8AA072}">
            <xm:f>tbl_choices!$C$7</xm:f>
            <x14:dxf>
              <font>
                <b/>
                <i val="0"/>
                <color theme="0"/>
              </font>
              <fill>
                <patternFill>
                  <bgColor rgb="FF70AD47"/>
                </patternFill>
              </fill>
            </x14:dxf>
          </x14:cfRule>
          <xm:sqref>K85:L86</xm:sqref>
        </x14:conditionalFormatting>
        <x14:conditionalFormatting xmlns:xm="http://schemas.microsoft.com/office/excel/2006/main">
          <x14:cfRule type="cellIs" priority="1487" operator="equal" id="{9797F791-4877-4563-8376-F56F5FD9366E}">
            <xm:f>tbl_choices!$D$7</xm:f>
            <x14:dxf>
              <font>
                <color theme="0"/>
              </font>
              <fill>
                <patternFill>
                  <bgColor rgb="FF757575"/>
                </patternFill>
              </fill>
            </x14:dxf>
          </x14:cfRule>
          <x14:cfRule type="cellIs" priority="1488" operator="equal" id="{73AB5571-AC51-478D-A089-423D057755BD}">
            <xm:f>tbl_choices!$C$9</xm:f>
            <x14:dxf>
              <font>
                <b/>
                <i val="0"/>
                <color theme="0"/>
              </font>
              <fill>
                <patternFill>
                  <bgColor rgb="FFFF0000"/>
                </patternFill>
              </fill>
            </x14:dxf>
          </x14:cfRule>
          <x14:cfRule type="cellIs" priority="1489" operator="equal" id="{5E0CE5C5-17BB-4583-8AD8-C61FABBFA81A}">
            <xm:f>tbl_choices!$C$8</xm:f>
            <x14:dxf>
              <font>
                <b/>
                <i val="0"/>
                <color theme="0"/>
              </font>
              <fill>
                <patternFill>
                  <bgColor rgb="FFFFC000"/>
                </patternFill>
              </fill>
            </x14:dxf>
          </x14:cfRule>
          <x14:cfRule type="cellIs" priority="1490" operator="equal" id="{B042B86D-C757-4422-8693-800DFD70FFB1}">
            <xm:f>tbl_choices!$C$7</xm:f>
            <x14:dxf>
              <font>
                <b/>
                <i val="0"/>
                <color theme="0"/>
              </font>
              <fill>
                <patternFill>
                  <bgColor rgb="FF70AD47"/>
                </patternFill>
              </fill>
            </x14:dxf>
          </x14:cfRule>
          <xm:sqref>K84:L84</xm:sqref>
        </x14:conditionalFormatting>
        <x14:conditionalFormatting xmlns:xm="http://schemas.microsoft.com/office/excel/2006/main">
          <x14:cfRule type="cellIs" priority="1447" operator="equal" id="{F5362C19-E377-4A95-BA19-53A62540B756}">
            <xm:f>tbl_choices!$D$7</xm:f>
            <x14:dxf>
              <font>
                <color theme="0"/>
              </font>
              <fill>
                <patternFill>
                  <bgColor rgb="FF757575"/>
                </patternFill>
              </fill>
            </x14:dxf>
          </x14:cfRule>
          <x14:cfRule type="cellIs" priority="1448" operator="equal" id="{29527F86-CDBD-4B5E-B582-7C118884305C}">
            <xm:f>tbl_choices!$C$9</xm:f>
            <x14:dxf>
              <font>
                <b/>
                <i val="0"/>
                <color theme="0"/>
              </font>
              <fill>
                <patternFill>
                  <bgColor rgb="FFFF0000"/>
                </patternFill>
              </fill>
            </x14:dxf>
          </x14:cfRule>
          <x14:cfRule type="cellIs" priority="1449" operator="equal" id="{46F88CD6-2FE2-4F6F-AEF8-1A474BE43D68}">
            <xm:f>tbl_choices!$C$8</xm:f>
            <x14:dxf>
              <font>
                <b/>
                <i val="0"/>
                <color theme="0"/>
              </font>
              <fill>
                <patternFill>
                  <bgColor rgb="FFFFC000"/>
                </patternFill>
              </fill>
            </x14:dxf>
          </x14:cfRule>
          <x14:cfRule type="cellIs" priority="1450" operator="equal" id="{0D8B6D13-9F7A-4F32-A13F-C1D98316241F}">
            <xm:f>tbl_choices!$C$7</xm:f>
            <x14:dxf>
              <font>
                <b/>
                <i val="0"/>
                <color theme="0"/>
              </font>
              <fill>
                <patternFill>
                  <bgColor rgb="FF70AD47"/>
                </patternFill>
              </fill>
            </x14:dxf>
          </x14:cfRule>
          <xm:sqref>K136:L136</xm:sqref>
        </x14:conditionalFormatting>
        <x14:conditionalFormatting xmlns:xm="http://schemas.microsoft.com/office/excel/2006/main">
          <x14:cfRule type="cellIs" priority="1407" operator="equal" id="{3DD4F0CB-384E-4516-9EA2-A196AB263E8F}">
            <xm:f>tbl_choices!$D$7</xm:f>
            <x14:dxf>
              <font>
                <color theme="0"/>
              </font>
              <fill>
                <patternFill>
                  <bgColor rgb="FF757575"/>
                </patternFill>
              </fill>
            </x14:dxf>
          </x14:cfRule>
          <x14:cfRule type="cellIs" priority="1408" operator="equal" id="{34C1255B-46BF-4681-B6A0-2C97C298BFE8}">
            <xm:f>tbl_choices!$C$9</xm:f>
            <x14:dxf>
              <font>
                <b/>
                <i val="0"/>
                <color theme="0"/>
              </font>
              <fill>
                <patternFill>
                  <bgColor rgb="FFFF0000"/>
                </patternFill>
              </fill>
            </x14:dxf>
          </x14:cfRule>
          <x14:cfRule type="cellIs" priority="1409" operator="equal" id="{00549A35-06F0-4CE6-A662-2E14DE111DBA}">
            <xm:f>tbl_choices!$C$8</xm:f>
            <x14:dxf>
              <font>
                <b/>
                <i val="0"/>
                <color theme="0"/>
              </font>
              <fill>
                <patternFill>
                  <bgColor rgb="FFFFC000"/>
                </patternFill>
              </fill>
            </x14:dxf>
          </x14:cfRule>
          <x14:cfRule type="cellIs" priority="1410" operator="equal" id="{CE857356-C0A8-4F78-9558-41EC6AF5D7EC}">
            <xm:f>tbl_choices!$C$7</xm:f>
            <x14:dxf>
              <font>
                <b/>
                <i val="0"/>
                <color theme="0"/>
              </font>
              <fill>
                <patternFill>
                  <bgColor rgb="FF70AD47"/>
                </patternFill>
              </fill>
            </x14:dxf>
          </x14:cfRule>
          <xm:sqref>K12:M12 M13:M33 M35:M46 M60:M77 M79:M88 M90:M97 M99:M114 M116:M138 M140:M143</xm:sqref>
        </x14:conditionalFormatting>
        <x14:conditionalFormatting xmlns:xm="http://schemas.microsoft.com/office/excel/2006/main">
          <x14:cfRule type="cellIs" priority="1398" operator="equal" id="{61ED71F0-E51B-4F2F-99F1-FC37F2D39D11}">
            <xm:f>tbl_choices!$D$7</xm:f>
            <x14:dxf>
              <font>
                <color theme="0"/>
              </font>
              <fill>
                <patternFill>
                  <bgColor rgb="FF757575"/>
                </patternFill>
              </fill>
            </x14:dxf>
          </x14:cfRule>
          <x14:cfRule type="cellIs" priority="1399" operator="equal" id="{9421BD23-EE97-46FF-8EAF-2D264273093C}">
            <xm:f>tbl_choices!$C$9</xm:f>
            <x14:dxf>
              <font>
                <b/>
                <i val="0"/>
                <color theme="0"/>
              </font>
              <fill>
                <patternFill>
                  <bgColor rgb="FFFF0000"/>
                </patternFill>
              </fill>
            </x14:dxf>
          </x14:cfRule>
          <x14:cfRule type="cellIs" priority="1400" operator="equal" id="{20930E1D-2D6B-4A28-BF7D-F731C5445C2C}">
            <xm:f>tbl_choices!$C$8</xm:f>
            <x14:dxf>
              <font>
                <b/>
                <i val="0"/>
                <color theme="0"/>
              </font>
              <fill>
                <patternFill>
                  <bgColor rgb="FFFFC000"/>
                </patternFill>
              </fill>
            </x14:dxf>
          </x14:cfRule>
          <x14:cfRule type="cellIs" priority="1401" operator="equal" id="{900C7099-4A72-40D2-B270-119BAB847537}">
            <xm:f>tbl_choices!$C$7</xm:f>
            <x14:dxf>
              <font>
                <b/>
                <i val="0"/>
                <color theme="0"/>
              </font>
              <fill>
                <patternFill>
                  <bgColor rgb="FF70AD47"/>
                </patternFill>
              </fill>
            </x14:dxf>
          </x14:cfRule>
          <xm:sqref>K11:M11</xm:sqref>
        </x14:conditionalFormatting>
        <x14:conditionalFormatting xmlns:xm="http://schemas.microsoft.com/office/excel/2006/main">
          <x14:cfRule type="cellIs" priority="1389" operator="equal" id="{A729377B-AA2C-4FD7-8D2A-9269386FCFA5}">
            <xm:f>tbl_choices!$D$7</xm:f>
            <x14:dxf>
              <font>
                <color theme="0"/>
              </font>
              <fill>
                <patternFill>
                  <bgColor rgb="FF757575"/>
                </patternFill>
              </fill>
            </x14:dxf>
          </x14:cfRule>
          <x14:cfRule type="cellIs" priority="1390" operator="equal" id="{7354A3A8-6D3E-43A8-B9F7-FFBBF3E72436}">
            <xm:f>tbl_choices!$C$9</xm:f>
            <x14:dxf>
              <font>
                <b/>
                <i val="0"/>
                <color theme="0"/>
              </font>
              <fill>
                <patternFill>
                  <bgColor rgb="FFFF0000"/>
                </patternFill>
              </fill>
            </x14:dxf>
          </x14:cfRule>
          <x14:cfRule type="cellIs" priority="1391" operator="equal" id="{8000B51E-1D17-494C-856C-D0B87E9CEF03}">
            <xm:f>tbl_choices!$C$8</xm:f>
            <x14:dxf>
              <font>
                <b/>
                <i val="0"/>
                <color theme="0"/>
              </font>
              <fill>
                <patternFill>
                  <bgColor rgb="FFFFC000"/>
                </patternFill>
              </fill>
            </x14:dxf>
          </x14:cfRule>
          <x14:cfRule type="cellIs" priority="1392" operator="equal" id="{69E8B877-7503-4F04-BCCD-0563EF4618C9}">
            <xm:f>tbl_choices!$C$7</xm:f>
            <x14:dxf>
              <font>
                <b/>
                <i val="0"/>
                <color theme="0"/>
              </font>
              <fill>
                <patternFill>
                  <bgColor rgb="FF70AD47"/>
                </patternFill>
              </fill>
            </x14:dxf>
          </x14:cfRule>
          <xm:sqref>K15:L15</xm:sqref>
        </x14:conditionalFormatting>
        <x14:conditionalFormatting xmlns:xm="http://schemas.microsoft.com/office/excel/2006/main">
          <x14:cfRule type="cellIs" priority="1371" operator="equal" id="{E09BB3F7-665C-4184-AC1F-9342D04C8C1B}">
            <xm:f>tbl_choices!$D$7</xm:f>
            <x14:dxf>
              <font>
                <color theme="0"/>
              </font>
              <fill>
                <patternFill>
                  <bgColor rgb="FF757575"/>
                </patternFill>
              </fill>
            </x14:dxf>
          </x14:cfRule>
          <x14:cfRule type="cellIs" priority="1372" operator="equal" id="{9B3432EE-FF41-4D58-BBC5-E041FFB33830}">
            <xm:f>tbl_choices!$C$9</xm:f>
            <x14:dxf>
              <font>
                <b/>
                <i val="0"/>
                <color theme="0"/>
              </font>
              <fill>
                <patternFill>
                  <bgColor rgb="FFFF0000"/>
                </patternFill>
              </fill>
            </x14:dxf>
          </x14:cfRule>
          <x14:cfRule type="cellIs" priority="1373" operator="equal" id="{8EB3E1DD-93DD-4793-A8D9-3035C86E549E}">
            <xm:f>tbl_choices!$C$8</xm:f>
            <x14:dxf>
              <font>
                <b/>
                <i val="0"/>
                <color theme="0"/>
              </font>
              <fill>
                <patternFill>
                  <bgColor rgb="FFFFC000"/>
                </patternFill>
              </fill>
            </x14:dxf>
          </x14:cfRule>
          <x14:cfRule type="cellIs" priority="1374" operator="equal" id="{64429D3F-A709-4D45-9284-9AB344B9BAAA}">
            <xm:f>tbl_choices!$C$7</xm:f>
            <x14:dxf>
              <font>
                <b/>
                <i val="0"/>
                <color theme="0"/>
              </font>
              <fill>
                <patternFill>
                  <bgColor rgb="FF70AD47"/>
                </patternFill>
              </fill>
            </x14:dxf>
          </x14:cfRule>
          <xm:sqref>K18</xm:sqref>
        </x14:conditionalFormatting>
        <x14:conditionalFormatting xmlns:xm="http://schemas.microsoft.com/office/excel/2006/main">
          <x14:cfRule type="cellIs" priority="1317" operator="equal" id="{26785E29-EBEC-4D99-89C8-8C809C88C3BF}">
            <xm:f>tbl_choices!$D$7</xm:f>
            <x14:dxf>
              <font>
                <color theme="0"/>
              </font>
              <fill>
                <patternFill>
                  <bgColor rgb="FF757575"/>
                </patternFill>
              </fill>
            </x14:dxf>
          </x14:cfRule>
          <x14:cfRule type="cellIs" priority="1318" operator="equal" id="{EFDE566B-C841-409D-A643-F7B53152000B}">
            <xm:f>tbl_choices!$C$9</xm:f>
            <x14:dxf>
              <font>
                <b/>
                <i val="0"/>
                <color theme="0"/>
              </font>
              <fill>
                <patternFill>
                  <bgColor rgb="FFFF0000"/>
                </patternFill>
              </fill>
            </x14:dxf>
          </x14:cfRule>
          <x14:cfRule type="cellIs" priority="1319" operator="equal" id="{0E0502B1-4CBD-4941-A1D8-7AEA02CF07B2}">
            <xm:f>tbl_choices!$C$8</xm:f>
            <x14:dxf>
              <font>
                <b/>
                <i val="0"/>
                <color theme="0"/>
              </font>
              <fill>
                <patternFill>
                  <bgColor rgb="FFFFC000"/>
                </patternFill>
              </fill>
            </x14:dxf>
          </x14:cfRule>
          <x14:cfRule type="cellIs" priority="1320" operator="equal" id="{CBEF6763-81F7-45D9-9BB2-55D326C966B8}">
            <xm:f>tbl_choices!$C$7</xm:f>
            <x14:dxf>
              <font>
                <b/>
                <i val="0"/>
                <color theme="0"/>
              </font>
              <fill>
                <patternFill>
                  <bgColor rgb="FF70AD47"/>
                </patternFill>
              </fill>
            </x14:dxf>
          </x14:cfRule>
          <xm:sqref>K17</xm:sqref>
        </x14:conditionalFormatting>
        <x14:conditionalFormatting xmlns:xm="http://schemas.microsoft.com/office/excel/2006/main">
          <x14:cfRule type="cellIs" priority="1335" operator="equal" id="{3F8A22F8-8F26-439F-9F1A-D89D38E5292A}">
            <xm:f>tbl_choices!$D$7</xm:f>
            <x14:dxf>
              <font>
                <color theme="0"/>
              </font>
              <fill>
                <patternFill>
                  <bgColor rgb="FF757575"/>
                </patternFill>
              </fill>
            </x14:dxf>
          </x14:cfRule>
          <x14:cfRule type="cellIs" priority="1336" operator="equal" id="{815EE61A-9B77-486C-A2C3-19CDCE60F008}">
            <xm:f>tbl_choices!$C$9</xm:f>
            <x14:dxf>
              <font>
                <b/>
                <i val="0"/>
                <color theme="0"/>
              </font>
              <fill>
                <patternFill>
                  <bgColor rgb="FFFF0000"/>
                </patternFill>
              </fill>
            </x14:dxf>
          </x14:cfRule>
          <x14:cfRule type="cellIs" priority="1337" operator="equal" id="{C19F974C-515E-47CE-A5B0-A386149BF04F}">
            <xm:f>tbl_choices!$C$8</xm:f>
            <x14:dxf>
              <font>
                <b/>
                <i val="0"/>
                <color theme="0"/>
              </font>
              <fill>
                <patternFill>
                  <bgColor rgb="FFFFC000"/>
                </patternFill>
              </fill>
            </x14:dxf>
          </x14:cfRule>
          <x14:cfRule type="cellIs" priority="1338" operator="equal" id="{4572E0A0-E482-4CB6-98F9-80A0ED4A5E6B}">
            <xm:f>tbl_choices!$C$7</xm:f>
            <x14:dxf>
              <font>
                <b/>
                <i val="0"/>
                <color theme="0"/>
              </font>
              <fill>
                <patternFill>
                  <bgColor rgb="FF70AD47"/>
                </patternFill>
              </fill>
            </x14:dxf>
          </x14:cfRule>
          <xm:sqref>K35:L38 K46:L46</xm:sqref>
        </x14:conditionalFormatting>
        <x14:conditionalFormatting xmlns:xm="http://schemas.microsoft.com/office/excel/2006/main">
          <x14:cfRule type="cellIs" priority="1273" operator="equal" id="{EF668EB8-022B-4736-938D-BA950785E534}">
            <xm:f>tbl_choices!$D$7</xm:f>
            <x14:dxf>
              <font>
                <color theme="0"/>
              </font>
              <fill>
                <patternFill>
                  <bgColor rgb="FF757575"/>
                </patternFill>
              </fill>
            </x14:dxf>
          </x14:cfRule>
          <x14:cfRule type="cellIs" priority="1274" operator="equal" id="{DCF0F770-C346-4632-B05D-8B684F23D73B}">
            <xm:f>tbl_choices!$C$9</xm:f>
            <x14:dxf>
              <font>
                <b/>
                <i val="0"/>
                <color theme="0"/>
              </font>
              <fill>
                <patternFill>
                  <bgColor rgb="FFFF0000"/>
                </patternFill>
              </fill>
            </x14:dxf>
          </x14:cfRule>
          <x14:cfRule type="cellIs" priority="1275" operator="equal" id="{49BD1F1A-0173-478A-AC1B-58E9B352DA2F}">
            <xm:f>tbl_choices!$C$8</xm:f>
            <x14:dxf>
              <font>
                <b/>
                <i val="0"/>
                <color theme="0"/>
              </font>
              <fill>
                <patternFill>
                  <bgColor rgb="FFFFC000"/>
                </patternFill>
              </fill>
            </x14:dxf>
          </x14:cfRule>
          <x14:cfRule type="cellIs" priority="1276" operator="equal" id="{40A093B8-15EA-418B-A287-BE7BEE5377F1}">
            <xm:f>tbl_choices!$C$7</xm:f>
            <x14:dxf>
              <font>
                <b/>
                <i val="0"/>
                <color theme="0"/>
              </font>
              <fill>
                <patternFill>
                  <bgColor rgb="FF70AD47"/>
                </patternFill>
              </fill>
            </x14:dxf>
          </x14:cfRule>
          <xm:sqref>N22:O22</xm:sqref>
        </x14:conditionalFormatting>
        <x14:conditionalFormatting xmlns:xm="http://schemas.microsoft.com/office/excel/2006/main">
          <x14:cfRule type="cellIs" priority="1299" operator="equal" id="{DCA2C056-8691-4EA4-A534-A69B25507D52}">
            <xm:f>tbl_choices!$D$7</xm:f>
            <x14:dxf>
              <font>
                <color theme="0"/>
              </font>
              <fill>
                <patternFill>
                  <bgColor rgb="FF757575"/>
                </patternFill>
              </fill>
            </x14:dxf>
          </x14:cfRule>
          <x14:cfRule type="cellIs" priority="1300" operator="equal" id="{6585509B-FE3D-4918-AF5A-E167DC13E9EF}">
            <xm:f>tbl_choices!$C$9</xm:f>
            <x14:dxf>
              <font>
                <b/>
                <i val="0"/>
                <color theme="0"/>
              </font>
              <fill>
                <patternFill>
                  <bgColor rgb="FFFF0000"/>
                </patternFill>
              </fill>
            </x14:dxf>
          </x14:cfRule>
          <x14:cfRule type="cellIs" priority="1301" operator="equal" id="{CB17E740-60C5-4EDB-945B-4EDA8439B53A}">
            <xm:f>tbl_choices!$C$8</xm:f>
            <x14:dxf>
              <font>
                <b/>
                <i val="0"/>
                <color theme="0"/>
              </font>
              <fill>
                <patternFill>
                  <bgColor rgb="FFFFC000"/>
                </patternFill>
              </fill>
            </x14:dxf>
          </x14:cfRule>
          <x14:cfRule type="cellIs" priority="1302" operator="equal" id="{D03F2567-DB92-41E6-9FEA-A316E5FF6FA2}">
            <xm:f>tbl_choices!$C$7</xm:f>
            <x14:dxf>
              <font>
                <b/>
                <i val="0"/>
                <color theme="0"/>
              </font>
              <fill>
                <patternFill>
                  <bgColor rgb="FF70AD47"/>
                </patternFill>
              </fill>
            </x14:dxf>
          </x14:cfRule>
          <xm:sqref>N20:O20</xm:sqref>
        </x14:conditionalFormatting>
        <x14:conditionalFormatting xmlns:xm="http://schemas.microsoft.com/office/excel/2006/main">
          <x14:cfRule type="cellIs" priority="1260" operator="equal" id="{80675CAA-08B1-4260-B777-DCC262123C3B}">
            <xm:f>tbl_choices!$D$7</xm:f>
            <x14:dxf>
              <font>
                <color theme="0"/>
              </font>
              <fill>
                <patternFill>
                  <bgColor rgb="FF757575"/>
                </patternFill>
              </fill>
            </x14:dxf>
          </x14:cfRule>
          <x14:cfRule type="cellIs" priority="1261" operator="equal" id="{A115238D-9974-4E7C-B999-73BB9E35F404}">
            <xm:f>tbl_choices!$C$9</xm:f>
            <x14:dxf>
              <font>
                <b/>
                <i val="0"/>
                <color theme="0"/>
              </font>
              <fill>
                <patternFill>
                  <bgColor rgb="FFFF0000"/>
                </patternFill>
              </fill>
            </x14:dxf>
          </x14:cfRule>
          <x14:cfRule type="cellIs" priority="1262" operator="equal" id="{D453D5F2-6827-4F95-99E2-2838B11009C6}">
            <xm:f>tbl_choices!$C$8</xm:f>
            <x14:dxf>
              <font>
                <b/>
                <i val="0"/>
                <color theme="0"/>
              </font>
              <fill>
                <patternFill>
                  <bgColor rgb="FFFFC000"/>
                </patternFill>
              </fill>
            </x14:dxf>
          </x14:cfRule>
          <x14:cfRule type="cellIs" priority="1263" operator="equal" id="{692F915B-B5F7-4E94-A344-35C61690454E}">
            <xm:f>tbl_choices!$C$7</xm:f>
            <x14:dxf>
              <font>
                <b/>
                <i val="0"/>
                <color theme="0"/>
              </font>
              <fill>
                <patternFill>
                  <bgColor rgb="FF70AD47"/>
                </patternFill>
              </fill>
            </x14:dxf>
          </x14:cfRule>
          <xm:sqref>K23</xm:sqref>
        </x14:conditionalFormatting>
        <x14:conditionalFormatting xmlns:xm="http://schemas.microsoft.com/office/excel/2006/main">
          <x14:cfRule type="cellIs" priority="1286" operator="equal" id="{A67F13DF-E638-454D-899A-3BFA116297E3}">
            <xm:f>tbl_choices!$D$7</xm:f>
            <x14:dxf>
              <font>
                <color theme="0"/>
              </font>
              <fill>
                <patternFill>
                  <bgColor rgb="FF757575"/>
                </patternFill>
              </fill>
            </x14:dxf>
          </x14:cfRule>
          <x14:cfRule type="cellIs" priority="1287" operator="equal" id="{72C41A83-0E36-4595-8217-F0AE77DCFD8F}">
            <xm:f>tbl_choices!$C$9</xm:f>
            <x14:dxf>
              <font>
                <b/>
                <i val="0"/>
                <color theme="0"/>
              </font>
              <fill>
                <patternFill>
                  <bgColor rgb="FFFF0000"/>
                </patternFill>
              </fill>
            </x14:dxf>
          </x14:cfRule>
          <x14:cfRule type="cellIs" priority="1288" operator="equal" id="{BAE8E2A5-1701-49BC-A5E2-5A748FC56433}">
            <xm:f>tbl_choices!$C$8</xm:f>
            <x14:dxf>
              <font>
                <b/>
                <i val="0"/>
                <color theme="0"/>
              </font>
              <fill>
                <patternFill>
                  <bgColor rgb="FFFFC000"/>
                </patternFill>
              </fill>
            </x14:dxf>
          </x14:cfRule>
          <x14:cfRule type="cellIs" priority="1289" operator="equal" id="{5FA0CA0A-EFBC-40D3-8C72-6832181BCB9B}">
            <xm:f>tbl_choices!$C$7</xm:f>
            <x14:dxf>
              <font>
                <b/>
                <i val="0"/>
                <color theme="0"/>
              </font>
              <fill>
                <patternFill>
                  <bgColor rgb="FF70AD47"/>
                </patternFill>
              </fill>
            </x14:dxf>
          </x14:cfRule>
          <xm:sqref>N21:O21 N23:O24</xm:sqref>
        </x14:conditionalFormatting>
        <x14:conditionalFormatting xmlns:xm="http://schemas.microsoft.com/office/excel/2006/main">
          <x14:cfRule type="cellIs" priority="1233" operator="equal" id="{39F3116E-8AAE-4FDC-94B4-87395E293500}">
            <xm:f>tbl_choices!$D$7</xm:f>
            <x14:dxf>
              <font>
                <color theme="0"/>
              </font>
              <fill>
                <patternFill>
                  <bgColor rgb="FF757575"/>
                </patternFill>
              </fill>
            </x14:dxf>
          </x14:cfRule>
          <x14:cfRule type="cellIs" priority="1234" operator="equal" id="{A7EAA894-8337-46DF-881F-90548F58A4DD}">
            <xm:f>tbl_choices!$C$9</xm:f>
            <x14:dxf>
              <font>
                <b/>
                <i val="0"/>
                <color theme="0"/>
              </font>
              <fill>
                <patternFill>
                  <bgColor rgb="FFFF0000"/>
                </patternFill>
              </fill>
            </x14:dxf>
          </x14:cfRule>
          <x14:cfRule type="cellIs" priority="1235" operator="equal" id="{D185021E-76C3-47A5-96ED-A2A592691EDF}">
            <xm:f>tbl_choices!$C$8</xm:f>
            <x14:dxf>
              <font>
                <b/>
                <i val="0"/>
                <color theme="0"/>
              </font>
              <fill>
                <patternFill>
                  <bgColor rgb="FFFFC000"/>
                </patternFill>
              </fill>
            </x14:dxf>
          </x14:cfRule>
          <x14:cfRule type="cellIs" priority="1236" operator="equal" id="{D820BB9E-5631-4EF2-A81A-050FD1AB3A32}">
            <xm:f>tbl_choices!$C$7</xm:f>
            <x14:dxf>
              <font>
                <b/>
                <i val="0"/>
                <color theme="0"/>
              </font>
              <fill>
                <patternFill>
                  <bgColor rgb="FF70AD47"/>
                </patternFill>
              </fill>
            </x14:dxf>
          </x14:cfRule>
          <xm:sqref>K26:L26</xm:sqref>
        </x14:conditionalFormatting>
        <x14:conditionalFormatting xmlns:xm="http://schemas.microsoft.com/office/excel/2006/main">
          <x14:cfRule type="cellIs" priority="1224" operator="equal" id="{81F1052B-792F-4EC5-8519-733775EFEFE1}">
            <xm:f>tbl_choices!$D$7</xm:f>
            <x14:dxf>
              <font>
                <color theme="0"/>
              </font>
              <fill>
                <patternFill>
                  <bgColor rgb="FF757575"/>
                </patternFill>
              </fill>
            </x14:dxf>
          </x14:cfRule>
          <x14:cfRule type="cellIs" priority="1225" operator="equal" id="{30344743-4744-4559-AB18-F409B9B6C9B7}">
            <xm:f>tbl_choices!$C$9</xm:f>
            <x14:dxf>
              <font>
                <b/>
                <i val="0"/>
                <color theme="0"/>
              </font>
              <fill>
                <patternFill>
                  <bgColor rgb="FFFF0000"/>
                </patternFill>
              </fill>
            </x14:dxf>
          </x14:cfRule>
          <x14:cfRule type="cellIs" priority="1226" operator="equal" id="{B53889B3-D6FC-4D15-9AA9-BC6049802136}">
            <xm:f>tbl_choices!$C$8</xm:f>
            <x14:dxf>
              <font>
                <b/>
                <i val="0"/>
                <color theme="0"/>
              </font>
              <fill>
                <patternFill>
                  <bgColor rgb="FFFFC000"/>
                </patternFill>
              </fill>
            </x14:dxf>
          </x14:cfRule>
          <x14:cfRule type="cellIs" priority="1227" operator="equal" id="{4CBE9934-96D4-4844-B4B1-74DF5CAE6CCE}">
            <xm:f>tbl_choices!$C$7</xm:f>
            <x14:dxf>
              <font>
                <b/>
                <i val="0"/>
                <color theme="0"/>
              </font>
              <fill>
                <patternFill>
                  <bgColor rgb="FF70AD47"/>
                </patternFill>
              </fill>
            </x14:dxf>
          </x14:cfRule>
          <xm:sqref>K28:L28</xm:sqref>
        </x14:conditionalFormatting>
        <x14:conditionalFormatting xmlns:xm="http://schemas.microsoft.com/office/excel/2006/main">
          <x14:cfRule type="cellIs" priority="1215" operator="equal" id="{92DC90DF-12D9-4685-9E2F-44BF450778D8}">
            <xm:f>tbl_choices!$D$7</xm:f>
            <x14:dxf>
              <font>
                <color theme="0"/>
              </font>
              <fill>
                <patternFill>
                  <bgColor rgb="FF757575"/>
                </patternFill>
              </fill>
            </x14:dxf>
          </x14:cfRule>
          <x14:cfRule type="cellIs" priority="1216" operator="equal" id="{296F30B1-A69D-4811-A740-1AA967DD39B3}">
            <xm:f>tbl_choices!$C$9</xm:f>
            <x14:dxf>
              <font>
                <b/>
                <i val="0"/>
                <color theme="0"/>
              </font>
              <fill>
                <patternFill>
                  <bgColor rgb="FFFF0000"/>
                </patternFill>
              </fill>
            </x14:dxf>
          </x14:cfRule>
          <x14:cfRule type="cellIs" priority="1217" operator="equal" id="{3E2F9882-5B4F-42AA-A718-ACCC8B5DBF98}">
            <xm:f>tbl_choices!$C$8</xm:f>
            <x14:dxf>
              <font>
                <b/>
                <i val="0"/>
                <color theme="0"/>
              </font>
              <fill>
                <patternFill>
                  <bgColor rgb="FFFFC000"/>
                </patternFill>
              </fill>
            </x14:dxf>
          </x14:cfRule>
          <x14:cfRule type="cellIs" priority="1218" operator="equal" id="{EEFE18A5-43B9-4442-A0E3-BBEB0DB9EC99}">
            <xm:f>tbl_choices!$C$7</xm:f>
            <x14:dxf>
              <font>
                <b/>
                <i val="0"/>
                <color theme="0"/>
              </font>
              <fill>
                <patternFill>
                  <bgColor rgb="FF70AD47"/>
                </patternFill>
              </fill>
            </x14:dxf>
          </x14:cfRule>
          <xm:sqref>K29:L29</xm:sqref>
        </x14:conditionalFormatting>
        <x14:conditionalFormatting xmlns:xm="http://schemas.microsoft.com/office/excel/2006/main">
          <x14:cfRule type="cellIs" priority="1206" operator="equal" id="{9924F1C8-15FF-4C25-A42A-F55492DE080C}">
            <xm:f>tbl_choices!$D$7</xm:f>
            <x14:dxf>
              <font>
                <color theme="0"/>
              </font>
              <fill>
                <patternFill>
                  <bgColor rgb="FF757575"/>
                </patternFill>
              </fill>
            </x14:dxf>
          </x14:cfRule>
          <x14:cfRule type="cellIs" priority="1207" operator="equal" id="{F4BAA1E0-6585-47E7-8678-3633F537DF41}">
            <xm:f>tbl_choices!$C$9</xm:f>
            <x14:dxf>
              <font>
                <b/>
                <i val="0"/>
                <color theme="0"/>
              </font>
              <fill>
                <patternFill>
                  <bgColor rgb="FFFF0000"/>
                </patternFill>
              </fill>
            </x14:dxf>
          </x14:cfRule>
          <x14:cfRule type="cellIs" priority="1208" operator="equal" id="{BD831AD6-7BFA-49C4-BBBF-E597B47815F5}">
            <xm:f>tbl_choices!$C$8</xm:f>
            <x14:dxf>
              <font>
                <b/>
                <i val="0"/>
                <color theme="0"/>
              </font>
              <fill>
                <patternFill>
                  <bgColor rgb="FFFFC000"/>
                </patternFill>
              </fill>
            </x14:dxf>
          </x14:cfRule>
          <x14:cfRule type="cellIs" priority="1209" operator="equal" id="{319263E3-4310-4A30-BD88-24F34082F1E1}">
            <xm:f>tbl_choices!$C$7</xm:f>
            <x14:dxf>
              <font>
                <b/>
                <i val="0"/>
                <color theme="0"/>
              </font>
              <fill>
                <patternFill>
                  <bgColor rgb="FF70AD47"/>
                </patternFill>
              </fill>
            </x14:dxf>
          </x14:cfRule>
          <xm:sqref>K30:L30</xm:sqref>
        </x14:conditionalFormatting>
        <x14:conditionalFormatting xmlns:xm="http://schemas.microsoft.com/office/excel/2006/main">
          <x14:cfRule type="cellIs" priority="1197" operator="equal" id="{1F1B8A65-DEA7-43B6-A7D1-271E34B6F9EF}">
            <xm:f>tbl_choices!$D$7</xm:f>
            <x14:dxf>
              <font>
                <color theme="0"/>
              </font>
              <fill>
                <patternFill>
                  <bgColor rgb="FF757575"/>
                </patternFill>
              </fill>
            </x14:dxf>
          </x14:cfRule>
          <x14:cfRule type="cellIs" priority="1198" operator="equal" id="{358BEA22-8A61-4E70-8370-C8F489DFBB49}">
            <xm:f>tbl_choices!$C$9</xm:f>
            <x14:dxf>
              <font>
                <b/>
                <i val="0"/>
                <color theme="0"/>
              </font>
              <fill>
                <patternFill>
                  <bgColor rgb="FFFF0000"/>
                </patternFill>
              </fill>
            </x14:dxf>
          </x14:cfRule>
          <x14:cfRule type="cellIs" priority="1199" operator="equal" id="{3D342786-0215-4501-88B0-79414AFE69D1}">
            <xm:f>tbl_choices!$C$8</xm:f>
            <x14:dxf>
              <font>
                <b/>
                <i val="0"/>
                <color theme="0"/>
              </font>
              <fill>
                <patternFill>
                  <bgColor rgb="FFFFC000"/>
                </patternFill>
              </fill>
            </x14:dxf>
          </x14:cfRule>
          <x14:cfRule type="cellIs" priority="1200" operator="equal" id="{CE814767-245D-42F3-8CBF-E98F7249ACC7}">
            <xm:f>tbl_choices!$C$7</xm:f>
            <x14:dxf>
              <font>
                <b/>
                <i val="0"/>
                <color theme="0"/>
              </font>
              <fill>
                <patternFill>
                  <bgColor rgb="FF70AD47"/>
                </patternFill>
              </fill>
            </x14:dxf>
          </x14:cfRule>
          <xm:sqref>K27:L27</xm:sqref>
        </x14:conditionalFormatting>
        <x14:conditionalFormatting xmlns:xm="http://schemas.microsoft.com/office/excel/2006/main">
          <x14:cfRule type="cellIs" priority="1188" operator="equal" id="{519110DF-AED8-4F19-ACF7-0D7688F48AA0}">
            <xm:f>tbl_choices!$D$7</xm:f>
            <x14:dxf>
              <font>
                <color theme="0"/>
              </font>
              <fill>
                <patternFill>
                  <bgColor rgb="FF757575"/>
                </patternFill>
              </fill>
            </x14:dxf>
          </x14:cfRule>
          <x14:cfRule type="cellIs" priority="1189" operator="equal" id="{EA87474A-B7A0-4DD4-BA0E-1D4812D45A09}">
            <xm:f>tbl_choices!$C$9</xm:f>
            <x14:dxf>
              <font>
                <b/>
                <i val="0"/>
                <color theme="0"/>
              </font>
              <fill>
                <patternFill>
                  <bgColor rgb="FFFF0000"/>
                </patternFill>
              </fill>
            </x14:dxf>
          </x14:cfRule>
          <x14:cfRule type="cellIs" priority="1190" operator="equal" id="{1863935C-1955-4C2D-8C89-03B634B3132D}">
            <xm:f>tbl_choices!$C$8</xm:f>
            <x14:dxf>
              <font>
                <b/>
                <i val="0"/>
                <color theme="0"/>
              </font>
              <fill>
                <patternFill>
                  <bgColor rgb="FFFFC000"/>
                </patternFill>
              </fill>
            </x14:dxf>
          </x14:cfRule>
          <x14:cfRule type="cellIs" priority="1191" operator="equal" id="{CCB1FB4B-6477-466C-BC5C-A58D05FE1926}">
            <xm:f>tbl_choices!$C$7</xm:f>
            <x14:dxf>
              <font>
                <b/>
                <i val="0"/>
                <color theme="0"/>
              </font>
              <fill>
                <patternFill>
                  <bgColor rgb="FF70AD47"/>
                </patternFill>
              </fill>
            </x14:dxf>
          </x14:cfRule>
          <xm:sqref>K32:L32</xm:sqref>
        </x14:conditionalFormatting>
        <x14:conditionalFormatting xmlns:xm="http://schemas.microsoft.com/office/excel/2006/main">
          <x14:cfRule type="cellIs" priority="1179" operator="equal" id="{8E966280-B4CD-4072-8C78-D76C44C61732}">
            <xm:f>tbl_choices!$D$7</xm:f>
            <x14:dxf>
              <font>
                <color theme="0"/>
              </font>
              <fill>
                <patternFill>
                  <bgColor rgb="FF757575"/>
                </patternFill>
              </fill>
            </x14:dxf>
          </x14:cfRule>
          <x14:cfRule type="cellIs" priority="1180" operator="equal" id="{93241418-DA19-4F1C-B2C0-2C9843E51666}">
            <xm:f>tbl_choices!$C$9</xm:f>
            <x14:dxf>
              <font>
                <b/>
                <i val="0"/>
                <color theme="0"/>
              </font>
              <fill>
                <patternFill>
                  <bgColor rgb="FFFF0000"/>
                </patternFill>
              </fill>
            </x14:dxf>
          </x14:cfRule>
          <x14:cfRule type="cellIs" priority="1181" operator="equal" id="{510F507D-211E-4719-AF35-A5400D8255DE}">
            <xm:f>tbl_choices!$C$8</xm:f>
            <x14:dxf>
              <font>
                <b/>
                <i val="0"/>
                <color theme="0"/>
              </font>
              <fill>
                <patternFill>
                  <bgColor rgb="FFFFC000"/>
                </patternFill>
              </fill>
            </x14:dxf>
          </x14:cfRule>
          <x14:cfRule type="cellIs" priority="1182" operator="equal" id="{34F3E728-0B44-4C31-B934-B81B6D24F613}">
            <xm:f>tbl_choices!$C$7</xm:f>
            <x14:dxf>
              <font>
                <b/>
                <i val="0"/>
                <color theme="0"/>
              </font>
              <fill>
                <patternFill>
                  <bgColor rgb="FF70AD47"/>
                </patternFill>
              </fill>
            </x14:dxf>
          </x14:cfRule>
          <xm:sqref>K39:L42 K45:L45 K43:K44</xm:sqref>
        </x14:conditionalFormatting>
        <x14:conditionalFormatting xmlns:xm="http://schemas.microsoft.com/office/excel/2006/main">
          <x14:cfRule type="cellIs" priority="1152" operator="equal" id="{FB92ABDC-B7F1-4CD5-B573-7A30474DA87E}">
            <xm:f>tbl_choices!$D$7</xm:f>
            <x14:dxf>
              <font>
                <color theme="0"/>
              </font>
              <fill>
                <patternFill>
                  <bgColor rgb="FF757575"/>
                </patternFill>
              </fill>
            </x14:dxf>
          </x14:cfRule>
          <x14:cfRule type="cellIs" priority="1153" operator="equal" id="{DEB6E9B1-E290-4AB1-BA42-7C26796A60E1}">
            <xm:f>tbl_choices!$C$9</xm:f>
            <x14:dxf>
              <font>
                <b/>
                <i val="0"/>
                <color theme="0"/>
              </font>
              <fill>
                <patternFill>
                  <bgColor rgb="FFFF0000"/>
                </patternFill>
              </fill>
            </x14:dxf>
          </x14:cfRule>
          <x14:cfRule type="cellIs" priority="1154" operator="equal" id="{28DCF89B-27E3-43E2-B5C7-6DF0DDBD7F9D}">
            <xm:f>tbl_choices!$C$8</xm:f>
            <x14:dxf>
              <font>
                <b/>
                <i val="0"/>
                <color theme="0"/>
              </font>
              <fill>
                <patternFill>
                  <bgColor rgb="FFFFC000"/>
                </patternFill>
              </fill>
            </x14:dxf>
          </x14:cfRule>
          <x14:cfRule type="cellIs" priority="1155" operator="equal" id="{CA8102A2-D65C-4239-A39C-9A49EA7D7BFE}">
            <xm:f>tbl_choices!$C$7</xm:f>
            <x14:dxf>
              <font>
                <b/>
                <i val="0"/>
                <color theme="0"/>
              </font>
              <fill>
                <patternFill>
                  <bgColor rgb="FF70AD47"/>
                </patternFill>
              </fill>
            </x14:dxf>
          </x14:cfRule>
          <xm:sqref>K61:L66</xm:sqref>
        </x14:conditionalFormatting>
        <x14:conditionalFormatting xmlns:xm="http://schemas.microsoft.com/office/excel/2006/main">
          <x14:cfRule type="cellIs" priority="1134" operator="equal" id="{FDB3310C-9497-446E-B3FC-9347CF6FC9B6}">
            <xm:f>tbl_choices!$D$7</xm:f>
            <x14:dxf>
              <font>
                <color theme="0"/>
              </font>
              <fill>
                <patternFill>
                  <bgColor rgb="FF757575"/>
                </patternFill>
              </fill>
            </x14:dxf>
          </x14:cfRule>
          <x14:cfRule type="cellIs" priority="1135" operator="equal" id="{785DA80F-B80A-4C24-8CDD-46B8EB298179}">
            <xm:f>tbl_choices!$C$9</xm:f>
            <x14:dxf>
              <font>
                <b/>
                <i val="0"/>
                <color theme="0"/>
              </font>
              <fill>
                <patternFill>
                  <bgColor rgb="FFFF0000"/>
                </patternFill>
              </fill>
            </x14:dxf>
          </x14:cfRule>
          <x14:cfRule type="cellIs" priority="1136" operator="equal" id="{8F724271-8050-4568-9E48-D3FF0B6215E1}">
            <xm:f>tbl_choices!$C$8</xm:f>
            <x14:dxf>
              <font>
                <b/>
                <i val="0"/>
                <color theme="0"/>
              </font>
              <fill>
                <patternFill>
                  <bgColor rgb="FFFFC000"/>
                </patternFill>
              </fill>
            </x14:dxf>
          </x14:cfRule>
          <x14:cfRule type="cellIs" priority="1137" operator="equal" id="{A0FD5B26-049D-4D94-A365-645301CFF633}">
            <xm:f>tbl_choices!$C$7</xm:f>
            <x14:dxf>
              <font>
                <b/>
                <i val="0"/>
                <color theme="0"/>
              </font>
              <fill>
                <patternFill>
                  <bgColor rgb="FF70AD47"/>
                </patternFill>
              </fill>
            </x14:dxf>
          </x14:cfRule>
          <xm:sqref>K82:L83</xm:sqref>
        </x14:conditionalFormatting>
        <x14:conditionalFormatting xmlns:xm="http://schemas.microsoft.com/office/excel/2006/main">
          <x14:cfRule type="cellIs" priority="1130" operator="equal" id="{C19453C7-EA74-44E5-85DC-B3A576356F5E}">
            <xm:f>tbl_choices!$D$7</xm:f>
            <x14:dxf>
              <font>
                <color theme="0"/>
              </font>
              <fill>
                <patternFill>
                  <bgColor rgb="FF757575"/>
                </patternFill>
              </fill>
            </x14:dxf>
          </x14:cfRule>
          <x14:cfRule type="cellIs" priority="1131" operator="equal" id="{AA68DCF5-0953-413C-8B92-C1D3A2EA8AAD}">
            <xm:f>tbl_choices!$C$9</xm:f>
            <x14:dxf>
              <font>
                <b/>
                <i val="0"/>
                <color theme="0"/>
              </font>
              <fill>
                <patternFill>
                  <bgColor rgb="FFFF0000"/>
                </patternFill>
              </fill>
            </x14:dxf>
          </x14:cfRule>
          <x14:cfRule type="cellIs" priority="1132" operator="equal" id="{95DD583B-2A2E-42F1-9413-02C022970DB6}">
            <xm:f>tbl_choices!$C$8</xm:f>
            <x14:dxf>
              <font>
                <b/>
                <i val="0"/>
                <color theme="0"/>
              </font>
              <fill>
                <patternFill>
                  <bgColor rgb="FFFFC000"/>
                </patternFill>
              </fill>
            </x14:dxf>
          </x14:cfRule>
          <x14:cfRule type="cellIs" priority="1133" operator="equal" id="{D6A3B820-FB22-4658-8013-9864D3090D73}">
            <xm:f>tbl_choices!$C$7</xm:f>
            <x14:dxf>
              <font>
                <b/>
                <i val="0"/>
                <color theme="0"/>
              </font>
              <fill>
                <patternFill>
                  <bgColor rgb="FF70AD47"/>
                </patternFill>
              </fill>
            </x14:dxf>
          </x14:cfRule>
          <xm:sqref>K81:L81</xm:sqref>
        </x14:conditionalFormatting>
        <x14:conditionalFormatting xmlns:xm="http://schemas.microsoft.com/office/excel/2006/main">
          <x14:cfRule type="cellIs" priority="1121" operator="equal" id="{CBC2421A-93C5-4A75-824B-79F61E99A142}">
            <xm:f>tbl_choices!$D$7</xm:f>
            <x14:dxf>
              <font>
                <color theme="0"/>
              </font>
              <fill>
                <patternFill>
                  <bgColor rgb="FF757575"/>
                </patternFill>
              </fill>
            </x14:dxf>
          </x14:cfRule>
          <x14:cfRule type="cellIs" priority="1122" operator="equal" id="{EF019AF6-4570-4CFF-BCEC-0F3219E34B80}">
            <xm:f>tbl_choices!$C$9</xm:f>
            <x14:dxf>
              <font>
                <b/>
                <i val="0"/>
                <color theme="0"/>
              </font>
              <fill>
                <patternFill>
                  <bgColor rgb="FFFF0000"/>
                </patternFill>
              </fill>
            </x14:dxf>
          </x14:cfRule>
          <x14:cfRule type="cellIs" priority="1123" operator="equal" id="{E4A45E2E-E8FC-48EC-9F0D-602928DEAFB4}">
            <xm:f>tbl_choices!$C$8</xm:f>
            <x14:dxf>
              <font>
                <b/>
                <i val="0"/>
                <color theme="0"/>
              </font>
              <fill>
                <patternFill>
                  <bgColor rgb="FFFFC000"/>
                </patternFill>
              </fill>
            </x14:dxf>
          </x14:cfRule>
          <x14:cfRule type="cellIs" priority="1124" operator="equal" id="{F318E401-87A5-4185-9F05-18880A09C22A}">
            <xm:f>tbl_choices!$C$7</xm:f>
            <x14:dxf>
              <font>
                <b/>
                <i val="0"/>
                <color theme="0"/>
              </font>
              <fill>
                <patternFill>
                  <bgColor rgb="FF70AD47"/>
                </patternFill>
              </fill>
            </x14:dxf>
          </x14:cfRule>
          <xm:sqref>K88:L88</xm:sqref>
        </x14:conditionalFormatting>
        <x14:conditionalFormatting xmlns:xm="http://schemas.microsoft.com/office/excel/2006/main">
          <x14:cfRule type="cellIs" priority="1117" operator="equal" id="{A4DA2C94-D5EE-4EDE-828A-7C3F1FF193C8}">
            <xm:f>tbl_choices!$D$7</xm:f>
            <x14:dxf>
              <font>
                <color theme="0"/>
              </font>
              <fill>
                <patternFill>
                  <bgColor rgb="FF757575"/>
                </patternFill>
              </fill>
            </x14:dxf>
          </x14:cfRule>
          <x14:cfRule type="cellIs" priority="1118" operator="equal" id="{BEEDBAA4-F23D-4F7C-8043-9D4A2077DD5A}">
            <xm:f>tbl_choices!$C$9</xm:f>
            <x14:dxf>
              <font>
                <b/>
                <i val="0"/>
                <color theme="0"/>
              </font>
              <fill>
                <patternFill>
                  <bgColor rgb="FFFF0000"/>
                </patternFill>
              </fill>
            </x14:dxf>
          </x14:cfRule>
          <x14:cfRule type="cellIs" priority="1119" operator="equal" id="{AEB3935A-63D9-4417-95AA-BB9E59D28E00}">
            <xm:f>tbl_choices!$C$8</xm:f>
            <x14:dxf>
              <font>
                <b/>
                <i val="0"/>
                <color theme="0"/>
              </font>
              <fill>
                <patternFill>
                  <bgColor rgb="FFFFC000"/>
                </patternFill>
              </fill>
            </x14:dxf>
          </x14:cfRule>
          <x14:cfRule type="cellIs" priority="1120" operator="equal" id="{9E4D8A6B-9A08-4AD7-AF17-8AEFD78657F6}">
            <xm:f>tbl_choices!$C$7</xm:f>
            <x14:dxf>
              <font>
                <b/>
                <i val="0"/>
                <color theme="0"/>
              </font>
              <fill>
                <patternFill>
                  <bgColor rgb="FF70AD47"/>
                </patternFill>
              </fill>
            </x14:dxf>
          </x14:cfRule>
          <xm:sqref>K87:L87</xm:sqref>
        </x14:conditionalFormatting>
        <x14:conditionalFormatting xmlns:xm="http://schemas.microsoft.com/office/excel/2006/main">
          <x14:cfRule type="cellIs" priority="1108" operator="equal" id="{248196AF-47B6-4E84-AF2B-BC19DBF9A5C1}">
            <xm:f>tbl_choices!$D$7</xm:f>
            <x14:dxf>
              <font>
                <color theme="0"/>
              </font>
              <fill>
                <patternFill>
                  <bgColor rgb="FF757575"/>
                </patternFill>
              </fill>
            </x14:dxf>
          </x14:cfRule>
          <x14:cfRule type="cellIs" priority="1109" operator="equal" id="{AE09B983-9FB5-4E3F-902D-0F54A4C919F6}">
            <xm:f>tbl_choices!$C$9</xm:f>
            <x14:dxf>
              <font>
                <b/>
                <i val="0"/>
                <color theme="0"/>
              </font>
              <fill>
                <patternFill>
                  <bgColor rgb="FFFF0000"/>
                </patternFill>
              </fill>
            </x14:dxf>
          </x14:cfRule>
          <x14:cfRule type="cellIs" priority="1110" operator="equal" id="{76DF7F32-66F9-46D0-94E6-CB6CF3D8ABDB}">
            <xm:f>tbl_choices!$C$8</xm:f>
            <x14:dxf>
              <font>
                <b/>
                <i val="0"/>
                <color theme="0"/>
              </font>
              <fill>
                <patternFill>
                  <bgColor rgb="FFFFC000"/>
                </patternFill>
              </fill>
            </x14:dxf>
          </x14:cfRule>
          <x14:cfRule type="cellIs" priority="1111" operator="equal" id="{1E672474-8C8C-48DC-A1B7-1FF2BD21FCED}">
            <xm:f>tbl_choices!$C$7</xm:f>
            <x14:dxf>
              <font>
                <b/>
                <i val="0"/>
                <color theme="0"/>
              </font>
              <fill>
                <patternFill>
                  <bgColor rgb="FF70AD47"/>
                </patternFill>
              </fill>
            </x14:dxf>
          </x14:cfRule>
          <xm:sqref>K99:L99 K102:L105 K100:K101 K106</xm:sqref>
        </x14:conditionalFormatting>
        <x14:conditionalFormatting xmlns:xm="http://schemas.microsoft.com/office/excel/2006/main">
          <x14:cfRule type="cellIs" priority="1095" operator="equal" id="{AE168D17-43F3-4F1D-9C40-2CEDD36EA024}">
            <xm:f>tbl_choices!$D$7</xm:f>
            <x14:dxf>
              <font>
                <color theme="0"/>
              </font>
              <fill>
                <patternFill>
                  <bgColor rgb="FF757575"/>
                </patternFill>
              </fill>
            </x14:dxf>
          </x14:cfRule>
          <x14:cfRule type="cellIs" priority="1096" operator="equal" id="{9C8F6BD5-5984-49DB-B853-B2B15205F7C1}">
            <xm:f>tbl_choices!$C$9</xm:f>
            <x14:dxf>
              <font>
                <b/>
                <i val="0"/>
                <color theme="0"/>
              </font>
              <fill>
                <patternFill>
                  <bgColor rgb="FFFF0000"/>
                </patternFill>
              </fill>
            </x14:dxf>
          </x14:cfRule>
          <x14:cfRule type="cellIs" priority="1097" operator="equal" id="{C7397CB4-9AB5-439C-AD94-BA266B3BD1F2}">
            <xm:f>tbl_choices!$C$8</xm:f>
            <x14:dxf>
              <font>
                <b/>
                <i val="0"/>
                <color theme="0"/>
              </font>
              <fill>
                <patternFill>
                  <bgColor rgb="FFFFC000"/>
                </patternFill>
              </fill>
            </x14:dxf>
          </x14:cfRule>
          <x14:cfRule type="cellIs" priority="1098" operator="equal" id="{4B33AD7F-9631-4FF0-BD26-FCA3FBEEC1F5}">
            <xm:f>tbl_choices!$C$7</xm:f>
            <x14:dxf>
              <font>
                <b/>
                <i val="0"/>
                <color theme="0"/>
              </font>
              <fill>
                <patternFill>
                  <bgColor rgb="FF70AD47"/>
                </patternFill>
              </fill>
            </x14:dxf>
          </x14:cfRule>
          <xm:sqref>K108:L110</xm:sqref>
        </x14:conditionalFormatting>
        <x14:conditionalFormatting xmlns:xm="http://schemas.microsoft.com/office/excel/2006/main">
          <x14:cfRule type="cellIs" priority="1091" operator="equal" id="{DAFD7AE0-FA66-4D15-81F5-F0BB8714E14B}">
            <xm:f>tbl_choices!$D$7</xm:f>
            <x14:dxf>
              <font>
                <color theme="0"/>
              </font>
              <fill>
                <patternFill>
                  <bgColor rgb="FF757575"/>
                </patternFill>
              </fill>
            </x14:dxf>
          </x14:cfRule>
          <x14:cfRule type="cellIs" priority="1092" operator="equal" id="{EEE9467D-4EE8-47A0-AA43-13D4A33F1EAA}">
            <xm:f>tbl_choices!$C$9</xm:f>
            <x14:dxf>
              <font>
                <b/>
                <i val="0"/>
                <color theme="0"/>
              </font>
              <fill>
                <patternFill>
                  <bgColor rgb="FFFF0000"/>
                </patternFill>
              </fill>
            </x14:dxf>
          </x14:cfRule>
          <x14:cfRule type="cellIs" priority="1093" operator="equal" id="{CA3B956A-D671-4F7E-BF6F-945DFF033FB3}">
            <xm:f>tbl_choices!$C$8</xm:f>
            <x14:dxf>
              <font>
                <b/>
                <i val="0"/>
                <color theme="0"/>
              </font>
              <fill>
                <patternFill>
                  <bgColor rgb="FFFFC000"/>
                </patternFill>
              </fill>
            </x14:dxf>
          </x14:cfRule>
          <x14:cfRule type="cellIs" priority="1094" operator="equal" id="{405E5AE1-B5E0-4787-8D98-A5C1520266E7}">
            <xm:f>tbl_choices!$C$7</xm:f>
            <x14:dxf>
              <font>
                <b/>
                <i val="0"/>
                <color theme="0"/>
              </font>
              <fill>
                <patternFill>
                  <bgColor rgb="FF70AD47"/>
                </patternFill>
              </fill>
            </x14:dxf>
          </x14:cfRule>
          <xm:sqref>K107:L107</xm:sqref>
        </x14:conditionalFormatting>
        <x14:conditionalFormatting xmlns:xm="http://schemas.microsoft.com/office/excel/2006/main">
          <x14:cfRule type="cellIs" priority="1082" operator="equal" id="{EEF2390D-C52F-4C48-A075-9AE0A0B5BE9F}">
            <xm:f>tbl_choices!$D$7</xm:f>
            <x14:dxf>
              <font>
                <color theme="0"/>
              </font>
              <fill>
                <patternFill>
                  <bgColor rgb="FF757575"/>
                </patternFill>
              </fill>
            </x14:dxf>
          </x14:cfRule>
          <x14:cfRule type="cellIs" priority="1083" operator="equal" id="{4BC97563-EE7F-467D-90FF-D64FE0AE26B1}">
            <xm:f>tbl_choices!$C$9</xm:f>
            <x14:dxf>
              <font>
                <b/>
                <i val="0"/>
                <color theme="0"/>
              </font>
              <fill>
                <patternFill>
                  <bgColor rgb="FFFF0000"/>
                </patternFill>
              </fill>
            </x14:dxf>
          </x14:cfRule>
          <x14:cfRule type="cellIs" priority="1084" operator="equal" id="{2F71C43F-6429-4832-B5F4-E72E1A35E4E9}">
            <xm:f>tbl_choices!$C$8</xm:f>
            <x14:dxf>
              <font>
                <b/>
                <i val="0"/>
                <color theme="0"/>
              </font>
              <fill>
                <patternFill>
                  <bgColor rgb="FFFFC000"/>
                </patternFill>
              </fill>
            </x14:dxf>
          </x14:cfRule>
          <x14:cfRule type="cellIs" priority="1085" operator="equal" id="{5C90ABE3-44BD-46F2-8D62-B3CDED66DCAE}">
            <xm:f>tbl_choices!$C$7</xm:f>
            <x14:dxf>
              <font>
                <b/>
                <i val="0"/>
                <color theme="0"/>
              </font>
              <fill>
                <patternFill>
                  <bgColor rgb="FF70AD47"/>
                </patternFill>
              </fill>
            </x14:dxf>
          </x14:cfRule>
          <xm:sqref>K112:L114</xm:sqref>
        </x14:conditionalFormatting>
        <x14:conditionalFormatting xmlns:xm="http://schemas.microsoft.com/office/excel/2006/main">
          <x14:cfRule type="cellIs" priority="1078" operator="equal" id="{BF8341E1-D896-403D-9C8C-758CEE1519A1}">
            <xm:f>tbl_choices!$D$7</xm:f>
            <x14:dxf>
              <font>
                <color theme="0"/>
              </font>
              <fill>
                <patternFill>
                  <bgColor rgb="FF757575"/>
                </patternFill>
              </fill>
            </x14:dxf>
          </x14:cfRule>
          <x14:cfRule type="cellIs" priority="1079" operator="equal" id="{42ED6ED1-F410-4072-92A6-BA1FA88DA1F4}">
            <xm:f>tbl_choices!$C$9</xm:f>
            <x14:dxf>
              <font>
                <b/>
                <i val="0"/>
                <color theme="0"/>
              </font>
              <fill>
                <patternFill>
                  <bgColor rgb="FFFF0000"/>
                </patternFill>
              </fill>
            </x14:dxf>
          </x14:cfRule>
          <x14:cfRule type="cellIs" priority="1080" operator="equal" id="{E53D0A6B-5B4F-42E0-86CC-473ED1DB9D66}">
            <xm:f>tbl_choices!$C$8</xm:f>
            <x14:dxf>
              <font>
                <b/>
                <i val="0"/>
                <color theme="0"/>
              </font>
              <fill>
                <patternFill>
                  <bgColor rgb="FFFFC000"/>
                </patternFill>
              </fill>
            </x14:dxf>
          </x14:cfRule>
          <x14:cfRule type="cellIs" priority="1081" operator="equal" id="{79B6A45B-53EF-421B-9DA1-8C6BD1513E19}">
            <xm:f>tbl_choices!$C$7</xm:f>
            <x14:dxf>
              <font>
                <b/>
                <i val="0"/>
                <color theme="0"/>
              </font>
              <fill>
                <patternFill>
                  <bgColor rgb="FF70AD47"/>
                </patternFill>
              </fill>
            </x14:dxf>
          </x14:cfRule>
          <xm:sqref>K111:L111</xm:sqref>
        </x14:conditionalFormatting>
        <x14:conditionalFormatting xmlns:xm="http://schemas.microsoft.com/office/excel/2006/main">
          <x14:cfRule type="cellIs" priority="1069" operator="equal" id="{59F6821A-71FF-4E69-97BF-65E0BEBFE537}">
            <xm:f>tbl_choices!$D$7</xm:f>
            <x14:dxf>
              <font>
                <color theme="0"/>
              </font>
              <fill>
                <patternFill>
                  <bgColor rgb="FF757575"/>
                </patternFill>
              </fill>
            </x14:dxf>
          </x14:cfRule>
          <x14:cfRule type="cellIs" priority="1070" operator="equal" id="{9352EB07-6ADD-402D-86F3-B3ECB4049415}">
            <xm:f>tbl_choices!$C$9</xm:f>
            <x14:dxf>
              <font>
                <b/>
                <i val="0"/>
                <color theme="0"/>
              </font>
              <fill>
                <patternFill>
                  <bgColor rgb="FFFF0000"/>
                </patternFill>
              </fill>
            </x14:dxf>
          </x14:cfRule>
          <x14:cfRule type="cellIs" priority="1071" operator="equal" id="{F44C74CB-8620-4454-AC79-F1DBFDB4146C}">
            <xm:f>tbl_choices!$C$8</xm:f>
            <x14:dxf>
              <font>
                <b/>
                <i val="0"/>
                <color theme="0"/>
              </font>
              <fill>
                <patternFill>
                  <bgColor rgb="FFFFC000"/>
                </patternFill>
              </fill>
            </x14:dxf>
          </x14:cfRule>
          <x14:cfRule type="cellIs" priority="1072" operator="equal" id="{EA7E9BB2-22CC-4B46-9801-D9A063D7D295}">
            <xm:f>tbl_choices!$C$7</xm:f>
            <x14:dxf>
              <font>
                <b/>
                <i val="0"/>
                <color theme="0"/>
              </font>
              <fill>
                <patternFill>
                  <bgColor rgb="FF70AD47"/>
                </patternFill>
              </fill>
            </x14:dxf>
          </x14:cfRule>
          <xm:sqref>K123:L124</xm:sqref>
        </x14:conditionalFormatting>
        <x14:conditionalFormatting xmlns:xm="http://schemas.microsoft.com/office/excel/2006/main">
          <x14:cfRule type="cellIs" priority="1057" operator="equal" id="{C1403405-1A81-4E4A-8D48-22C8530C632B}">
            <xm:f>tbl_choices!$D$7</xm:f>
            <x14:dxf>
              <font>
                <color theme="0"/>
              </font>
              <fill>
                <patternFill>
                  <bgColor rgb="FF757575"/>
                </patternFill>
              </fill>
            </x14:dxf>
          </x14:cfRule>
          <x14:cfRule type="cellIs" priority="1058" operator="equal" id="{765A1B19-B231-45ED-8114-705D5E7F5F9E}">
            <xm:f>tbl_choices!$C$9</xm:f>
            <x14:dxf>
              <font>
                <b/>
                <i val="0"/>
                <color theme="0"/>
              </font>
              <fill>
                <patternFill>
                  <bgColor rgb="FFFF0000"/>
                </patternFill>
              </fill>
            </x14:dxf>
          </x14:cfRule>
          <x14:cfRule type="cellIs" priority="1059" operator="equal" id="{3CB2667A-0A69-41AE-ABF3-5F77368978DC}">
            <xm:f>tbl_choices!$C$8</xm:f>
            <x14:dxf>
              <font>
                <b/>
                <i val="0"/>
                <color theme="0"/>
              </font>
              <fill>
                <patternFill>
                  <bgColor rgb="FFFFC000"/>
                </patternFill>
              </fill>
            </x14:dxf>
          </x14:cfRule>
          <x14:cfRule type="cellIs" priority="1060" operator="equal" id="{32B4DFA3-30EB-405B-A311-76F625490F22}">
            <xm:f>tbl_choices!$C$7</xm:f>
            <x14:dxf>
              <font>
                <b/>
                <i val="0"/>
                <color theme="0"/>
              </font>
              <fill>
                <patternFill>
                  <bgColor rgb="FF70AD47"/>
                </patternFill>
              </fill>
            </x14:dxf>
          </x14:cfRule>
          <xm:sqref>K122:L122</xm:sqref>
        </x14:conditionalFormatting>
        <x14:conditionalFormatting xmlns:xm="http://schemas.microsoft.com/office/excel/2006/main">
          <x14:cfRule type="cellIs" priority="1048" operator="equal" id="{6EB5DB70-C609-45A8-B10D-5FC07D2586A3}">
            <xm:f>tbl_choices!$D$7</xm:f>
            <x14:dxf>
              <font>
                <color theme="0"/>
              </font>
              <fill>
                <patternFill>
                  <bgColor rgb="FF757575"/>
                </patternFill>
              </fill>
            </x14:dxf>
          </x14:cfRule>
          <x14:cfRule type="cellIs" priority="1049" operator="equal" id="{1D0F4EFC-8251-42AA-B2C3-06456DDB0B89}">
            <xm:f>tbl_choices!$C$9</xm:f>
            <x14:dxf>
              <font>
                <b/>
                <i val="0"/>
                <color theme="0"/>
              </font>
              <fill>
                <patternFill>
                  <bgColor rgb="FFFF0000"/>
                </patternFill>
              </fill>
            </x14:dxf>
          </x14:cfRule>
          <x14:cfRule type="cellIs" priority="1050" operator="equal" id="{2811EA7B-F856-4105-9829-96FB58DC039F}">
            <xm:f>tbl_choices!$C$8</xm:f>
            <x14:dxf>
              <font>
                <b/>
                <i val="0"/>
                <color theme="0"/>
              </font>
              <fill>
                <patternFill>
                  <bgColor rgb="FFFFC000"/>
                </patternFill>
              </fill>
            </x14:dxf>
          </x14:cfRule>
          <x14:cfRule type="cellIs" priority="1051" operator="equal" id="{BE0ABFCF-CD8F-4133-98FC-99FC6E7FBEEA}">
            <xm:f>tbl_choices!$C$7</xm:f>
            <x14:dxf>
              <font>
                <b/>
                <i val="0"/>
                <color theme="0"/>
              </font>
              <fill>
                <patternFill>
                  <bgColor rgb="FF70AD47"/>
                </patternFill>
              </fill>
            </x14:dxf>
          </x14:cfRule>
          <xm:sqref>K125:L125</xm:sqref>
        </x14:conditionalFormatting>
        <x14:conditionalFormatting xmlns:xm="http://schemas.microsoft.com/office/excel/2006/main">
          <x14:cfRule type="cellIs" priority="1039" operator="equal" id="{07D26ECE-B06B-4681-910D-AD433957DDB3}">
            <xm:f>tbl_choices!$D$7</xm:f>
            <x14:dxf>
              <font>
                <color theme="0"/>
              </font>
              <fill>
                <patternFill>
                  <bgColor rgb="FF757575"/>
                </patternFill>
              </fill>
            </x14:dxf>
          </x14:cfRule>
          <x14:cfRule type="cellIs" priority="1040" operator="equal" id="{6929C16F-D07D-4D96-9D48-2A4708F55DB0}">
            <xm:f>tbl_choices!$C$9</xm:f>
            <x14:dxf>
              <font>
                <b/>
                <i val="0"/>
                <color theme="0"/>
              </font>
              <fill>
                <patternFill>
                  <bgColor rgb="FFFF0000"/>
                </patternFill>
              </fill>
            </x14:dxf>
          </x14:cfRule>
          <x14:cfRule type="cellIs" priority="1041" operator="equal" id="{DB1E870F-DAA6-41F4-B7E9-925612BC5B45}">
            <xm:f>tbl_choices!$C$8</xm:f>
            <x14:dxf>
              <font>
                <b/>
                <i val="0"/>
                <color theme="0"/>
              </font>
              <fill>
                <patternFill>
                  <bgColor rgb="FFFFC000"/>
                </patternFill>
              </fill>
            </x14:dxf>
          </x14:cfRule>
          <x14:cfRule type="cellIs" priority="1042" operator="equal" id="{359DDF22-8DE1-43B8-AA20-527D2E6E7A5B}">
            <xm:f>tbl_choices!$C$7</xm:f>
            <x14:dxf>
              <font>
                <b/>
                <i val="0"/>
                <color theme="0"/>
              </font>
              <fill>
                <patternFill>
                  <bgColor rgb="FF70AD47"/>
                </patternFill>
              </fill>
            </x14:dxf>
          </x14:cfRule>
          <xm:sqref>K126:L127</xm:sqref>
        </x14:conditionalFormatting>
        <x14:conditionalFormatting xmlns:xm="http://schemas.microsoft.com/office/excel/2006/main">
          <x14:cfRule type="cellIs" priority="1030" operator="equal" id="{769C0C61-BC18-4764-AB21-1A90455E9D25}">
            <xm:f>tbl_choices!$D$7</xm:f>
            <x14:dxf>
              <font>
                <color theme="0"/>
              </font>
              <fill>
                <patternFill>
                  <bgColor rgb="FF757575"/>
                </patternFill>
              </fill>
            </x14:dxf>
          </x14:cfRule>
          <x14:cfRule type="cellIs" priority="1031" operator="equal" id="{57F811FF-E79F-42B9-B3B2-6DB71197B9F2}">
            <xm:f>tbl_choices!$C$9</xm:f>
            <x14:dxf>
              <font>
                <b/>
                <i val="0"/>
                <color theme="0"/>
              </font>
              <fill>
                <patternFill>
                  <bgColor rgb="FFFF0000"/>
                </patternFill>
              </fill>
            </x14:dxf>
          </x14:cfRule>
          <x14:cfRule type="cellIs" priority="1032" operator="equal" id="{F81A07AC-31CE-466F-BE1E-0C0ED358B65C}">
            <xm:f>tbl_choices!$C$8</xm:f>
            <x14:dxf>
              <font>
                <b/>
                <i val="0"/>
                <color theme="0"/>
              </font>
              <fill>
                <patternFill>
                  <bgColor rgb="FFFFC000"/>
                </patternFill>
              </fill>
            </x14:dxf>
          </x14:cfRule>
          <x14:cfRule type="cellIs" priority="1033" operator="equal" id="{51D5ED63-F767-4651-B2DB-513372D58747}">
            <xm:f>tbl_choices!$C$7</xm:f>
            <x14:dxf>
              <font>
                <b/>
                <i val="0"/>
                <color theme="0"/>
              </font>
              <fill>
                <patternFill>
                  <bgColor rgb="FF70AD47"/>
                </patternFill>
              </fill>
            </x14:dxf>
          </x14:cfRule>
          <xm:sqref>K129:L134</xm:sqref>
        </x14:conditionalFormatting>
        <x14:conditionalFormatting xmlns:xm="http://schemas.microsoft.com/office/excel/2006/main">
          <x14:cfRule type="cellIs" priority="1026" operator="equal" id="{1DB21A05-C3FF-4D44-A94A-E21B08DFF3D5}">
            <xm:f>tbl_choices!$D$7</xm:f>
            <x14:dxf>
              <font>
                <color theme="0"/>
              </font>
              <fill>
                <patternFill>
                  <bgColor rgb="FF757575"/>
                </patternFill>
              </fill>
            </x14:dxf>
          </x14:cfRule>
          <x14:cfRule type="cellIs" priority="1027" operator="equal" id="{6A82407D-62A7-4C79-BDDE-B989E14D36A1}">
            <xm:f>tbl_choices!$C$9</xm:f>
            <x14:dxf>
              <font>
                <b/>
                <i val="0"/>
                <color theme="0"/>
              </font>
              <fill>
                <patternFill>
                  <bgColor rgb="FFFF0000"/>
                </patternFill>
              </fill>
            </x14:dxf>
          </x14:cfRule>
          <x14:cfRule type="cellIs" priority="1028" operator="equal" id="{7BC84BF1-113F-479C-8D22-7A273961C3D9}">
            <xm:f>tbl_choices!$C$8</xm:f>
            <x14:dxf>
              <font>
                <b/>
                <i val="0"/>
                <color theme="0"/>
              </font>
              <fill>
                <patternFill>
                  <bgColor rgb="FFFFC000"/>
                </patternFill>
              </fill>
            </x14:dxf>
          </x14:cfRule>
          <x14:cfRule type="cellIs" priority="1029" operator="equal" id="{3D445B32-7895-4C9B-B773-29C2711C0028}">
            <xm:f>tbl_choices!$C$7</xm:f>
            <x14:dxf>
              <font>
                <b/>
                <i val="0"/>
                <color theme="0"/>
              </font>
              <fill>
                <patternFill>
                  <bgColor rgb="FF70AD47"/>
                </patternFill>
              </fill>
            </x14:dxf>
          </x14:cfRule>
          <xm:sqref>K128:L128</xm:sqref>
        </x14:conditionalFormatting>
        <x14:conditionalFormatting xmlns:xm="http://schemas.microsoft.com/office/excel/2006/main">
          <x14:cfRule type="cellIs" priority="1008" operator="equal" id="{8E3F6415-BA13-4CEA-8E10-321AA54818DC}">
            <xm:f>tbl_choices!$D$7</xm:f>
            <x14:dxf>
              <font>
                <color theme="0"/>
              </font>
              <fill>
                <patternFill>
                  <bgColor rgb="FF757575"/>
                </patternFill>
              </fill>
            </x14:dxf>
          </x14:cfRule>
          <x14:cfRule type="cellIs" priority="1009" operator="equal" id="{E94EFFE8-615D-41F0-9706-4DDD5716AB77}">
            <xm:f>tbl_choices!$C$9</xm:f>
            <x14:dxf>
              <font>
                <b/>
                <i val="0"/>
                <color theme="0"/>
              </font>
              <fill>
                <patternFill>
                  <bgColor rgb="FFFF0000"/>
                </patternFill>
              </fill>
            </x14:dxf>
          </x14:cfRule>
          <x14:cfRule type="cellIs" priority="1010" operator="equal" id="{07DB9EEF-4B16-4665-86A0-E81578B7ECC7}">
            <xm:f>tbl_choices!$C$8</xm:f>
            <x14:dxf>
              <font>
                <b/>
                <i val="0"/>
                <color theme="0"/>
              </font>
              <fill>
                <patternFill>
                  <bgColor rgb="FFFFC000"/>
                </patternFill>
              </fill>
            </x14:dxf>
          </x14:cfRule>
          <x14:cfRule type="cellIs" priority="1011" operator="equal" id="{28BB98FC-EB50-4ADF-B38C-A642393E7377}">
            <xm:f>tbl_choices!$C$7</xm:f>
            <x14:dxf>
              <font>
                <b/>
                <i val="0"/>
                <color theme="0"/>
              </font>
              <fill>
                <patternFill>
                  <bgColor rgb="FF70AD47"/>
                </patternFill>
              </fill>
            </x14:dxf>
          </x14:cfRule>
          <xm:sqref>K135:L135</xm:sqref>
        </x14:conditionalFormatting>
        <x14:conditionalFormatting xmlns:xm="http://schemas.microsoft.com/office/excel/2006/main">
          <x14:cfRule type="cellIs" priority="999" operator="equal" id="{BCDD27F7-5F88-4F56-ABF2-BB7D9E903E4C}">
            <xm:f>tbl_choices!$D$7</xm:f>
            <x14:dxf>
              <font>
                <color theme="0"/>
              </font>
              <fill>
                <patternFill>
                  <bgColor rgb="FF757575"/>
                </patternFill>
              </fill>
            </x14:dxf>
          </x14:cfRule>
          <x14:cfRule type="cellIs" priority="1000" operator="equal" id="{63991B49-EBC2-45DB-91A2-FC9B9895A8B2}">
            <xm:f>tbl_choices!$C$9</xm:f>
            <x14:dxf>
              <font>
                <b/>
                <i val="0"/>
                <color theme="0"/>
              </font>
              <fill>
                <patternFill>
                  <bgColor rgb="FFFF0000"/>
                </patternFill>
              </fill>
            </x14:dxf>
          </x14:cfRule>
          <x14:cfRule type="cellIs" priority="1001" operator="equal" id="{0D7F8BD3-9A2E-4968-B288-AB3F3F00EF09}">
            <xm:f>tbl_choices!$C$8</xm:f>
            <x14:dxf>
              <font>
                <b/>
                <i val="0"/>
                <color theme="0"/>
              </font>
              <fill>
                <patternFill>
                  <bgColor rgb="FFFFC000"/>
                </patternFill>
              </fill>
            </x14:dxf>
          </x14:cfRule>
          <x14:cfRule type="cellIs" priority="1002" operator="equal" id="{31AB5C7F-485E-42C0-AE0D-96DDD6D57046}">
            <xm:f>tbl_choices!$C$7</xm:f>
            <x14:dxf>
              <font>
                <b/>
                <i val="0"/>
                <color theme="0"/>
              </font>
              <fill>
                <patternFill>
                  <bgColor rgb="FF70AD47"/>
                </patternFill>
              </fill>
            </x14:dxf>
          </x14:cfRule>
          <xm:sqref>K141:L143 K140</xm:sqref>
        </x14:conditionalFormatting>
        <x14:conditionalFormatting xmlns:xm="http://schemas.microsoft.com/office/excel/2006/main">
          <x14:cfRule type="cellIs" priority="986" operator="equal" id="{B0127B0E-D89A-4C53-9C91-758505524F87}">
            <xm:f>tbl_choices!$D$7</xm:f>
            <x14:dxf>
              <font>
                <color theme="0"/>
              </font>
              <fill>
                <patternFill>
                  <bgColor rgb="FF757575"/>
                </patternFill>
              </fill>
            </x14:dxf>
          </x14:cfRule>
          <x14:cfRule type="cellIs" priority="987" operator="equal" id="{FF587205-49A6-4323-9DC3-A43F594C6EC2}">
            <xm:f>tbl_choices!$C$9</xm:f>
            <x14:dxf>
              <font>
                <b/>
                <i val="0"/>
                <color theme="0"/>
              </font>
              <fill>
                <patternFill>
                  <bgColor rgb="FFFF0000"/>
                </patternFill>
              </fill>
            </x14:dxf>
          </x14:cfRule>
          <x14:cfRule type="cellIs" priority="988" operator="equal" id="{90B174E5-2542-4899-A362-23CCD78474AB}">
            <xm:f>tbl_choices!$C$8</xm:f>
            <x14:dxf>
              <font>
                <b/>
                <i val="0"/>
                <color theme="0"/>
              </font>
              <fill>
                <patternFill>
                  <bgColor rgb="FFFFC000"/>
                </patternFill>
              </fill>
            </x14:dxf>
          </x14:cfRule>
          <x14:cfRule type="cellIs" priority="989" operator="equal" id="{B7C866D4-AD18-4D54-889C-D54B95DCD28D}">
            <xm:f>tbl_choices!$C$7</xm:f>
            <x14:dxf>
              <font>
                <b/>
                <i val="0"/>
                <color theme="0"/>
              </font>
              <fill>
                <patternFill>
                  <bgColor rgb="FF70AD47"/>
                </patternFill>
              </fill>
            </x14:dxf>
          </x14:cfRule>
          <xm:sqref>K24</xm:sqref>
        </x14:conditionalFormatting>
        <x14:conditionalFormatting xmlns:xm="http://schemas.microsoft.com/office/excel/2006/main">
          <x14:cfRule type="cellIs" priority="937" operator="equal" id="{71468E8A-D644-4F3F-A84C-A006F2F54287}">
            <xm:f>tbl_choices!$D$7</xm:f>
            <x14:dxf>
              <font>
                <color theme="0"/>
              </font>
              <fill>
                <patternFill>
                  <bgColor rgb="FF757575"/>
                </patternFill>
              </fill>
            </x14:dxf>
          </x14:cfRule>
          <x14:cfRule type="cellIs" priority="938" operator="equal" id="{9CA38C2D-3B38-47E0-BF04-5D97A8C794D7}">
            <xm:f>tbl_choices!$C$9</xm:f>
            <x14:dxf>
              <font>
                <b/>
                <i val="0"/>
                <color theme="0"/>
              </font>
              <fill>
                <patternFill>
                  <bgColor rgb="FFFF0000"/>
                </patternFill>
              </fill>
            </x14:dxf>
          </x14:cfRule>
          <x14:cfRule type="cellIs" priority="939" operator="equal" id="{D3368319-3F03-41A0-BBEF-8946CFE930CB}">
            <xm:f>tbl_choices!$C$8</xm:f>
            <x14:dxf>
              <font>
                <b/>
                <i val="0"/>
                <color theme="0"/>
              </font>
              <fill>
                <patternFill>
                  <bgColor rgb="FFFFC000"/>
                </patternFill>
              </fill>
            </x14:dxf>
          </x14:cfRule>
          <x14:cfRule type="cellIs" priority="940" operator="equal" id="{F2F31E76-B01D-4F05-A0F0-A2A5E63B21E3}">
            <xm:f>tbl_choices!$C$7</xm:f>
            <x14:dxf>
              <font>
                <b/>
                <i val="0"/>
                <color theme="0"/>
              </font>
              <fill>
                <patternFill>
                  <bgColor rgb="FF70AD47"/>
                </patternFill>
              </fill>
            </x14:dxf>
          </x14:cfRule>
          <xm:sqref>K25:L25</xm:sqref>
        </x14:conditionalFormatting>
        <x14:conditionalFormatting xmlns:xm="http://schemas.microsoft.com/office/excel/2006/main">
          <x14:cfRule type="cellIs" priority="963" operator="equal" id="{FB6CF925-8413-4BF6-9193-65B6D021A8B0}">
            <xm:f>tbl_choices!$D$7</xm:f>
            <x14:dxf>
              <font>
                <color theme="0"/>
              </font>
              <fill>
                <patternFill>
                  <bgColor rgb="FF757575"/>
                </patternFill>
              </fill>
            </x14:dxf>
          </x14:cfRule>
          <x14:cfRule type="cellIs" priority="964" operator="equal" id="{A2639CCF-E93B-4398-9F76-B2C7C803D537}">
            <xm:f>tbl_choices!$C$9</xm:f>
            <x14:dxf>
              <font>
                <b/>
                <i val="0"/>
                <color theme="0"/>
              </font>
              <fill>
                <patternFill>
                  <bgColor rgb="FFFF0000"/>
                </patternFill>
              </fill>
            </x14:dxf>
          </x14:cfRule>
          <x14:cfRule type="cellIs" priority="965" operator="equal" id="{CB9CC90F-CCD4-46C4-B9AF-2A947EBDBBAF}">
            <xm:f>tbl_choices!$C$8</xm:f>
            <x14:dxf>
              <font>
                <b/>
                <i val="0"/>
                <color theme="0"/>
              </font>
              <fill>
                <patternFill>
                  <bgColor rgb="FFFFC000"/>
                </patternFill>
              </fill>
            </x14:dxf>
          </x14:cfRule>
          <x14:cfRule type="cellIs" priority="966" operator="equal" id="{88D9BB80-C33F-4A6B-8ED6-CE6C541C661A}">
            <xm:f>tbl_choices!$C$7</xm:f>
            <x14:dxf>
              <font>
                <b/>
                <i val="0"/>
                <color theme="0"/>
              </font>
              <fill>
                <patternFill>
                  <bgColor rgb="FF70AD47"/>
                </patternFill>
              </fill>
            </x14:dxf>
          </x14:cfRule>
          <xm:sqref>K19</xm:sqref>
        </x14:conditionalFormatting>
        <x14:conditionalFormatting xmlns:xm="http://schemas.microsoft.com/office/excel/2006/main">
          <x14:cfRule type="cellIs" priority="959" operator="equal" id="{E3C3695F-4D21-4380-943E-0618F42E1191}">
            <xm:f>tbl_choices!$D$7</xm:f>
            <x14:dxf>
              <font>
                <color theme="0"/>
              </font>
              <fill>
                <patternFill>
                  <bgColor rgb="FF757575"/>
                </patternFill>
              </fill>
            </x14:dxf>
          </x14:cfRule>
          <x14:cfRule type="cellIs" priority="960" operator="equal" id="{652E1B2A-1143-4F8C-B191-604478D9F11F}">
            <xm:f>tbl_choices!$C$9</xm:f>
            <x14:dxf>
              <font>
                <b/>
                <i val="0"/>
                <color theme="0"/>
              </font>
              <fill>
                <patternFill>
                  <bgColor rgb="FFFF0000"/>
                </patternFill>
              </fill>
            </x14:dxf>
          </x14:cfRule>
          <x14:cfRule type="cellIs" priority="961" operator="equal" id="{09EF15E5-1789-4F39-809B-F13E6D7F1BDC}">
            <xm:f>tbl_choices!$C$8</xm:f>
            <x14:dxf>
              <font>
                <b/>
                <i val="0"/>
                <color theme="0"/>
              </font>
              <fill>
                <patternFill>
                  <bgColor rgb="FFFFC000"/>
                </patternFill>
              </fill>
            </x14:dxf>
          </x14:cfRule>
          <x14:cfRule type="cellIs" priority="962" operator="equal" id="{7947F67D-50A0-437C-BC6A-7C22C29A5513}">
            <xm:f>tbl_choices!$C$7</xm:f>
            <x14:dxf>
              <font>
                <b/>
                <i val="0"/>
                <color theme="0"/>
              </font>
              <fill>
                <patternFill>
                  <bgColor rgb="FF70AD47"/>
                </patternFill>
              </fill>
            </x14:dxf>
          </x14:cfRule>
          <xm:sqref>K20</xm:sqref>
        </x14:conditionalFormatting>
        <x14:conditionalFormatting xmlns:xm="http://schemas.microsoft.com/office/excel/2006/main">
          <x14:cfRule type="cellIs" priority="955" operator="equal" id="{8D78A205-80A1-4E1D-B691-55B160E823B3}">
            <xm:f>tbl_choices!$D$7</xm:f>
            <x14:dxf>
              <font>
                <color theme="0"/>
              </font>
              <fill>
                <patternFill>
                  <bgColor rgb="FF757575"/>
                </patternFill>
              </fill>
            </x14:dxf>
          </x14:cfRule>
          <x14:cfRule type="cellIs" priority="956" operator="equal" id="{93EAE461-BF2C-4AC8-A134-17586D4C54CA}">
            <xm:f>tbl_choices!$C$9</xm:f>
            <x14:dxf>
              <font>
                <b/>
                <i val="0"/>
                <color theme="0"/>
              </font>
              <fill>
                <patternFill>
                  <bgColor rgb="FFFF0000"/>
                </patternFill>
              </fill>
            </x14:dxf>
          </x14:cfRule>
          <x14:cfRule type="cellIs" priority="957" operator="equal" id="{62419EAD-DE6E-4499-9C0B-2E7C9EF56BEA}">
            <xm:f>tbl_choices!$C$8</xm:f>
            <x14:dxf>
              <font>
                <b/>
                <i val="0"/>
                <color theme="0"/>
              </font>
              <fill>
                <patternFill>
                  <bgColor rgb="FFFFC000"/>
                </patternFill>
              </fill>
            </x14:dxf>
          </x14:cfRule>
          <x14:cfRule type="cellIs" priority="958" operator="equal" id="{914F9BB3-A4DA-49FA-93CD-24DAE46FD2F0}">
            <xm:f>tbl_choices!$C$7</xm:f>
            <x14:dxf>
              <font>
                <b/>
                <i val="0"/>
                <color theme="0"/>
              </font>
              <fill>
                <patternFill>
                  <bgColor rgb="FF70AD47"/>
                </patternFill>
              </fill>
            </x14:dxf>
          </x14:cfRule>
          <xm:sqref>K22</xm:sqref>
        </x14:conditionalFormatting>
        <x14:conditionalFormatting xmlns:xm="http://schemas.microsoft.com/office/excel/2006/main">
          <x14:cfRule type="cellIs" priority="946" operator="equal" id="{25ABC8B2-FC5F-4558-AB26-8CE4D1712FFB}">
            <xm:f>tbl_choices!$D$7</xm:f>
            <x14:dxf>
              <font>
                <color theme="0"/>
              </font>
              <fill>
                <patternFill>
                  <bgColor rgb="FF757575"/>
                </patternFill>
              </fill>
            </x14:dxf>
          </x14:cfRule>
          <x14:cfRule type="cellIs" priority="947" operator="equal" id="{C076B75C-661E-433C-AFED-A8B9FC229EBB}">
            <xm:f>tbl_choices!$C$9</xm:f>
            <x14:dxf>
              <font>
                <b/>
                <i val="0"/>
                <color theme="0"/>
              </font>
              <fill>
                <patternFill>
                  <bgColor rgb="FFFF0000"/>
                </patternFill>
              </fill>
            </x14:dxf>
          </x14:cfRule>
          <x14:cfRule type="cellIs" priority="948" operator="equal" id="{F63CE37C-4596-4AD3-BB5F-987E7A7F9189}">
            <xm:f>tbl_choices!$C$8</xm:f>
            <x14:dxf>
              <font>
                <b/>
                <i val="0"/>
                <color theme="0"/>
              </font>
              <fill>
                <patternFill>
                  <bgColor rgb="FFFFC000"/>
                </patternFill>
              </fill>
            </x14:dxf>
          </x14:cfRule>
          <x14:cfRule type="cellIs" priority="949" operator="equal" id="{F23976C8-5826-4030-9A14-E31CCA25D063}">
            <xm:f>tbl_choices!$C$7</xm:f>
            <x14:dxf>
              <font>
                <b/>
                <i val="0"/>
                <color theme="0"/>
              </font>
              <fill>
                <patternFill>
                  <bgColor rgb="FF70AD47"/>
                </patternFill>
              </fill>
            </x14:dxf>
          </x14:cfRule>
          <xm:sqref>K21</xm:sqref>
        </x14:conditionalFormatting>
        <x14:conditionalFormatting xmlns:xm="http://schemas.microsoft.com/office/excel/2006/main">
          <x14:cfRule type="cellIs" priority="833" operator="equal" id="{1A9BB639-6928-4508-979F-7C8A613D984C}">
            <xm:f>tbl_choices!$D$7</xm:f>
            <x14:dxf>
              <font>
                <color theme="0"/>
              </font>
              <fill>
                <patternFill>
                  <bgColor rgb="FF757575"/>
                </patternFill>
              </fill>
            </x14:dxf>
          </x14:cfRule>
          <x14:cfRule type="cellIs" priority="834" operator="equal" id="{D83CD7A5-CF4C-46E1-9DA0-64BBA46E4A98}">
            <xm:f>tbl_choices!$C$9</xm:f>
            <x14:dxf>
              <font>
                <b/>
                <i val="0"/>
                <color theme="0"/>
              </font>
              <fill>
                <patternFill>
                  <bgColor rgb="FFFF0000"/>
                </patternFill>
              </fill>
            </x14:dxf>
          </x14:cfRule>
          <x14:cfRule type="cellIs" priority="835" operator="equal" id="{4358D0F6-33C7-4209-88D2-133578FB4E40}">
            <xm:f>tbl_choices!$C$8</xm:f>
            <x14:dxf>
              <font>
                <b/>
                <i val="0"/>
                <color theme="0"/>
              </font>
              <fill>
                <patternFill>
                  <bgColor rgb="FFFFC000"/>
                </patternFill>
              </fill>
            </x14:dxf>
          </x14:cfRule>
          <x14:cfRule type="cellIs" priority="836" operator="equal" id="{B6375B60-B7E3-41A3-AF3F-9013DC3FFA03}">
            <xm:f>tbl_choices!$C$7</xm:f>
            <x14:dxf>
              <font>
                <b/>
                <i val="0"/>
                <color theme="0"/>
              </font>
              <fill>
                <patternFill>
                  <bgColor rgb="FF70AD47"/>
                </patternFill>
              </fill>
            </x14:dxf>
          </x14:cfRule>
          <xm:sqref>M34</xm:sqref>
        </x14:conditionalFormatting>
        <x14:conditionalFormatting xmlns:xm="http://schemas.microsoft.com/office/excel/2006/main">
          <x14:cfRule type="cellIs" priority="829" operator="equal" id="{6D79682C-EB28-4814-BD90-C771C28D2A97}">
            <xm:f>tbl_choices!$D$7</xm:f>
            <x14:dxf>
              <font>
                <color theme="0"/>
              </font>
              <fill>
                <patternFill>
                  <bgColor rgb="FF757575"/>
                </patternFill>
              </fill>
            </x14:dxf>
          </x14:cfRule>
          <x14:cfRule type="cellIs" priority="830" operator="equal" id="{E812DD31-2931-4183-9D41-FB8B8944D402}">
            <xm:f>tbl_choices!$C$9</xm:f>
            <x14:dxf>
              <font>
                <b/>
                <i val="0"/>
                <color theme="0"/>
              </font>
              <fill>
                <patternFill>
                  <bgColor rgb="FFFF0000"/>
                </patternFill>
              </fill>
            </x14:dxf>
          </x14:cfRule>
          <x14:cfRule type="cellIs" priority="831" operator="equal" id="{9E278005-A221-4B4E-867C-AA45BE9E02F8}">
            <xm:f>tbl_choices!$C$8</xm:f>
            <x14:dxf>
              <font>
                <b/>
                <i val="0"/>
                <color theme="0"/>
              </font>
              <fill>
                <patternFill>
                  <bgColor rgb="FFFFC000"/>
                </patternFill>
              </fill>
            </x14:dxf>
          </x14:cfRule>
          <x14:cfRule type="cellIs" priority="832" operator="equal" id="{280EAA68-64BF-449C-A3B4-F2FE55C45B9C}">
            <xm:f>tbl_choices!$C$7</xm:f>
            <x14:dxf>
              <font>
                <b/>
                <i val="0"/>
                <color theme="0"/>
              </font>
              <fill>
                <patternFill>
                  <bgColor rgb="FF70AD47"/>
                </patternFill>
              </fill>
            </x14:dxf>
          </x14:cfRule>
          <xm:sqref>K34</xm:sqref>
        </x14:conditionalFormatting>
        <x14:conditionalFormatting xmlns:xm="http://schemas.microsoft.com/office/excel/2006/main">
          <x14:cfRule type="cellIs" priority="811" operator="equal" id="{6AA4F0F2-BD11-48EC-99BC-22C3CDAB9CB9}">
            <xm:f>tbl_choices!$D$7</xm:f>
            <x14:dxf>
              <font>
                <color theme="0"/>
              </font>
              <fill>
                <patternFill>
                  <bgColor rgb="FF757575"/>
                </patternFill>
              </fill>
            </x14:dxf>
          </x14:cfRule>
          <x14:cfRule type="cellIs" priority="812" operator="equal" id="{5AAD8EFD-A47F-4353-B27D-9B518503673B}">
            <xm:f>tbl_choices!$C$9</xm:f>
            <x14:dxf>
              <font>
                <b/>
                <i val="0"/>
                <color theme="0"/>
              </font>
              <fill>
                <patternFill>
                  <bgColor rgb="FFFF0000"/>
                </patternFill>
              </fill>
            </x14:dxf>
          </x14:cfRule>
          <x14:cfRule type="cellIs" priority="813" operator="equal" id="{9ED35B8B-8360-4DE1-85C8-44789A97D07D}">
            <xm:f>tbl_choices!$C$8</xm:f>
            <x14:dxf>
              <font>
                <b/>
                <i val="0"/>
                <color theme="0"/>
              </font>
              <fill>
                <patternFill>
                  <bgColor rgb="FFFFC000"/>
                </patternFill>
              </fill>
            </x14:dxf>
          </x14:cfRule>
          <x14:cfRule type="cellIs" priority="814" operator="equal" id="{28F54B06-0BA7-46A1-9961-64F33C9E2B6F}">
            <xm:f>tbl_choices!$C$7</xm:f>
            <x14:dxf>
              <font>
                <b/>
                <i val="0"/>
                <color theme="0"/>
              </font>
              <fill>
                <patternFill>
                  <bgColor rgb="FF70AD47"/>
                </patternFill>
              </fill>
            </x14:dxf>
          </x14:cfRule>
          <xm:sqref>K47</xm:sqref>
        </x14:conditionalFormatting>
        <x14:conditionalFormatting xmlns:xm="http://schemas.microsoft.com/office/excel/2006/main">
          <x14:cfRule type="cellIs" priority="802" operator="equal" id="{2301FF74-5348-41D9-9E4D-C59D9A10F5A7}">
            <xm:f>tbl_choices!$D$7</xm:f>
            <x14:dxf>
              <font>
                <color theme="0"/>
              </font>
              <fill>
                <patternFill>
                  <bgColor rgb="FF757575"/>
                </patternFill>
              </fill>
            </x14:dxf>
          </x14:cfRule>
          <x14:cfRule type="cellIs" priority="803" operator="equal" id="{13E8DCCD-5439-4977-A00C-6AB47B067807}">
            <xm:f>tbl_choices!$C$9</xm:f>
            <x14:dxf>
              <font>
                <b/>
                <i val="0"/>
                <color theme="0"/>
              </font>
              <fill>
                <patternFill>
                  <bgColor rgb="FFFF0000"/>
                </patternFill>
              </fill>
            </x14:dxf>
          </x14:cfRule>
          <x14:cfRule type="cellIs" priority="804" operator="equal" id="{E338870A-7CD2-4724-A582-98DCB14C3B4B}">
            <xm:f>tbl_choices!$C$8</xm:f>
            <x14:dxf>
              <font>
                <b/>
                <i val="0"/>
                <color theme="0"/>
              </font>
              <fill>
                <patternFill>
                  <bgColor rgb="FFFFC000"/>
                </patternFill>
              </fill>
            </x14:dxf>
          </x14:cfRule>
          <x14:cfRule type="cellIs" priority="805" operator="equal" id="{66B4E343-45E5-4409-AB3B-38C1BA0EA8AB}">
            <xm:f>tbl_choices!$C$7</xm:f>
            <x14:dxf>
              <font>
                <b/>
                <i val="0"/>
                <color theme="0"/>
              </font>
              <fill>
                <patternFill>
                  <bgColor rgb="FF70AD47"/>
                </patternFill>
              </fill>
            </x14:dxf>
          </x14:cfRule>
          <xm:sqref>M47:M59</xm:sqref>
        </x14:conditionalFormatting>
        <x14:conditionalFormatting xmlns:xm="http://schemas.microsoft.com/office/excel/2006/main">
          <x14:cfRule type="cellIs" priority="798" operator="equal" id="{3FA3CCEA-2505-4AE4-8AFC-386C53D2E604}">
            <xm:f>tbl_choices!$D$7</xm:f>
            <x14:dxf>
              <font>
                <color theme="0"/>
              </font>
              <fill>
                <patternFill>
                  <bgColor rgb="FF757575"/>
                </patternFill>
              </fill>
            </x14:dxf>
          </x14:cfRule>
          <x14:cfRule type="cellIs" priority="799" operator="equal" id="{9ABD25BB-9341-4882-8375-4DAA8F8B860C}">
            <xm:f>tbl_choices!$C$9</xm:f>
            <x14:dxf>
              <font>
                <b/>
                <i val="0"/>
                <color theme="0"/>
              </font>
              <fill>
                <patternFill>
                  <bgColor rgb="FFFF0000"/>
                </patternFill>
              </fill>
            </x14:dxf>
          </x14:cfRule>
          <x14:cfRule type="cellIs" priority="800" operator="equal" id="{250E5DA9-BC2C-461C-953E-59930B3F54DE}">
            <xm:f>tbl_choices!$C$8</xm:f>
            <x14:dxf>
              <font>
                <b/>
                <i val="0"/>
                <color theme="0"/>
              </font>
              <fill>
                <patternFill>
                  <bgColor rgb="FFFFC000"/>
                </patternFill>
              </fill>
            </x14:dxf>
          </x14:cfRule>
          <x14:cfRule type="cellIs" priority="801" operator="equal" id="{86B0F30D-9D51-481C-A541-FC5FB109F208}">
            <xm:f>tbl_choices!$C$7</xm:f>
            <x14:dxf>
              <font>
                <b/>
                <i val="0"/>
                <color theme="0"/>
              </font>
              <fill>
                <patternFill>
                  <bgColor rgb="FF70AD47"/>
                </patternFill>
              </fill>
            </x14:dxf>
          </x14:cfRule>
          <xm:sqref>K48:L50 K59:L59 K52:L57 K51</xm:sqref>
        </x14:conditionalFormatting>
        <x14:conditionalFormatting xmlns:xm="http://schemas.microsoft.com/office/excel/2006/main">
          <x14:cfRule type="cellIs" priority="789" operator="equal" id="{C476FF1D-2674-4321-BD0A-090B3BD2B0A3}">
            <xm:f>tbl_choices!$D$7</xm:f>
            <x14:dxf>
              <font>
                <color theme="0"/>
              </font>
              <fill>
                <patternFill>
                  <bgColor rgb="FF757575"/>
                </patternFill>
              </fill>
            </x14:dxf>
          </x14:cfRule>
          <x14:cfRule type="cellIs" priority="790" operator="equal" id="{BC584513-3CC1-418C-94E2-FF7AE33963F2}">
            <xm:f>tbl_choices!$C$9</xm:f>
            <x14:dxf>
              <font>
                <b/>
                <i val="0"/>
                <color theme="0"/>
              </font>
              <fill>
                <patternFill>
                  <bgColor rgb="FFFF0000"/>
                </patternFill>
              </fill>
            </x14:dxf>
          </x14:cfRule>
          <x14:cfRule type="cellIs" priority="791" operator="equal" id="{434C53E8-107C-4A11-B955-AB3AEF6DFC5B}">
            <xm:f>tbl_choices!$C$8</xm:f>
            <x14:dxf>
              <font>
                <b/>
                <i val="0"/>
                <color theme="0"/>
              </font>
              <fill>
                <patternFill>
                  <bgColor rgb="FFFFC000"/>
                </patternFill>
              </fill>
            </x14:dxf>
          </x14:cfRule>
          <x14:cfRule type="cellIs" priority="792" operator="equal" id="{52879A8A-0E7B-4BD2-8540-60555C5FF1E8}">
            <xm:f>tbl_choices!$C$7</xm:f>
            <x14:dxf>
              <font>
                <b/>
                <i val="0"/>
                <color theme="0"/>
              </font>
              <fill>
                <patternFill>
                  <bgColor rgb="FF70AD47"/>
                </patternFill>
              </fill>
            </x14:dxf>
          </x14:cfRule>
          <xm:sqref>K58</xm:sqref>
        </x14:conditionalFormatting>
        <x14:conditionalFormatting xmlns:xm="http://schemas.microsoft.com/office/excel/2006/main">
          <x14:cfRule type="cellIs" priority="765" operator="equal" id="{394D8132-46F9-4758-B4D0-593824520941}">
            <xm:f>tbl_choices!$D$7</xm:f>
            <x14:dxf>
              <font>
                <color theme="0"/>
              </font>
              <fill>
                <patternFill>
                  <bgColor rgb="FF757575"/>
                </patternFill>
              </fill>
            </x14:dxf>
          </x14:cfRule>
          <x14:cfRule type="cellIs" priority="766" operator="equal" id="{93C9292E-C577-48E0-86A1-30E6C0CD86A8}">
            <xm:f>tbl_choices!$C$9</xm:f>
            <x14:dxf>
              <font>
                <b/>
                <i val="0"/>
                <color theme="0"/>
              </font>
              <fill>
                <patternFill>
                  <bgColor rgb="FFFF0000"/>
                </patternFill>
              </fill>
            </x14:dxf>
          </x14:cfRule>
          <x14:cfRule type="cellIs" priority="767" operator="equal" id="{5C6C81A5-57E4-4D56-BF47-3F03A0F8B367}">
            <xm:f>tbl_choices!$C$8</xm:f>
            <x14:dxf>
              <font>
                <b/>
                <i val="0"/>
                <color theme="0"/>
              </font>
              <fill>
                <patternFill>
                  <bgColor rgb="FFFFC000"/>
                </patternFill>
              </fill>
            </x14:dxf>
          </x14:cfRule>
          <x14:cfRule type="cellIs" priority="768" operator="equal" id="{739442BD-9AB8-436E-B466-FD0847AA8027}">
            <xm:f>tbl_choices!$C$7</xm:f>
            <x14:dxf>
              <font>
                <b/>
                <i val="0"/>
                <color theme="0"/>
              </font>
              <fill>
                <patternFill>
                  <bgColor rgb="FF70AD47"/>
                </patternFill>
              </fill>
            </x14:dxf>
          </x14:cfRule>
          <xm:sqref>K67</xm:sqref>
        </x14:conditionalFormatting>
        <x14:conditionalFormatting xmlns:xm="http://schemas.microsoft.com/office/excel/2006/main">
          <x14:cfRule type="cellIs" priority="756" operator="equal" id="{38AB27C2-C95D-42F7-8EF1-CC6B60CE04A4}">
            <xm:f>tbl_choices!$D$7</xm:f>
            <x14:dxf>
              <font>
                <color theme="0"/>
              </font>
              <fill>
                <patternFill>
                  <bgColor rgb="FF757575"/>
                </patternFill>
              </fill>
            </x14:dxf>
          </x14:cfRule>
          <x14:cfRule type="cellIs" priority="757" operator="equal" id="{CE9D5D20-6DC7-4020-B764-0F652306C371}">
            <xm:f>tbl_choices!$C$9</xm:f>
            <x14:dxf>
              <font>
                <b/>
                <i val="0"/>
                <color theme="0"/>
              </font>
              <fill>
                <patternFill>
                  <bgColor rgb="FFFF0000"/>
                </patternFill>
              </fill>
            </x14:dxf>
          </x14:cfRule>
          <x14:cfRule type="cellIs" priority="758" operator="equal" id="{D91516F0-D574-439E-982D-0316802B91E1}">
            <xm:f>tbl_choices!$C$8</xm:f>
            <x14:dxf>
              <font>
                <b/>
                <i val="0"/>
                <color theme="0"/>
              </font>
              <fill>
                <patternFill>
                  <bgColor rgb="FFFFC000"/>
                </patternFill>
              </fill>
            </x14:dxf>
          </x14:cfRule>
          <x14:cfRule type="cellIs" priority="759" operator="equal" id="{F239601D-1C4E-41CD-BCF1-7EFC4070B124}">
            <xm:f>tbl_choices!$C$7</xm:f>
            <x14:dxf>
              <font>
                <b/>
                <i val="0"/>
                <color theme="0"/>
              </font>
              <fill>
                <patternFill>
                  <bgColor rgb="FF70AD47"/>
                </patternFill>
              </fill>
            </x14:dxf>
          </x14:cfRule>
          <xm:sqref>K68:L68 K70:L71 K69</xm:sqref>
        </x14:conditionalFormatting>
        <x14:conditionalFormatting xmlns:xm="http://schemas.microsoft.com/office/excel/2006/main">
          <x14:cfRule type="cellIs" priority="737" operator="equal" id="{73F82E43-C06F-47A0-BD39-BE98B9235D1F}">
            <xm:f>tbl_choices!$D$7</xm:f>
            <x14:dxf>
              <font>
                <color theme="0"/>
              </font>
              <fill>
                <patternFill>
                  <bgColor rgb="FF757575"/>
                </patternFill>
              </fill>
            </x14:dxf>
          </x14:cfRule>
          <x14:cfRule type="cellIs" priority="738" operator="equal" id="{15A8367B-B83D-417F-B424-83C041A8F8A2}">
            <xm:f>tbl_choices!$C$9</xm:f>
            <x14:dxf>
              <font>
                <b/>
                <i val="0"/>
                <color theme="0"/>
              </font>
              <fill>
                <patternFill>
                  <bgColor rgb="FFFF0000"/>
                </patternFill>
              </fill>
            </x14:dxf>
          </x14:cfRule>
          <x14:cfRule type="cellIs" priority="739" operator="equal" id="{C4C3FD5E-8AF9-4032-84C0-F9B04C7D90DB}">
            <xm:f>tbl_choices!$C$8</xm:f>
            <x14:dxf>
              <font>
                <b/>
                <i val="0"/>
                <color theme="0"/>
              </font>
              <fill>
                <patternFill>
                  <bgColor rgb="FFFFC000"/>
                </patternFill>
              </fill>
            </x14:dxf>
          </x14:cfRule>
          <x14:cfRule type="cellIs" priority="740" operator="equal" id="{E756E0BB-3EDE-43B2-A3D2-A7CA1F36E0E2}">
            <xm:f>tbl_choices!$C$7</xm:f>
            <x14:dxf>
              <font>
                <b/>
                <i val="0"/>
                <color theme="0"/>
              </font>
              <fill>
                <patternFill>
                  <bgColor rgb="FF70AD47"/>
                </patternFill>
              </fill>
            </x14:dxf>
          </x14:cfRule>
          <xm:sqref>K78</xm:sqref>
        </x14:conditionalFormatting>
        <x14:conditionalFormatting xmlns:xm="http://schemas.microsoft.com/office/excel/2006/main">
          <x14:cfRule type="cellIs" priority="728" operator="equal" id="{FF4D85F6-E1E8-4C42-91A0-62CCEB74AF68}">
            <xm:f>tbl_choices!$D$7</xm:f>
            <x14:dxf>
              <font>
                <color theme="0"/>
              </font>
              <fill>
                <patternFill>
                  <bgColor rgb="FF757575"/>
                </patternFill>
              </fill>
            </x14:dxf>
          </x14:cfRule>
          <x14:cfRule type="cellIs" priority="729" operator="equal" id="{036E3BBB-FB71-40B8-9364-47502F0CCA4B}">
            <xm:f>tbl_choices!$C$9</xm:f>
            <x14:dxf>
              <font>
                <b/>
                <i val="0"/>
                <color theme="0"/>
              </font>
              <fill>
                <patternFill>
                  <bgColor rgb="FFFF0000"/>
                </patternFill>
              </fill>
            </x14:dxf>
          </x14:cfRule>
          <x14:cfRule type="cellIs" priority="730" operator="equal" id="{45026BD2-14A5-4845-A608-E67B291FA6E3}">
            <xm:f>tbl_choices!$C$8</xm:f>
            <x14:dxf>
              <font>
                <b/>
                <i val="0"/>
                <color theme="0"/>
              </font>
              <fill>
                <patternFill>
                  <bgColor rgb="FFFFC000"/>
                </patternFill>
              </fill>
            </x14:dxf>
          </x14:cfRule>
          <x14:cfRule type="cellIs" priority="731" operator="equal" id="{125830FF-A704-41D8-8051-B3372F5934E2}">
            <xm:f>tbl_choices!$C$7</xm:f>
            <x14:dxf>
              <font>
                <b/>
                <i val="0"/>
                <color theme="0"/>
              </font>
              <fill>
                <patternFill>
                  <bgColor rgb="FF70AD47"/>
                </patternFill>
              </fill>
            </x14:dxf>
          </x14:cfRule>
          <xm:sqref>M78</xm:sqref>
        </x14:conditionalFormatting>
        <x14:conditionalFormatting xmlns:xm="http://schemas.microsoft.com/office/excel/2006/main">
          <x14:cfRule type="cellIs" priority="719" operator="equal" id="{886D3A56-AD6E-4DE8-8B67-26A9E92FCD82}">
            <xm:f>tbl_choices!$D$7</xm:f>
            <x14:dxf>
              <font>
                <color theme="0"/>
              </font>
              <fill>
                <patternFill>
                  <bgColor rgb="FF757575"/>
                </patternFill>
              </fill>
            </x14:dxf>
          </x14:cfRule>
          <x14:cfRule type="cellIs" priority="720" operator="equal" id="{1C441363-14AD-4451-BF91-FFAE33D7988A}">
            <xm:f>tbl_choices!$C$9</xm:f>
            <x14:dxf>
              <font>
                <b/>
                <i val="0"/>
                <color theme="0"/>
              </font>
              <fill>
                <patternFill>
                  <bgColor rgb="FFFF0000"/>
                </patternFill>
              </fill>
            </x14:dxf>
          </x14:cfRule>
          <x14:cfRule type="cellIs" priority="721" operator="equal" id="{A435D875-E6BE-4A33-B8A1-88EDB5529472}">
            <xm:f>tbl_choices!$C$8</xm:f>
            <x14:dxf>
              <font>
                <b/>
                <i val="0"/>
                <color theme="0"/>
              </font>
              <fill>
                <patternFill>
                  <bgColor rgb="FFFFC000"/>
                </patternFill>
              </fill>
            </x14:dxf>
          </x14:cfRule>
          <x14:cfRule type="cellIs" priority="722" operator="equal" id="{F4ED8CBF-2565-48D9-AC79-C35BE7070C41}">
            <xm:f>tbl_choices!$C$7</xm:f>
            <x14:dxf>
              <font>
                <b/>
                <i val="0"/>
                <color theme="0"/>
              </font>
              <fill>
                <patternFill>
                  <bgColor rgb="FF70AD47"/>
                </patternFill>
              </fill>
            </x14:dxf>
          </x14:cfRule>
          <xm:sqref>M89</xm:sqref>
        </x14:conditionalFormatting>
        <x14:conditionalFormatting xmlns:xm="http://schemas.microsoft.com/office/excel/2006/main">
          <x14:cfRule type="cellIs" priority="715" operator="equal" id="{0E688417-EDDC-4241-8584-88841598A7AF}">
            <xm:f>tbl_choices!$D$7</xm:f>
            <x14:dxf>
              <font>
                <color theme="0"/>
              </font>
              <fill>
                <patternFill>
                  <bgColor rgb="FF757575"/>
                </patternFill>
              </fill>
            </x14:dxf>
          </x14:cfRule>
          <x14:cfRule type="cellIs" priority="716" operator="equal" id="{A26F837E-DB59-48E4-BA60-3B494379C65B}">
            <xm:f>tbl_choices!$C$9</xm:f>
            <x14:dxf>
              <font>
                <b/>
                <i val="0"/>
                <color theme="0"/>
              </font>
              <fill>
                <patternFill>
                  <bgColor rgb="FFFF0000"/>
                </patternFill>
              </fill>
            </x14:dxf>
          </x14:cfRule>
          <x14:cfRule type="cellIs" priority="717" operator="equal" id="{0EE75D01-AB8D-4ABE-803D-6299A7CEE824}">
            <xm:f>tbl_choices!$C$8</xm:f>
            <x14:dxf>
              <font>
                <b/>
                <i val="0"/>
                <color theme="0"/>
              </font>
              <fill>
                <patternFill>
                  <bgColor rgb="FFFFC000"/>
                </patternFill>
              </fill>
            </x14:dxf>
          </x14:cfRule>
          <x14:cfRule type="cellIs" priority="718" operator="equal" id="{F3CD33E3-38D7-4FCE-BAEE-7AE5DC67C5D5}">
            <xm:f>tbl_choices!$C$7</xm:f>
            <x14:dxf>
              <font>
                <b/>
                <i val="0"/>
                <color theme="0"/>
              </font>
              <fill>
                <patternFill>
                  <bgColor rgb="FF70AD47"/>
                </patternFill>
              </fill>
            </x14:dxf>
          </x14:cfRule>
          <xm:sqref>K89</xm:sqref>
        </x14:conditionalFormatting>
        <x14:conditionalFormatting xmlns:xm="http://schemas.microsoft.com/office/excel/2006/main">
          <x14:cfRule type="cellIs" priority="701" operator="equal" id="{8F1B4958-6047-4127-83FE-C409F0F132AB}">
            <xm:f>tbl_choices!$D$7</xm:f>
            <x14:dxf>
              <font>
                <color theme="0"/>
              </font>
              <fill>
                <patternFill>
                  <bgColor rgb="FF757575"/>
                </patternFill>
              </fill>
            </x14:dxf>
          </x14:cfRule>
          <x14:cfRule type="cellIs" priority="702" operator="equal" id="{F047BFFB-CC86-4F9F-91C8-24548868F198}">
            <xm:f>tbl_choices!$C$9</xm:f>
            <x14:dxf>
              <font>
                <b/>
                <i val="0"/>
                <color theme="0"/>
              </font>
              <fill>
                <patternFill>
                  <bgColor rgb="FFFF0000"/>
                </patternFill>
              </fill>
            </x14:dxf>
          </x14:cfRule>
          <x14:cfRule type="cellIs" priority="703" operator="equal" id="{4BEDFB33-B7BF-4B89-822A-413E42C42192}">
            <xm:f>tbl_choices!$C$8</xm:f>
            <x14:dxf>
              <font>
                <b/>
                <i val="0"/>
                <color theme="0"/>
              </font>
              <fill>
                <patternFill>
                  <bgColor rgb="FFFFC000"/>
                </patternFill>
              </fill>
            </x14:dxf>
          </x14:cfRule>
          <x14:cfRule type="cellIs" priority="704" operator="equal" id="{0DA8FA42-3892-4B51-A6EE-E4752EE6766C}">
            <xm:f>tbl_choices!$C$7</xm:f>
            <x14:dxf>
              <font>
                <b/>
                <i val="0"/>
                <color theme="0"/>
              </font>
              <fill>
                <patternFill>
                  <bgColor rgb="FF70AD47"/>
                </patternFill>
              </fill>
            </x14:dxf>
          </x14:cfRule>
          <xm:sqref>M98</xm:sqref>
        </x14:conditionalFormatting>
        <x14:conditionalFormatting xmlns:xm="http://schemas.microsoft.com/office/excel/2006/main">
          <x14:cfRule type="cellIs" priority="697" operator="equal" id="{D001AAE8-77D0-4C4A-9203-E045BAA1C23C}">
            <xm:f>tbl_choices!$D$7</xm:f>
            <x14:dxf>
              <font>
                <color theme="0"/>
              </font>
              <fill>
                <patternFill>
                  <bgColor rgb="FF757575"/>
                </patternFill>
              </fill>
            </x14:dxf>
          </x14:cfRule>
          <x14:cfRule type="cellIs" priority="698" operator="equal" id="{174E3535-EBE6-4434-9741-C8D5542A68E1}">
            <xm:f>tbl_choices!$C$9</xm:f>
            <x14:dxf>
              <font>
                <b/>
                <i val="0"/>
                <color theme="0"/>
              </font>
              <fill>
                <patternFill>
                  <bgColor rgb="FFFF0000"/>
                </patternFill>
              </fill>
            </x14:dxf>
          </x14:cfRule>
          <x14:cfRule type="cellIs" priority="699" operator="equal" id="{FA62E7E1-E30F-44CC-9F50-DEA7927AB1E5}">
            <xm:f>tbl_choices!$C$8</xm:f>
            <x14:dxf>
              <font>
                <b/>
                <i val="0"/>
                <color theme="0"/>
              </font>
              <fill>
                <patternFill>
                  <bgColor rgb="FFFFC000"/>
                </patternFill>
              </fill>
            </x14:dxf>
          </x14:cfRule>
          <x14:cfRule type="cellIs" priority="700" operator="equal" id="{A4E488F6-B1EC-4BED-B08F-EAA8B8F6B5FD}">
            <xm:f>tbl_choices!$C$7</xm:f>
            <x14:dxf>
              <font>
                <b/>
                <i val="0"/>
                <color theme="0"/>
              </font>
              <fill>
                <patternFill>
                  <bgColor rgb="FF70AD47"/>
                </patternFill>
              </fill>
            </x14:dxf>
          </x14:cfRule>
          <xm:sqref>K98</xm:sqref>
        </x14:conditionalFormatting>
        <x14:conditionalFormatting xmlns:xm="http://schemas.microsoft.com/office/excel/2006/main">
          <x14:cfRule type="cellIs" priority="683" operator="equal" id="{0CB3A566-8F5B-469E-B977-F74AC314C637}">
            <xm:f>tbl_choices!$D$7</xm:f>
            <x14:dxf>
              <font>
                <color theme="0"/>
              </font>
              <fill>
                <patternFill>
                  <bgColor rgb="FF757575"/>
                </patternFill>
              </fill>
            </x14:dxf>
          </x14:cfRule>
          <x14:cfRule type="cellIs" priority="684" operator="equal" id="{9DB06489-B265-4D24-A3D8-CE5C9D049E98}">
            <xm:f>tbl_choices!$C$9</xm:f>
            <x14:dxf>
              <font>
                <b/>
                <i val="0"/>
                <color theme="0"/>
              </font>
              <fill>
                <patternFill>
                  <bgColor rgb="FFFF0000"/>
                </patternFill>
              </fill>
            </x14:dxf>
          </x14:cfRule>
          <x14:cfRule type="cellIs" priority="685" operator="equal" id="{D12ACC2A-47C9-4BA0-A67D-CFB744CA49B1}">
            <xm:f>tbl_choices!$C$8</xm:f>
            <x14:dxf>
              <font>
                <b/>
                <i val="0"/>
                <color theme="0"/>
              </font>
              <fill>
                <patternFill>
                  <bgColor rgb="FFFFC000"/>
                </patternFill>
              </fill>
            </x14:dxf>
          </x14:cfRule>
          <x14:cfRule type="cellIs" priority="686" operator="equal" id="{B0575016-40A2-410B-89BA-ACA25F039757}">
            <xm:f>tbl_choices!$C$7</xm:f>
            <x14:dxf>
              <font>
                <b/>
                <i val="0"/>
                <color theme="0"/>
              </font>
              <fill>
                <patternFill>
                  <bgColor rgb="FF70AD47"/>
                </patternFill>
              </fill>
            </x14:dxf>
          </x14:cfRule>
          <xm:sqref>K115</xm:sqref>
        </x14:conditionalFormatting>
        <x14:conditionalFormatting xmlns:xm="http://schemas.microsoft.com/office/excel/2006/main">
          <x14:cfRule type="cellIs" priority="674" operator="equal" id="{0D8A48A2-2158-4CB3-BEB8-D18C7011C897}">
            <xm:f>tbl_choices!$D$7</xm:f>
            <x14:dxf>
              <font>
                <color theme="0"/>
              </font>
              <fill>
                <patternFill>
                  <bgColor rgb="FF757575"/>
                </patternFill>
              </fill>
            </x14:dxf>
          </x14:cfRule>
          <x14:cfRule type="cellIs" priority="675" operator="equal" id="{C480F5D0-8CE1-48C6-869A-3EA0075132B1}">
            <xm:f>tbl_choices!$C$9</xm:f>
            <x14:dxf>
              <font>
                <b/>
                <i val="0"/>
                <color theme="0"/>
              </font>
              <fill>
                <patternFill>
                  <bgColor rgb="FFFF0000"/>
                </patternFill>
              </fill>
            </x14:dxf>
          </x14:cfRule>
          <x14:cfRule type="cellIs" priority="676" operator="equal" id="{DFFF4764-CE63-4B34-9427-4AB2362BF44D}">
            <xm:f>tbl_choices!$C$8</xm:f>
            <x14:dxf>
              <font>
                <b/>
                <i val="0"/>
                <color theme="0"/>
              </font>
              <fill>
                <patternFill>
                  <bgColor rgb="FFFFC000"/>
                </patternFill>
              </fill>
            </x14:dxf>
          </x14:cfRule>
          <x14:cfRule type="cellIs" priority="677" operator="equal" id="{1DF2D641-9B39-4600-A970-F2A9DBFF2B38}">
            <xm:f>tbl_choices!$C$7</xm:f>
            <x14:dxf>
              <font>
                <b/>
                <i val="0"/>
                <color theme="0"/>
              </font>
              <fill>
                <patternFill>
                  <bgColor rgb="FF70AD47"/>
                </patternFill>
              </fill>
            </x14:dxf>
          </x14:cfRule>
          <xm:sqref>M115</xm:sqref>
        </x14:conditionalFormatting>
        <x14:conditionalFormatting xmlns:xm="http://schemas.microsoft.com/office/excel/2006/main">
          <x14:cfRule type="cellIs" priority="665" operator="equal" id="{040A5104-0FF1-4F72-868F-3991F10BF9A8}">
            <xm:f>tbl_choices!$D$7</xm:f>
            <x14:dxf>
              <font>
                <color theme="0"/>
              </font>
              <fill>
                <patternFill>
                  <bgColor rgb="FF757575"/>
                </patternFill>
              </fill>
            </x14:dxf>
          </x14:cfRule>
          <x14:cfRule type="cellIs" priority="666" operator="equal" id="{E1388A31-6F64-4A62-A782-4F332567B186}">
            <xm:f>tbl_choices!$C$9</xm:f>
            <x14:dxf>
              <font>
                <b/>
                <i val="0"/>
                <color theme="0"/>
              </font>
              <fill>
                <patternFill>
                  <bgColor rgb="FFFF0000"/>
                </patternFill>
              </fill>
            </x14:dxf>
          </x14:cfRule>
          <x14:cfRule type="cellIs" priority="667" operator="equal" id="{1E86CF92-9BAD-4B9C-9194-1585433B3A96}">
            <xm:f>tbl_choices!$C$8</xm:f>
            <x14:dxf>
              <font>
                <b/>
                <i val="0"/>
                <color theme="0"/>
              </font>
              <fill>
                <patternFill>
                  <bgColor rgb="FFFFC000"/>
                </patternFill>
              </fill>
            </x14:dxf>
          </x14:cfRule>
          <x14:cfRule type="cellIs" priority="668" operator="equal" id="{02F3E229-BAA2-4347-9141-EBA1B94252D5}">
            <xm:f>tbl_choices!$C$7</xm:f>
            <x14:dxf>
              <font>
                <b/>
                <i val="0"/>
                <color theme="0"/>
              </font>
              <fill>
                <patternFill>
                  <bgColor rgb="FF70AD47"/>
                </patternFill>
              </fill>
            </x14:dxf>
          </x14:cfRule>
          <xm:sqref>M139</xm:sqref>
        </x14:conditionalFormatting>
        <x14:conditionalFormatting xmlns:xm="http://schemas.microsoft.com/office/excel/2006/main">
          <x14:cfRule type="cellIs" priority="661" operator="equal" id="{D486BE3F-E212-44FB-83B2-2024A13223D7}">
            <xm:f>tbl_choices!$D$7</xm:f>
            <x14:dxf>
              <font>
                <color theme="0"/>
              </font>
              <fill>
                <patternFill>
                  <bgColor rgb="FF757575"/>
                </patternFill>
              </fill>
            </x14:dxf>
          </x14:cfRule>
          <x14:cfRule type="cellIs" priority="662" operator="equal" id="{0AB56920-2721-44CE-8A67-89FB13F0F109}">
            <xm:f>tbl_choices!$C$9</xm:f>
            <x14:dxf>
              <font>
                <b/>
                <i val="0"/>
                <color theme="0"/>
              </font>
              <fill>
                <patternFill>
                  <bgColor rgb="FFFF0000"/>
                </patternFill>
              </fill>
            </x14:dxf>
          </x14:cfRule>
          <x14:cfRule type="cellIs" priority="663" operator="equal" id="{024FE2F2-FD3E-41ED-8B7F-FF2E6242FE0C}">
            <xm:f>tbl_choices!$C$8</xm:f>
            <x14:dxf>
              <font>
                <b/>
                <i val="0"/>
                <color theme="0"/>
              </font>
              <fill>
                <patternFill>
                  <bgColor rgb="FFFFC000"/>
                </patternFill>
              </fill>
            </x14:dxf>
          </x14:cfRule>
          <x14:cfRule type="cellIs" priority="664" operator="equal" id="{8E9FB3F9-A6A1-4828-BCB0-87C5F6CD5382}">
            <xm:f>tbl_choices!$C$7</xm:f>
            <x14:dxf>
              <font>
                <b/>
                <i val="0"/>
                <color theme="0"/>
              </font>
              <fill>
                <patternFill>
                  <bgColor rgb="FF70AD47"/>
                </patternFill>
              </fill>
            </x14:dxf>
          </x14:cfRule>
          <xm:sqref>K139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Y101"/>
  <sheetViews>
    <sheetView showGridLines="0" showRowColHeaders="0" rightToLeft="1" workbookViewId="0"/>
  </sheetViews>
  <sheetFormatPr defaultColWidth="8.85546875" defaultRowHeight="15" x14ac:dyDescent="0.25"/>
  <cols>
    <col min="1" max="1" width="8.140625" style="6" customWidth="1"/>
    <col min="2" max="2" width="36.28515625" style="6" customWidth="1"/>
    <col min="3" max="3" width="7.42578125" style="6" customWidth="1"/>
    <col min="4" max="10" width="8.85546875" style="6"/>
    <col min="11" max="11" width="13.42578125" style="6" customWidth="1"/>
    <col min="12" max="12" width="18.28515625" style="6" customWidth="1"/>
    <col min="13" max="13" width="21.140625" style="6" customWidth="1"/>
    <col min="14" max="14" width="0" style="6" hidden="1" customWidth="1"/>
    <col min="15" max="15" width="29.5703125" style="6" hidden="1" customWidth="1"/>
    <col min="16" max="16" width="11" style="6" hidden="1" customWidth="1"/>
    <col min="17" max="19" width="0" style="6" hidden="1" customWidth="1"/>
    <col min="20" max="20" width="11.5703125" style="6" hidden="1" customWidth="1"/>
    <col min="21" max="25" width="0" style="6" hidden="1" customWidth="1"/>
    <col min="26" max="16384" width="8.85546875" style="6"/>
  </cols>
  <sheetData>
    <row r="1" spans="1:25" ht="25.5" customHeight="1" x14ac:dyDescent="0.25">
      <c r="A1" s="67"/>
      <c r="B1" s="446"/>
      <c r="C1" s="446"/>
      <c r="D1" s="446"/>
      <c r="E1" s="446"/>
      <c r="F1" s="446"/>
      <c r="G1" s="446"/>
      <c r="H1" s="446"/>
      <c r="I1" s="446"/>
      <c r="J1" s="446"/>
      <c r="K1" s="446"/>
      <c r="L1" s="51"/>
      <c r="N1" s="67"/>
      <c r="O1" s="446"/>
      <c r="P1" s="446"/>
      <c r="Q1" s="446"/>
      <c r="R1" s="446"/>
      <c r="S1" s="446"/>
      <c r="T1" s="446"/>
      <c r="U1" s="446"/>
      <c r="V1" s="446"/>
      <c r="W1" s="446"/>
      <c r="X1" s="446"/>
      <c r="Y1" s="51"/>
    </row>
    <row r="2" spans="1:25" ht="138" customHeight="1" x14ac:dyDescent="0.25">
      <c r="A2" s="68"/>
      <c r="B2" s="447"/>
      <c r="C2" s="447"/>
      <c r="D2" s="447"/>
      <c r="E2" s="447"/>
      <c r="F2" s="447"/>
      <c r="G2" s="447"/>
      <c r="H2" s="447"/>
      <c r="I2" s="447"/>
      <c r="J2" s="447"/>
      <c r="K2" s="447"/>
      <c r="L2" s="54"/>
      <c r="N2" s="68"/>
      <c r="O2" s="447"/>
      <c r="P2" s="447"/>
      <c r="Q2" s="447"/>
      <c r="R2" s="447"/>
      <c r="S2" s="447"/>
      <c r="T2" s="447"/>
      <c r="U2" s="447"/>
      <c r="V2" s="447"/>
      <c r="W2" s="447"/>
      <c r="X2" s="447"/>
      <c r="Y2" s="54"/>
    </row>
    <row r="3" spans="1:25" ht="24.95" customHeight="1" x14ac:dyDescent="0.4">
      <c r="A3" s="69"/>
      <c r="B3" s="448" t="str">
        <f>"المستوى العام للالتزام  ( مستوى البيانات التي تستضاف في الخدمة: "&amp;"المستوى ١"&amp;" - عدد المشتركين في الخدمة: "&amp;'معلومات أساسية عن الخدمة'!D6&amp;" )"</f>
        <v>المستوى العام للالتزام  ( مستوى البيانات التي تستضاف في الخدمة: المستوى ١ - عدد المشتركين في الخدمة:  )</v>
      </c>
      <c r="C3" s="449"/>
      <c r="D3" s="449"/>
      <c r="E3" s="449"/>
      <c r="F3" s="449"/>
      <c r="G3" s="449"/>
      <c r="H3" s="449"/>
      <c r="I3" s="449"/>
      <c r="J3" s="449"/>
      <c r="K3" s="450"/>
      <c r="L3" s="70"/>
      <c r="N3" s="69"/>
      <c r="O3" s="448" t="str">
        <f>"المستوى العام للالتزام  ( مستوى البيانات التي تستضاف في الخدمة: "&amp;'معلومات أساسية عن الخدمة'!C6&amp;" - مجموع المشتركين: "&amp;'معلومات أساسية عن الخدمة'!D6&amp;" )"</f>
        <v>المستوى العام للالتزام  ( مستوى البيانات التي تستضاف في الخدمة: المستوى ١ - مجموع المشتركين:  )</v>
      </c>
      <c r="P3" s="449"/>
      <c r="Q3" s="449"/>
      <c r="R3" s="449"/>
      <c r="S3" s="449"/>
      <c r="T3" s="449"/>
      <c r="U3" s="449"/>
      <c r="V3" s="449"/>
      <c r="W3" s="449"/>
      <c r="X3" s="450"/>
      <c r="Y3" s="70"/>
    </row>
    <row r="4" spans="1:25" ht="24.95" customHeight="1" x14ac:dyDescent="0.4">
      <c r="A4" s="69"/>
      <c r="B4" s="463" t="str">
        <f>"General Level of Compliance (Data Classification Level Hosted in the Cloud: Level 1"&amp;" - Number of CSTs for this service: "&amp;'معلومات أساسية عن الخدمة'!D6&amp;")"</f>
        <v>General Level of Compliance (Data Classification Level Hosted in the Cloud: Level 1 - Number of CSTs for this service: )</v>
      </c>
      <c r="C4" s="464"/>
      <c r="D4" s="464"/>
      <c r="E4" s="464"/>
      <c r="F4" s="464"/>
      <c r="G4" s="464"/>
      <c r="H4" s="464"/>
      <c r="I4" s="464"/>
      <c r="J4" s="464"/>
      <c r="K4" s="465"/>
      <c r="L4" s="70"/>
      <c r="N4" s="69"/>
      <c r="O4" s="265"/>
      <c r="P4" s="265"/>
      <c r="Q4" s="265"/>
      <c r="R4" s="265"/>
      <c r="S4" s="265"/>
      <c r="T4" s="265"/>
      <c r="U4" s="265"/>
      <c r="V4" s="265"/>
      <c r="W4" s="265"/>
      <c r="X4" s="265"/>
      <c r="Y4" s="70"/>
    </row>
    <row r="5" spans="1:25" ht="24.95" customHeight="1" x14ac:dyDescent="0.25">
      <c r="A5" s="69"/>
      <c r="B5" s="61"/>
      <c r="C5" s="61"/>
      <c r="D5" s="61"/>
      <c r="E5" s="61"/>
      <c r="F5" s="61"/>
      <c r="G5" s="61"/>
      <c r="H5" s="61"/>
      <c r="I5" s="61"/>
      <c r="J5" s="61"/>
      <c r="K5" s="61"/>
      <c r="L5" s="70"/>
      <c r="N5" s="69"/>
      <c r="O5" s="61"/>
      <c r="P5" s="61"/>
      <c r="Q5" s="61"/>
      <c r="R5" s="61"/>
      <c r="S5" s="61"/>
      <c r="T5" s="61"/>
      <c r="U5" s="61"/>
      <c r="V5" s="61"/>
      <c r="W5" s="61"/>
      <c r="X5" s="61"/>
      <c r="Y5" s="70"/>
    </row>
    <row r="6" spans="1:25" ht="36.950000000000003" customHeight="1" x14ac:dyDescent="0.25">
      <c r="A6" s="69"/>
      <c r="B6" s="291" t="s">
        <v>479</v>
      </c>
      <c r="C6" s="292">
        <v>37</v>
      </c>
      <c r="D6" s="61"/>
      <c r="E6" s="61"/>
      <c r="F6" s="61"/>
      <c r="G6" s="61"/>
      <c r="H6" s="61"/>
      <c r="I6" s="61"/>
      <c r="J6" s="61"/>
      <c r="K6" s="61"/>
      <c r="L6" s="70"/>
      <c r="N6" s="69"/>
      <c r="O6" s="61"/>
      <c r="P6" s="61"/>
      <c r="Q6" s="61"/>
      <c r="R6" s="61"/>
      <c r="S6" s="61"/>
      <c r="T6" s="61"/>
      <c r="U6" s="61"/>
      <c r="V6" s="61"/>
      <c r="W6" s="61"/>
      <c r="X6" s="61"/>
      <c r="Y6" s="70"/>
    </row>
    <row r="7" spans="1:25" ht="11.25" customHeight="1" x14ac:dyDescent="0.25">
      <c r="A7" s="69"/>
      <c r="B7" s="61"/>
      <c r="C7" s="61"/>
      <c r="D7" s="61"/>
      <c r="E7" s="61"/>
      <c r="F7" s="61"/>
      <c r="G7" s="61"/>
      <c r="H7" s="61"/>
      <c r="I7" s="61"/>
      <c r="J7" s="61"/>
      <c r="K7" s="61"/>
      <c r="L7" s="70"/>
      <c r="N7" s="69"/>
      <c r="O7" s="61"/>
      <c r="P7" s="61"/>
      <c r="Q7" s="61"/>
      <c r="R7" s="61"/>
      <c r="S7" s="61"/>
      <c r="T7" s="61"/>
      <c r="U7" s="61"/>
      <c r="V7" s="61"/>
      <c r="W7" s="61"/>
      <c r="X7" s="61"/>
      <c r="Y7" s="70"/>
    </row>
    <row r="8" spans="1:25" ht="24.75" customHeight="1" x14ac:dyDescent="0.5">
      <c r="A8" s="69"/>
      <c r="B8" s="441" t="s">
        <v>411</v>
      </c>
      <c r="C8" s="442"/>
      <c r="D8" s="61"/>
      <c r="E8" s="61"/>
      <c r="F8" s="61"/>
      <c r="G8" s="61"/>
      <c r="H8" s="61"/>
      <c r="I8" s="61"/>
      <c r="J8" s="61"/>
      <c r="K8" s="61"/>
      <c r="L8" s="70"/>
      <c r="N8" s="69"/>
      <c r="O8" s="441" t="s">
        <v>5</v>
      </c>
      <c r="P8" s="442"/>
      <c r="Q8" s="61"/>
      <c r="R8" s="61"/>
      <c r="S8" s="61"/>
      <c r="T8" s="61"/>
      <c r="U8" s="61"/>
      <c r="V8" s="61"/>
      <c r="W8" s="61"/>
      <c r="X8" s="61"/>
      <c r="Y8" s="70"/>
    </row>
    <row r="9" spans="1:25" ht="24.95" customHeight="1" x14ac:dyDescent="0.4">
      <c r="A9" s="69"/>
      <c r="B9" s="128" t="s">
        <v>6</v>
      </c>
      <c r="C9" s="124">
        <f>SUM(C22,C44,C64,C84)</f>
        <v>0</v>
      </c>
      <c r="D9" s="61"/>
      <c r="E9" s="61"/>
      <c r="F9" s="61"/>
      <c r="G9" s="61"/>
      <c r="H9" s="61"/>
      <c r="I9" s="61"/>
      <c r="J9" s="61"/>
      <c r="K9" s="61"/>
      <c r="L9" s="70"/>
      <c r="N9" s="69"/>
      <c r="O9" s="128" t="s">
        <v>6</v>
      </c>
      <c r="P9" s="124">
        <f>SUM(P22,P44,P64,P84)</f>
        <v>0</v>
      </c>
      <c r="Q9" s="61"/>
      <c r="R9" s="61"/>
      <c r="S9" s="61"/>
      <c r="T9" s="61"/>
      <c r="U9" s="61"/>
      <c r="V9" s="61"/>
      <c r="W9" s="61"/>
      <c r="X9" s="61"/>
      <c r="Y9" s="70"/>
    </row>
    <row r="10" spans="1:25" ht="24.95" customHeight="1" x14ac:dyDescent="0.4">
      <c r="A10" s="69"/>
      <c r="B10" s="128" t="s">
        <v>7</v>
      </c>
      <c r="C10" s="124">
        <f>SUM(C23,C45,C65,C85)</f>
        <v>0</v>
      </c>
      <c r="D10" s="61"/>
      <c r="E10" s="61"/>
      <c r="F10" s="61"/>
      <c r="G10" s="61"/>
      <c r="H10" s="61"/>
      <c r="I10" s="61"/>
      <c r="J10" s="61"/>
      <c r="K10" s="61"/>
      <c r="L10" s="70"/>
      <c r="N10" s="69"/>
      <c r="O10" s="128" t="s">
        <v>7</v>
      </c>
      <c r="P10" s="124">
        <f>SUM(P23,P45,P65,P85)</f>
        <v>0</v>
      </c>
      <c r="Q10" s="61"/>
      <c r="R10" s="61"/>
      <c r="S10" s="61"/>
      <c r="T10" s="61"/>
      <c r="U10" s="61"/>
      <c r="V10" s="61"/>
      <c r="W10" s="61"/>
      <c r="X10" s="61"/>
      <c r="Y10" s="70"/>
    </row>
    <row r="11" spans="1:25" ht="24.95" customHeight="1" x14ac:dyDescent="0.4">
      <c r="A11" s="69"/>
      <c r="B11" s="128" t="s">
        <v>8</v>
      </c>
      <c r="C11" s="124">
        <f>SUM(C24,C46,C66,C86)</f>
        <v>0</v>
      </c>
      <c r="D11" s="61"/>
      <c r="E11" s="61"/>
      <c r="F11" s="61"/>
      <c r="G11" s="61"/>
      <c r="H11" s="61"/>
      <c r="I11" s="61"/>
      <c r="J11" s="61"/>
      <c r="K11" s="61"/>
      <c r="L11" s="70"/>
      <c r="N11" s="69"/>
      <c r="O11" s="128" t="s">
        <v>8</v>
      </c>
      <c r="P11" s="124">
        <f>SUM(P24,P46,P66,P86)</f>
        <v>0</v>
      </c>
      <c r="Q11" s="61"/>
      <c r="R11" s="61"/>
      <c r="S11" s="61"/>
      <c r="T11" s="61"/>
      <c r="U11" s="61"/>
      <c r="V11" s="61"/>
      <c r="W11" s="61"/>
      <c r="X11" s="61"/>
      <c r="Y11" s="70"/>
    </row>
    <row r="12" spans="1:25" ht="24.95" customHeight="1" x14ac:dyDescent="0.4">
      <c r="A12" s="69"/>
      <c r="B12" s="128" t="s">
        <v>16</v>
      </c>
      <c r="C12" s="124">
        <f>SUM(C25,C47,C67,C87)</f>
        <v>0</v>
      </c>
      <c r="D12" s="61"/>
      <c r="E12" s="61"/>
      <c r="F12" s="61"/>
      <c r="G12" s="61"/>
      <c r="H12" s="61"/>
      <c r="I12" s="61"/>
      <c r="J12" s="61"/>
      <c r="K12" s="61"/>
      <c r="L12" s="70"/>
      <c r="N12" s="69"/>
      <c r="O12" s="128" t="s">
        <v>16</v>
      </c>
      <c r="P12" s="124">
        <f>SUM(P25,P47,P67,P87)</f>
        <v>0</v>
      </c>
      <c r="Q12" s="61"/>
      <c r="R12" s="61"/>
      <c r="S12" s="61"/>
      <c r="T12" s="61"/>
      <c r="U12" s="61"/>
      <c r="V12" s="61"/>
      <c r="W12" s="61"/>
      <c r="X12" s="61"/>
      <c r="Y12" s="70"/>
    </row>
    <row r="13" spans="1:25" ht="24.95" customHeight="1" x14ac:dyDescent="0.25">
      <c r="A13" s="69"/>
      <c r="B13" s="61"/>
      <c r="C13" s="61"/>
      <c r="D13" s="61"/>
      <c r="E13" s="61"/>
      <c r="F13" s="61"/>
      <c r="G13" s="61"/>
      <c r="H13" s="61"/>
      <c r="I13" s="61"/>
      <c r="J13" s="61"/>
      <c r="K13" s="61"/>
      <c r="L13" s="70"/>
      <c r="N13" s="69"/>
      <c r="O13" s="61"/>
      <c r="P13" s="61"/>
      <c r="Q13" s="61"/>
      <c r="R13" s="61"/>
      <c r="S13" s="61"/>
      <c r="T13" s="61"/>
      <c r="U13" s="61"/>
      <c r="V13" s="61"/>
      <c r="W13" s="61"/>
      <c r="X13" s="61"/>
      <c r="Y13" s="70"/>
    </row>
    <row r="14" spans="1:25" ht="24.95" customHeight="1" x14ac:dyDescent="0.25">
      <c r="A14" s="69"/>
      <c r="B14" s="61"/>
      <c r="C14" s="61"/>
      <c r="D14" s="61"/>
      <c r="E14" s="61"/>
      <c r="F14" s="61"/>
      <c r="G14" s="61"/>
      <c r="H14" s="61"/>
      <c r="I14" s="61"/>
      <c r="J14" s="61"/>
      <c r="K14" s="61"/>
      <c r="L14" s="70"/>
      <c r="N14" s="69"/>
      <c r="O14" s="61"/>
      <c r="P14" s="61"/>
      <c r="Q14" s="61"/>
      <c r="R14" s="61"/>
      <c r="S14" s="61"/>
      <c r="T14" s="61"/>
      <c r="U14" s="61"/>
      <c r="V14" s="61"/>
      <c r="W14" s="61"/>
      <c r="X14" s="61"/>
      <c r="Y14" s="70"/>
    </row>
    <row r="15" spans="1:25" ht="24.95" customHeight="1" x14ac:dyDescent="0.25">
      <c r="A15" s="69"/>
      <c r="B15" s="61"/>
      <c r="C15" s="61"/>
      <c r="D15" s="61"/>
      <c r="E15" s="61"/>
      <c r="F15" s="61"/>
      <c r="G15" s="61"/>
      <c r="H15" s="61"/>
      <c r="I15" s="61"/>
      <c r="J15" s="61"/>
      <c r="K15" s="61"/>
      <c r="L15" s="70"/>
      <c r="N15" s="69"/>
      <c r="O15" s="61"/>
      <c r="P15" s="61"/>
      <c r="Q15" s="61"/>
      <c r="R15" s="61"/>
      <c r="S15" s="61"/>
      <c r="T15" s="61"/>
      <c r="U15" s="61"/>
      <c r="V15" s="61"/>
      <c r="W15" s="61"/>
      <c r="X15" s="61"/>
      <c r="Y15" s="70"/>
    </row>
    <row r="16" spans="1:25" ht="24.95" customHeight="1" x14ac:dyDescent="0.25">
      <c r="A16" s="69"/>
      <c r="B16" s="61"/>
      <c r="C16" s="61"/>
      <c r="D16" s="61"/>
      <c r="E16" s="61"/>
      <c r="F16" s="61"/>
      <c r="G16" s="61"/>
      <c r="H16" s="61"/>
      <c r="I16" s="61"/>
      <c r="J16" s="61"/>
      <c r="K16" s="61"/>
      <c r="L16" s="70"/>
      <c r="N16" s="69"/>
      <c r="O16" s="61"/>
      <c r="P16" s="61"/>
      <c r="Q16" s="61"/>
      <c r="R16" s="61"/>
      <c r="S16" s="61"/>
      <c r="T16" s="61"/>
      <c r="U16" s="61"/>
      <c r="V16" s="61"/>
      <c r="W16" s="61"/>
      <c r="X16" s="61"/>
      <c r="Y16" s="70"/>
    </row>
    <row r="17" spans="1:25" ht="24.95" customHeight="1" x14ac:dyDescent="0.25">
      <c r="A17" s="69"/>
      <c r="B17" s="61"/>
      <c r="C17" s="61"/>
      <c r="D17" s="61"/>
      <c r="E17" s="61"/>
      <c r="F17" s="61"/>
      <c r="G17" s="61"/>
      <c r="H17" s="61"/>
      <c r="I17" s="61"/>
      <c r="J17" s="61"/>
      <c r="K17" s="61"/>
      <c r="L17" s="70"/>
      <c r="N17" s="69"/>
      <c r="O17" s="61"/>
      <c r="P17" s="61"/>
      <c r="Q17" s="61"/>
      <c r="R17" s="61"/>
      <c r="S17" s="61"/>
      <c r="T17" s="61"/>
      <c r="U17" s="61"/>
      <c r="V17" s="61"/>
      <c r="W17" s="61"/>
      <c r="X17" s="61"/>
      <c r="Y17" s="70"/>
    </row>
    <row r="18" spans="1:25" x14ac:dyDescent="0.25">
      <c r="A18" s="77"/>
      <c r="B18" s="78"/>
      <c r="C18" s="78"/>
      <c r="D18" s="78"/>
      <c r="E18" s="78"/>
      <c r="F18" s="78"/>
      <c r="G18" s="78"/>
      <c r="H18" s="78"/>
      <c r="I18" s="78"/>
      <c r="J18" s="78"/>
      <c r="K18" s="78"/>
      <c r="L18" s="79"/>
      <c r="N18" s="77"/>
      <c r="O18" s="78"/>
      <c r="P18" s="78"/>
      <c r="Q18" s="78"/>
      <c r="R18" s="78"/>
      <c r="S18" s="78"/>
      <c r="T18" s="78"/>
      <c r="U18" s="78"/>
      <c r="V18" s="78"/>
      <c r="W18" s="78"/>
      <c r="X18" s="78"/>
      <c r="Y18" s="79"/>
    </row>
    <row r="19" spans="1:25" ht="27" customHeight="1" x14ac:dyDescent="0.5">
      <c r="A19" s="71"/>
      <c r="B19" s="451" t="s">
        <v>415</v>
      </c>
      <c r="C19" s="452"/>
      <c r="D19" s="452"/>
      <c r="E19" s="452"/>
      <c r="F19" s="452"/>
      <c r="G19" s="452"/>
      <c r="H19" s="452"/>
      <c r="I19" s="452"/>
      <c r="J19" s="452"/>
      <c r="K19" s="453"/>
      <c r="L19" s="72"/>
      <c r="N19" s="71"/>
      <c r="O19" s="451" t="s">
        <v>20</v>
      </c>
      <c r="P19" s="452"/>
      <c r="Q19" s="452"/>
      <c r="R19" s="452"/>
      <c r="S19" s="452"/>
      <c r="T19" s="452"/>
      <c r="U19" s="452"/>
      <c r="V19" s="452"/>
      <c r="W19" s="452"/>
      <c r="X19" s="453"/>
      <c r="Y19" s="72"/>
    </row>
    <row r="20" spans="1:25" x14ac:dyDescent="0.25">
      <c r="A20" s="71"/>
      <c r="B20" s="63"/>
      <c r="C20" s="63"/>
      <c r="D20" s="63"/>
      <c r="E20" s="63"/>
      <c r="F20" s="63"/>
      <c r="G20" s="63"/>
      <c r="H20" s="63"/>
      <c r="I20" s="63"/>
      <c r="J20" s="63"/>
      <c r="K20" s="63"/>
      <c r="L20" s="73"/>
      <c r="N20" s="71"/>
      <c r="O20" s="63"/>
      <c r="P20" s="63"/>
      <c r="Q20" s="63"/>
      <c r="R20" s="63"/>
      <c r="S20" s="63"/>
      <c r="T20" s="63"/>
      <c r="U20" s="63"/>
      <c r="V20" s="63"/>
      <c r="W20" s="63"/>
      <c r="X20" s="63"/>
      <c r="Y20" s="73"/>
    </row>
    <row r="21" spans="1:25" ht="24.75" x14ac:dyDescent="0.5">
      <c r="A21" s="71"/>
      <c r="B21" s="441" t="s">
        <v>411</v>
      </c>
      <c r="C21" s="442"/>
      <c r="D21" s="62"/>
      <c r="E21" s="62"/>
      <c r="F21" s="62"/>
      <c r="G21" s="62"/>
      <c r="H21" s="62"/>
      <c r="I21" s="62"/>
      <c r="J21" s="62"/>
      <c r="K21" s="62"/>
      <c r="L21" s="72"/>
      <c r="N21" s="71"/>
      <c r="O21" s="441" t="s">
        <v>5</v>
      </c>
      <c r="P21" s="442"/>
      <c r="Q21" s="62"/>
      <c r="R21" s="62"/>
      <c r="S21" s="62"/>
      <c r="T21" s="62"/>
      <c r="U21" s="62"/>
      <c r="V21" s="62"/>
      <c r="W21" s="62"/>
      <c r="X21" s="62"/>
      <c r="Y21" s="72"/>
    </row>
    <row r="22" spans="1:25" ht="24.95" customHeight="1" x14ac:dyDescent="0.4">
      <c r="A22" s="71"/>
      <c r="B22" s="128" t="s">
        <v>6</v>
      </c>
      <c r="C22" s="124">
        <f>IF(OR('معلومات أساسية عن الخدمة'!C6="",'معلومات أساسية عن الخدمة'!D6=""),0,SUM(COUNTIFS('حالة الالتزام بالضوابط -مستوى ١'!J11:J30,tbl_choices!C7,'حالة الالتزام بالضوابط -مستوى ١'!H11:H30,{"يجب تطبيقه كليًا - Must be fully implemented","يجب تطبيقه - Must be implemented","يجب تطبيقه جزئيًا - Must be partially implemented"},'حالة الالتزام بالضوابط -مستوى ١'!F11:F30,"أساسي
Main Control")))</f>
        <v>0</v>
      </c>
      <c r="D22" s="62"/>
      <c r="E22" s="62"/>
      <c r="F22" s="62"/>
      <c r="G22" s="62"/>
      <c r="H22" s="62"/>
      <c r="I22" s="62"/>
      <c r="J22" s="62"/>
      <c r="K22" s="62"/>
      <c r="L22" s="72"/>
      <c r="N22" s="71"/>
      <c r="O22" s="128" t="s">
        <v>6</v>
      </c>
      <c r="P22" s="124">
        <f>IF(OR('معلومات أساسية عن الخدمة'!C6="",'معلومات أساسية عن الخدمة'!D6=""),0,SUM(COUNTIFS('حالة الالتزام بالضوابط -مستوى ١'!L11:L30,tbl_choices!C7,'حالة الالتزام بالضوابط -مستوى ١'!H11:H30,{"يوصى بتطبيقه","يجب تطبيقه جزئيًا - Must be partially implemented"},'حالة الالتزام بالضوابط -مستوى ١'!F11:F30,"أساسي")))</f>
        <v>0</v>
      </c>
      <c r="Q22" s="62"/>
      <c r="R22" s="62"/>
      <c r="S22" s="62"/>
      <c r="T22" s="62"/>
      <c r="U22" s="62"/>
      <c r="V22" s="62"/>
      <c r="W22" s="62"/>
      <c r="X22" s="62"/>
      <c r="Y22" s="72"/>
    </row>
    <row r="23" spans="1:25" ht="24.95" customHeight="1" x14ac:dyDescent="0.4">
      <c r="A23" s="71"/>
      <c r="B23" s="128" t="s">
        <v>7</v>
      </c>
      <c r="C23" s="124">
        <f>IF(OR('معلومات أساسية عن الخدمة'!C6="",'معلومات أساسية عن الخدمة'!D6=""),0,SUM(COUNTIFS('حالة الالتزام بالضوابط -مستوى ١'!J11:J30,tbl_choices!C8,'حالة الالتزام بالضوابط -مستوى ١'!H11:H30,{"يجب تطبيقه كليًا - Must be fully implemented","يجب تطبيقه - Must be implemented","يجب تطبيقه جزئيًا - Must be partially implemented"},'حالة الالتزام بالضوابط -مستوى ١'!F11:F30,"أساسي
Main Control")))</f>
        <v>0</v>
      </c>
      <c r="D23" s="62"/>
      <c r="E23" s="62"/>
      <c r="F23" s="62"/>
      <c r="G23" s="62"/>
      <c r="H23" s="62"/>
      <c r="I23" s="62"/>
      <c r="J23" s="62"/>
      <c r="K23" s="62"/>
      <c r="L23" s="72"/>
      <c r="N23" s="71"/>
      <c r="O23" s="128" t="s">
        <v>7</v>
      </c>
      <c r="P23" s="124">
        <f>IF(OR('معلومات أساسية عن الخدمة'!C6="",'معلومات أساسية عن الخدمة'!D6=""),0,SUM(COUNTIFS('حالة الالتزام بالضوابط -مستوى ١'!L11:L30,tbl_choices!C8,'حالة الالتزام بالضوابط -مستوى ١'!H11:H30,{"يوصى بتطبيقه","يجب تطبيقه جزئيًا - Must be partially implemented"},'حالة الالتزام بالضوابط -مستوى ١'!F11:F30,"أساسي")))</f>
        <v>0</v>
      </c>
      <c r="Q23" s="62"/>
      <c r="R23" s="62"/>
      <c r="S23" s="62"/>
      <c r="T23" s="62"/>
      <c r="U23" s="62"/>
      <c r="V23" s="62"/>
      <c r="W23" s="62"/>
      <c r="X23" s="62"/>
      <c r="Y23" s="72"/>
    </row>
    <row r="24" spans="1:25" ht="24.95" customHeight="1" x14ac:dyDescent="0.4">
      <c r="A24" s="71"/>
      <c r="B24" s="128" t="s">
        <v>8</v>
      </c>
      <c r="C24" s="124">
        <f>IF(OR('معلومات أساسية عن الخدمة'!C6="",'معلومات أساسية عن الخدمة'!D6=""),0,SUM(COUNTIFS('حالة الالتزام بالضوابط -مستوى ١'!J11:J30,tbl_choices!C9,'حالة الالتزام بالضوابط -مستوى ١'!H11:H30,{"يجب تطبيقه كليًا - Must be fully implemented","يجب تطبيقه - Must be implemented","يجب تطبيقه جزئيًا - Must be partially implemented"},'حالة الالتزام بالضوابط -مستوى ١'!F11:F30,"أساسي
Main Control")))</f>
        <v>0</v>
      </c>
      <c r="D24" s="62"/>
      <c r="E24" s="62"/>
      <c r="F24" s="62"/>
      <c r="G24" s="62"/>
      <c r="H24" s="62"/>
      <c r="I24" s="62"/>
      <c r="J24" s="62"/>
      <c r="K24" s="62"/>
      <c r="L24" s="72"/>
      <c r="N24" s="71"/>
      <c r="O24" s="128" t="s">
        <v>8</v>
      </c>
      <c r="P24" s="124">
        <f>IF(OR('معلومات أساسية عن الخدمة'!C6="",'معلومات أساسية عن الخدمة'!D6=""),0,SUM(COUNTIFS('حالة الالتزام بالضوابط -مستوى ١'!L11:L30,tbl_choices!C9,'حالة الالتزام بالضوابط -مستوى ١'!H11:H30,{"يوصى بتطبيقه","يجب تطبيقه جزئيًا - Must be partially implemented"},'حالة الالتزام بالضوابط -مستوى ١'!F11:F30,"أساسي")))</f>
        <v>0</v>
      </c>
      <c r="Q24" s="62"/>
      <c r="R24" s="62"/>
      <c r="S24" s="62"/>
      <c r="T24" s="62"/>
      <c r="U24" s="62"/>
      <c r="V24" s="62"/>
      <c r="W24" s="62"/>
      <c r="X24" s="62"/>
      <c r="Y24" s="72"/>
    </row>
    <row r="25" spans="1:25" ht="24.95" customHeight="1" x14ac:dyDescent="0.4">
      <c r="A25" s="71"/>
      <c r="B25" s="128" t="s">
        <v>16</v>
      </c>
      <c r="C25" s="124">
        <f>IF(OR('معلومات أساسية عن الخدمة'!C6="",'معلومات أساسية عن الخدمة'!D6=""),0,SUM(COUNTIFS('حالة الالتزام بالضوابط -مستوى ١'!J11:J30,tbl_choices!C10,'حالة الالتزام بالضوابط -مستوى ١'!H11:H30,{"يجب تطبيقه كليًا - Must be fully implemented","يجب تطبيقه - Must be implemented","يجب تطبيقه جزئيًا - Must be partially implemented"},'حالة الالتزام بالضوابط -مستوى ١'!F11:F30,"أساسي
Main Control")))</f>
        <v>0</v>
      </c>
      <c r="D25" s="62"/>
      <c r="E25" s="62"/>
      <c r="F25" s="62"/>
      <c r="G25" s="62"/>
      <c r="H25" s="62"/>
      <c r="I25" s="62"/>
      <c r="J25" s="62"/>
      <c r="K25" s="62"/>
      <c r="L25" s="72"/>
      <c r="N25" s="71"/>
      <c r="O25" s="128" t="s">
        <v>16</v>
      </c>
      <c r="P25" s="124">
        <f>IF(OR('معلومات أساسية عن الخدمة'!C6="",'معلومات أساسية عن الخدمة'!D6=""),0,SUM(COUNTIFS('حالة الالتزام بالضوابط -مستوى ١'!L11:L30,tbl_choices!C10,'حالة الالتزام بالضوابط -مستوى ١'!H11:H30,{"يوصى بتطبيقه","يجب تطبيقه جزئيًا - Must be partially implemented"},'حالة الالتزام بالضوابط -مستوى ١'!F11:F30,"أساسي")))</f>
        <v>0</v>
      </c>
      <c r="Q25" s="62"/>
      <c r="R25" s="62"/>
      <c r="S25" s="62"/>
      <c r="T25" s="62"/>
      <c r="U25" s="62"/>
      <c r="V25" s="62"/>
      <c r="W25" s="62"/>
      <c r="X25" s="62"/>
      <c r="Y25" s="72"/>
    </row>
    <row r="26" spans="1:25" x14ac:dyDescent="0.25">
      <c r="A26" s="71"/>
      <c r="B26" s="62"/>
      <c r="C26" s="62"/>
      <c r="D26" s="62"/>
      <c r="E26" s="62"/>
      <c r="F26" s="62"/>
      <c r="G26" s="62"/>
      <c r="H26" s="62"/>
      <c r="I26" s="62"/>
      <c r="J26" s="62"/>
      <c r="K26" s="62"/>
      <c r="L26" s="72"/>
      <c r="N26" s="71"/>
      <c r="O26" s="62"/>
      <c r="P26" s="62"/>
      <c r="Q26" s="62"/>
      <c r="R26" s="62"/>
      <c r="S26" s="62"/>
      <c r="T26" s="62"/>
      <c r="U26" s="62"/>
      <c r="V26" s="62"/>
      <c r="W26" s="62"/>
      <c r="X26" s="62"/>
      <c r="Y26" s="72"/>
    </row>
    <row r="27" spans="1:25" x14ac:dyDescent="0.25">
      <c r="A27" s="71"/>
      <c r="B27" s="62"/>
      <c r="C27" s="62"/>
      <c r="D27" s="62"/>
      <c r="E27" s="62"/>
      <c r="F27" s="62"/>
      <c r="G27" s="62"/>
      <c r="H27" s="62"/>
      <c r="I27" s="62"/>
      <c r="J27" s="62"/>
      <c r="K27" s="62"/>
      <c r="L27" s="72"/>
      <c r="N27" s="71"/>
      <c r="O27" s="62"/>
      <c r="P27" s="62"/>
      <c r="Q27" s="62"/>
      <c r="R27" s="62"/>
      <c r="S27" s="62"/>
      <c r="T27" s="62"/>
      <c r="U27" s="62"/>
      <c r="V27" s="62"/>
      <c r="W27" s="62"/>
      <c r="X27" s="62"/>
      <c r="Y27" s="72"/>
    </row>
    <row r="28" spans="1:25" x14ac:dyDescent="0.25">
      <c r="A28" s="71"/>
      <c r="B28" s="62"/>
      <c r="C28" s="62"/>
      <c r="D28" s="62"/>
      <c r="E28" s="62"/>
      <c r="F28" s="62"/>
      <c r="G28" s="62"/>
      <c r="H28" s="62"/>
      <c r="I28" s="62"/>
      <c r="J28" s="62"/>
      <c r="K28" s="62"/>
      <c r="L28" s="72"/>
      <c r="N28" s="71"/>
      <c r="O28" s="62"/>
      <c r="P28" s="62"/>
      <c r="Q28" s="62"/>
      <c r="R28" s="62"/>
      <c r="S28" s="62"/>
      <c r="T28" s="62"/>
      <c r="U28" s="62"/>
      <c r="V28" s="62"/>
      <c r="W28" s="62"/>
      <c r="X28" s="62"/>
      <c r="Y28" s="72"/>
    </row>
    <row r="29" spans="1:25" x14ac:dyDescent="0.25">
      <c r="A29" s="71"/>
      <c r="B29" s="62"/>
      <c r="C29" s="62"/>
      <c r="D29" s="62"/>
      <c r="E29" s="62"/>
      <c r="F29" s="62"/>
      <c r="G29" s="62"/>
      <c r="H29" s="62"/>
      <c r="I29" s="62"/>
      <c r="J29" s="62"/>
      <c r="K29" s="62"/>
      <c r="L29" s="72"/>
      <c r="N29" s="71"/>
      <c r="O29" s="62"/>
      <c r="P29" s="62"/>
      <c r="Q29" s="62"/>
      <c r="R29" s="62"/>
      <c r="S29" s="62"/>
      <c r="T29" s="62"/>
      <c r="U29" s="62"/>
      <c r="V29" s="62"/>
      <c r="W29" s="62"/>
      <c r="X29" s="62"/>
      <c r="Y29" s="72"/>
    </row>
    <row r="30" spans="1:25" x14ac:dyDescent="0.25">
      <c r="A30" s="71"/>
      <c r="B30" s="62"/>
      <c r="C30" s="62"/>
      <c r="D30" s="62"/>
      <c r="E30" s="62"/>
      <c r="F30" s="62"/>
      <c r="G30" s="62"/>
      <c r="H30" s="62"/>
      <c r="I30" s="62"/>
      <c r="J30" s="62"/>
      <c r="K30" s="62"/>
      <c r="L30" s="72"/>
      <c r="N30" s="71"/>
      <c r="O30" s="62"/>
      <c r="P30" s="62"/>
      <c r="Q30" s="62"/>
      <c r="R30" s="62"/>
      <c r="S30" s="62"/>
      <c r="T30" s="62"/>
      <c r="U30" s="62"/>
      <c r="V30" s="62"/>
      <c r="W30" s="62"/>
      <c r="X30" s="62"/>
      <c r="Y30" s="72"/>
    </row>
    <row r="31" spans="1:25" x14ac:dyDescent="0.25">
      <c r="A31" s="71"/>
      <c r="B31" s="62"/>
      <c r="C31" s="62"/>
      <c r="D31" s="62"/>
      <c r="E31" s="62"/>
      <c r="F31" s="62"/>
      <c r="G31" s="62"/>
      <c r="H31" s="62"/>
      <c r="I31" s="62"/>
      <c r="J31" s="62"/>
      <c r="K31" s="62"/>
      <c r="L31" s="72"/>
      <c r="N31" s="71"/>
      <c r="O31" s="62"/>
      <c r="P31" s="62"/>
      <c r="Q31" s="62"/>
      <c r="R31" s="62"/>
      <c r="S31" s="62"/>
      <c r="T31" s="62"/>
      <c r="U31" s="62"/>
      <c r="V31" s="62"/>
      <c r="W31" s="62"/>
      <c r="X31" s="62"/>
      <c r="Y31" s="72"/>
    </row>
    <row r="32" spans="1:25" x14ac:dyDescent="0.25">
      <c r="A32" s="71"/>
      <c r="B32" s="62"/>
      <c r="C32" s="62"/>
      <c r="D32" s="62"/>
      <c r="E32" s="62"/>
      <c r="F32" s="62"/>
      <c r="G32" s="62"/>
      <c r="H32" s="62"/>
      <c r="I32" s="62"/>
      <c r="J32" s="62"/>
      <c r="K32" s="62"/>
      <c r="L32" s="72"/>
      <c r="N32" s="71"/>
      <c r="O32" s="62"/>
      <c r="P32" s="62"/>
      <c r="Q32" s="62"/>
      <c r="R32" s="62"/>
      <c r="S32" s="62"/>
      <c r="T32" s="62"/>
      <c r="U32" s="62"/>
      <c r="V32" s="62"/>
      <c r="W32" s="62"/>
      <c r="X32" s="62"/>
      <c r="Y32" s="72"/>
    </row>
    <row r="33" spans="1:25" x14ac:dyDescent="0.25">
      <c r="A33" s="71"/>
      <c r="B33" s="62"/>
      <c r="C33" s="62"/>
      <c r="D33" s="62"/>
      <c r="E33" s="62"/>
      <c r="F33" s="62"/>
      <c r="G33" s="62"/>
      <c r="H33" s="62"/>
      <c r="I33" s="62"/>
      <c r="J33" s="62"/>
      <c r="K33" s="62"/>
      <c r="L33" s="72"/>
      <c r="N33" s="71"/>
      <c r="O33" s="62"/>
      <c r="P33" s="62"/>
      <c r="Q33" s="62"/>
      <c r="R33" s="62"/>
      <c r="S33" s="62"/>
      <c r="T33" s="62"/>
      <c r="U33" s="62"/>
      <c r="V33" s="62"/>
      <c r="W33" s="62"/>
      <c r="X33" s="62"/>
      <c r="Y33" s="72"/>
    </row>
    <row r="34" spans="1:25" x14ac:dyDescent="0.25">
      <c r="A34" s="71"/>
      <c r="B34" s="62"/>
      <c r="C34" s="62"/>
      <c r="D34" s="62"/>
      <c r="E34" s="62"/>
      <c r="F34" s="62"/>
      <c r="G34" s="62"/>
      <c r="H34" s="62"/>
      <c r="I34" s="62"/>
      <c r="J34" s="62"/>
      <c r="K34" s="62"/>
      <c r="L34" s="72"/>
      <c r="N34" s="71"/>
      <c r="O34" s="62"/>
      <c r="P34" s="62"/>
      <c r="Q34" s="62"/>
      <c r="R34" s="62"/>
      <c r="S34" s="62"/>
      <c r="T34" s="62"/>
      <c r="U34" s="62"/>
      <c r="V34" s="62"/>
      <c r="W34" s="62"/>
      <c r="X34" s="62"/>
      <c r="Y34" s="72"/>
    </row>
    <row r="35" spans="1:25" x14ac:dyDescent="0.25">
      <c r="A35" s="71"/>
      <c r="B35" s="62"/>
      <c r="C35" s="62"/>
      <c r="D35" s="62"/>
      <c r="E35" s="62"/>
      <c r="F35" s="62"/>
      <c r="G35" s="62"/>
      <c r="H35" s="62"/>
      <c r="I35" s="62"/>
      <c r="J35" s="62"/>
      <c r="K35" s="62"/>
      <c r="L35" s="72"/>
      <c r="N35" s="71"/>
      <c r="O35" s="62"/>
      <c r="P35" s="62"/>
      <c r="Q35" s="62"/>
      <c r="R35" s="62"/>
      <c r="S35" s="62"/>
      <c r="T35" s="62"/>
      <c r="U35" s="62"/>
      <c r="V35" s="62"/>
      <c r="W35" s="62"/>
      <c r="X35" s="62"/>
      <c r="Y35" s="72"/>
    </row>
    <row r="36" spans="1:25" x14ac:dyDescent="0.25">
      <c r="A36" s="71"/>
      <c r="B36" s="62"/>
      <c r="C36" s="62"/>
      <c r="D36" s="62"/>
      <c r="E36" s="62"/>
      <c r="F36" s="62"/>
      <c r="G36" s="62"/>
      <c r="H36" s="62"/>
      <c r="I36" s="62"/>
      <c r="J36" s="62"/>
      <c r="K36" s="62"/>
      <c r="L36" s="72"/>
      <c r="N36" s="71"/>
      <c r="O36" s="62"/>
      <c r="P36" s="62"/>
      <c r="Q36" s="62"/>
      <c r="R36" s="62"/>
      <c r="S36" s="62"/>
      <c r="T36" s="62"/>
      <c r="U36" s="62"/>
      <c r="V36" s="62"/>
      <c r="W36" s="62"/>
      <c r="X36" s="62"/>
      <c r="Y36" s="72"/>
    </row>
    <row r="37" spans="1:25" x14ac:dyDescent="0.25">
      <c r="A37" s="71"/>
      <c r="B37" s="62"/>
      <c r="C37" s="62"/>
      <c r="D37" s="62"/>
      <c r="E37" s="62"/>
      <c r="F37" s="62"/>
      <c r="G37" s="62"/>
      <c r="H37" s="62"/>
      <c r="I37" s="62"/>
      <c r="J37" s="62"/>
      <c r="K37" s="62"/>
      <c r="L37" s="72"/>
      <c r="N37" s="71"/>
      <c r="O37" s="62"/>
      <c r="P37" s="62"/>
      <c r="Q37" s="62"/>
      <c r="R37" s="62"/>
      <c r="S37" s="62"/>
      <c r="T37" s="62"/>
      <c r="U37" s="62"/>
      <c r="V37" s="62"/>
      <c r="W37" s="62"/>
      <c r="X37" s="62"/>
      <c r="Y37" s="72"/>
    </row>
    <row r="38" spans="1:25" x14ac:dyDescent="0.25">
      <c r="A38" s="71"/>
      <c r="B38" s="62"/>
      <c r="C38" s="62"/>
      <c r="D38" s="62"/>
      <c r="E38" s="62"/>
      <c r="F38" s="62"/>
      <c r="G38" s="62"/>
      <c r="H38" s="62"/>
      <c r="I38" s="62"/>
      <c r="J38" s="62"/>
      <c r="K38" s="62"/>
      <c r="L38" s="72"/>
      <c r="N38" s="71"/>
      <c r="O38" s="62"/>
      <c r="P38" s="62"/>
      <c r="Q38" s="62"/>
      <c r="R38" s="62"/>
      <c r="S38" s="62"/>
      <c r="T38" s="62"/>
      <c r="U38" s="62"/>
      <c r="V38" s="62"/>
      <c r="W38" s="62"/>
      <c r="X38" s="62"/>
      <c r="Y38" s="72"/>
    </row>
    <row r="39" spans="1:25" x14ac:dyDescent="0.25">
      <c r="A39" s="74"/>
      <c r="B39" s="75"/>
      <c r="C39" s="75"/>
      <c r="D39" s="75"/>
      <c r="E39" s="75"/>
      <c r="F39" s="75"/>
      <c r="G39" s="75"/>
      <c r="H39" s="75"/>
      <c r="I39" s="75"/>
      <c r="J39" s="75"/>
      <c r="K39" s="75"/>
      <c r="L39" s="76"/>
      <c r="N39" s="74"/>
      <c r="O39" s="75"/>
      <c r="P39" s="75"/>
      <c r="Q39" s="75"/>
      <c r="R39" s="75"/>
      <c r="S39" s="75"/>
      <c r="T39" s="75"/>
      <c r="U39" s="75"/>
      <c r="V39" s="75"/>
      <c r="W39" s="75"/>
      <c r="X39" s="75"/>
      <c r="Y39" s="76"/>
    </row>
    <row r="40" spans="1:25" x14ac:dyDescent="0.25">
      <c r="A40" s="77"/>
      <c r="B40" s="78"/>
      <c r="C40" s="78"/>
      <c r="D40" s="78"/>
      <c r="E40" s="78"/>
      <c r="F40" s="78"/>
      <c r="G40" s="78"/>
      <c r="H40" s="78"/>
      <c r="I40" s="78"/>
      <c r="J40" s="78"/>
      <c r="K40" s="78"/>
      <c r="L40" s="79"/>
      <c r="N40" s="77"/>
      <c r="O40" s="78"/>
      <c r="P40" s="78"/>
      <c r="Q40" s="78"/>
      <c r="R40" s="78"/>
      <c r="S40" s="78"/>
      <c r="T40" s="78"/>
      <c r="U40" s="78"/>
      <c r="V40" s="78"/>
      <c r="W40" s="78"/>
      <c r="X40" s="78"/>
      <c r="Y40" s="79"/>
    </row>
    <row r="41" spans="1:25" ht="27" customHeight="1" x14ac:dyDescent="0.5">
      <c r="A41" s="71"/>
      <c r="B41" s="454" t="s">
        <v>281</v>
      </c>
      <c r="C41" s="455"/>
      <c r="D41" s="455"/>
      <c r="E41" s="455"/>
      <c r="F41" s="455"/>
      <c r="G41" s="455"/>
      <c r="H41" s="455"/>
      <c r="I41" s="455"/>
      <c r="J41" s="455"/>
      <c r="K41" s="456"/>
      <c r="L41" s="72"/>
      <c r="N41" s="71"/>
      <c r="O41" s="454" t="s">
        <v>11</v>
      </c>
      <c r="P41" s="455"/>
      <c r="Q41" s="455"/>
      <c r="R41" s="455"/>
      <c r="S41" s="455"/>
      <c r="T41" s="455"/>
      <c r="U41" s="455"/>
      <c r="V41" s="455"/>
      <c r="W41" s="455"/>
      <c r="X41" s="456"/>
      <c r="Y41" s="72"/>
    </row>
    <row r="42" spans="1:25" x14ac:dyDescent="0.25">
      <c r="A42" s="71"/>
      <c r="B42" s="62"/>
      <c r="C42" s="62"/>
      <c r="D42" s="62"/>
      <c r="E42" s="62"/>
      <c r="F42" s="62"/>
      <c r="G42" s="62"/>
      <c r="H42" s="62"/>
      <c r="I42" s="62"/>
      <c r="J42" s="62"/>
      <c r="K42" s="62"/>
      <c r="L42" s="72"/>
      <c r="N42" s="71"/>
      <c r="O42" s="62"/>
      <c r="P42" s="62"/>
      <c r="Q42" s="62"/>
      <c r="R42" s="62"/>
      <c r="S42" s="62"/>
      <c r="T42" s="62"/>
      <c r="U42" s="62"/>
      <c r="V42" s="62"/>
      <c r="W42" s="62"/>
      <c r="X42" s="62"/>
      <c r="Y42" s="72"/>
    </row>
    <row r="43" spans="1:25" ht="24.75" x14ac:dyDescent="0.5">
      <c r="A43" s="71"/>
      <c r="B43" s="441" t="s">
        <v>411</v>
      </c>
      <c r="C43" s="442"/>
      <c r="D43" s="62"/>
      <c r="E43" s="62"/>
      <c r="F43" s="62"/>
      <c r="G43" s="62"/>
      <c r="H43" s="62"/>
      <c r="I43" s="62"/>
      <c r="J43" s="62"/>
      <c r="K43" s="62"/>
      <c r="L43" s="72"/>
      <c r="N43" s="71"/>
      <c r="O43" s="441" t="s">
        <v>5</v>
      </c>
      <c r="P43" s="442"/>
      <c r="Q43" s="62"/>
      <c r="R43" s="62"/>
      <c r="S43" s="62"/>
      <c r="T43" s="62"/>
      <c r="U43" s="62"/>
      <c r="V43" s="62"/>
      <c r="W43" s="62"/>
      <c r="X43" s="62"/>
      <c r="Y43" s="72"/>
    </row>
    <row r="44" spans="1:25" ht="24.95" customHeight="1" x14ac:dyDescent="0.4">
      <c r="A44" s="71"/>
      <c r="B44" s="128" t="s">
        <v>6</v>
      </c>
      <c r="C44" s="124">
        <f>IF(OR('معلومات أساسية عن الخدمة'!C6="",'معلومات أساسية عن الخدمة'!D6=""),0,SUM(COUNTIFS('حالة الالتزام بالضوابط -مستوى ١'!J31:J135,tbl_choices!C7,'حالة الالتزام بالضوابط -مستوى ١'!H31:H135,{"يجب تطبيقه كليًا - Must be fully implemented","يجب تطبيقه - Must be implemented","يجب تطبيقه جزئيًا - Must be partially implemented"},'حالة الالتزام بالضوابط -مستوى ١'!F31:F135,"أساسي
Main Control")))</f>
        <v>0</v>
      </c>
      <c r="D44" s="62"/>
      <c r="E44" s="62"/>
      <c r="F44" s="62"/>
      <c r="G44" s="62"/>
      <c r="H44" s="62"/>
      <c r="I44" s="62"/>
      <c r="J44" s="62"/>
      <c r="K44" s="62"/>
      <c r="L44" s="72"/>
      <c r="N44" s="71"/>
      <c r="O44" s="128" t="s">
        <v>6</v>
      </c>
      <c r="P44" s="124">
        <f>IF(OR('معلومات أساسية عن الخدمة'!C6="",'معلومات أساسية عن الخدمة'!D6=""),0,SUM(COUNTIFS('حالة الالتزام بالضوابط -مستوى ١'!L31:L135,tbl_choices!C7,'حالة الالتزام بالضوابط -مستوى ١'!H31:H135,{"يوصى بتطبيقه","يجب تطبيقه جزئيًا - Must be partially implemented"},'حالة الالتزام بالضوابط -مستوى ١'!F31:F135,"أساسي")))</f>
        <v>0</v>
      </c>
      <c r="Q44" s="62"/>
      <c r="R44" s="62"/>
      <c r="S44" s="62"/>
      <c r="T44" s="62"/>
      <c r="U44" s="62"/>
      <c r="V44" s="62"/>
      <c r="W44" s="62"/>
      <c r="X44" s="62"/>
      <c r="Y44" s="72"/>
    </row>
    <row r="45" spans="1:25" ht="24.95" customHeight="1" x14ac:dyDescent="0.4">
      <c r="A45" s="71"/>
      <c r="B45" s="128" t="s">
        <v>7</v>
      </c>
      <c r="C45" s="124">
        <f>IF(OR('معلومات أساسية عن الخدمة'!C6 = "",'معلومات أساسية عن الخدمة'!D6 = ""), 0, SUM(COUNTIFS('حالة الالتزام بالضوابط -مستوى ١'!J31:J135,tbl_choices!C8,'حالة الالتزام بالضوابط -مستوى ١'!H31:H135,{"يجب تطبيقه كليًا - Must be fully implemented","يجب تطبيقه - Must be implemented","يجب تطبيقه جزئيًا - Must be partially implemented"},'حالة الالتزام بالضوابط -مستوى ١'!F31:F135,"أساسي
Main Control")))</f>
        <v>0</v>
      </c>
      <c r="D45" s="62"/>
      <c r="E45" s="62"/>
      <c r="F45" s="62"/>
      <c r="G45" s="62"/>
      <c r="H45" s="62"/>
      <c r="I45" s="62"/>
      <c r="J45" s="62"/>
      <c r="K45" s="62"/>
      <c r="L45" s="72"/>
      <c r="N45" s="71"/>
      <c r="O45" s="128" t="s">
        <v>7</v>
      </c>
      <c r="P45" s="124">
        <f>IF(OR('معلومات أساسية عن الخدمة'!C6="",'معلومات أساسية عن الخدمة'!D6=""),0,SUM(COUNTIFS('حالة الالتزام بالضوابط -مستوى ١'!L31:L135,tbl_choices!C8,'حالة الالتزام بالضوابط -مستوى ١'!H31:H135,{"يوصى بتطبيقه","يجب تطبيقه جزئيًا - Must be partially implemented"},'حالة الالتزام بالضوابط -مستوى ١'!F31:F135,"أساسي")))</f>
        <v>0</v>
      </c>
      <c r="Q45" s="62"/>
      <c r="R45" s="62"/>
      <c r="S45" s="62"/>
      <c r="T45" s="62"/>
      <c r="U45" s="62"/>
      <c r="V45" s="62"/>
      <c r="W45" s="62"/>
      <c r="X45" s="62"/>
      <c r="Y45" s="72"/>
    </row>
    <row r="46" spans="1:25" ht="24.95" customHeight="1" x14ac:dyDescent="0.4">
      <c r="A46" s="71"/>
      <c r="B46" s="128" t="s">
        <v>8</v>
      </c>
      <c r="C46" s="124">
        <f>IF(OR('معلومات أساسية عن الخدمة'!C6 = "",'معلومات أساسية عن الخدمة'!D6 = ""), 0,SUM(COUNTIFS('حالة الالتزام بالضوابط -مستوى ١'!J31:J135,tbl_choices!C9,'حالة الالتزام بالضوابط -مستوى ١'!H31:H135,{"يجب تطبيقه كليًا - Must be fully implemented","يجب تطبيقه - Must be implemented","يجب تطبيقه جزئيًا - Must be partially implemented"},'حالة الالتزام بالضوابط -مستوى ١'!F31:F135,"أساسي
Main Control")))</f>
        <v>0</v>
      </c>
      <c r="D46" s="62"/>
      <c r="E46" s="62"/>
      <c r="F46" s="62"/>
      <c r="G46" s="62"/>
      <c r="H46" s="62"/>
      <c r="I46" s="62"/>
      <c r="J46" s="62"/>
      <c r="K46" s="62"/>
      <c r="L46" s="72"/>
      <c r="N46" s="71"/>
      <c r="O46" s="128" t="s">
        <v>8</v>
      </c>
      <c r="P46" s="124">
        <f>IF(OR('معلومات أساسية عن الخدمة'!C6="",'معلومات أساسية عن الخدمة'!D6=""),0,SUM(COUNTIFS('حالة الالتزام بالضوابط -مستوى ١'!L31:L135,tbl_choices!C9,'حالة الالتزام بالضوابط -مستوى ١'!H31:H135,{"يوصى بتطبيقه","يجب تطبيقه جزئيًا - Must be partially implemented"},'حالة الالتزام بالضوابط -مستوى ١'!F31:F135,"أساسي")))</f>
        <v>0</v>
      </c>
      <c r="Q46" s="62"/>
      <c r="R46" s="62"/>
      <c r="S46" s="62"/>
      <c r="T46" s="62"/>
      <c r="U46" s="62"/>
      <c r="V46" s="62"/>
      <c r="W46" s="62"/>
      <c r="X46" s="62"/>
      <c r="Y46" s="72"/>
    </row>
    <row r="47" spans="1:25" ht="24.95" customHeight="1" x14ac:dyDescent="0.4">
      <c r="A47" s="71"/>
      <c r="B47" s="128" t="s">
        <v>16</v>
      </c>
      <c r="C47" s="124">
        <f>IF(OR('معلومات أساسية عن الخدمة'!C6 = "",'معلومات أساسية عن الخدمة'!D6 = ""), 0, SUM(COUNTIFS('حالة الالتزام بالضوابط -مستوى ١'!J31:J135,tbl_choices!C10,'حالة الالتزام بالضوابط -مستوى ١'!H31:H135,{"يجب تطبيقه كليًا - Must be fully implemented","يجب تطبيقه - Must be implemented","يجب تطبيقه جزئيًا - Must be partially implemented"},'حالة الالتزام بالضوابط -مستوى ١'!F31:F135,"أساسي
Main Control")))</f>
        <v>0</v>
      </c>
      <c r="D47" s="62"/>
      <c r="E47" s="62"/>
      <c r="F47" s="62"/>
      <c r="G47" s="62"/>
      <c r="H47" s="62"/>
      <c r="I47" s="62"/>
      <c r="J47" s="62"/>
      <c r="K47" s="62"/>
      <c r="L47" s="72"/>
      <c r="N47" s="71"/>
      <c r="O47" s="128" t="s">
        <v>16</v>
      </c>
      <c r="P47" s="124">
        <f>IF(OR('معلومات أساسية عن الخدمة'!C6="",'معلومات أساسية عن الخدمة'!D6=""),0,SUM(COUNTIFS('حالة الالتزام بالضوابط -مستوى ١'!L31:L135,tbl_choices!C10,'حالة الالتزام بالضوابط -مستوى ١'!H31:H135,{"يوصى بتطبيقه","يجب تطبيقه جزئيًا - Must be partially implemented"},'حالة الالتزام بالضوابط -مستوى ١'!F31:F135,"أساسي")))</f>
        <v>0</v>
      </c>
      <c r="Q47" s="62"/>
      <c r="R47" s="62"/>
      <c r="S47" s="62"/>
      <c r="T47" s="62"/>
      <c r="U47" s="62"/>
      <c r="V47" s="62"/>
      <c r="W47" s="62"/>
      <c r="X47" s="62"/>
      <c r="Y47" s="72"/>
    </row>
    <row r="48" spans="1:25" x14ac:dyDescent="0.25">
      <c r="A48" s="71"/>
      <c r="B48" s="62"/>
      <c r="C48" s="62"/>
      <c r="D48" s="62"/>
      <c r="E48" s="62"/>
      <c r="F48" s="62"/>
      <c r="G48" s="62"/>
      <c r="H48" s="62"/>
      <c r="I48" s="62"/>
      <c r="J48" s="62"/>
      <c r="K48" s="62"/>
      <c r="L48" s="72"/>
      <c r="N48" s="71"/>
      <c r="O48" s="62"/>
      <c r="P48" s="62"/>
      <c r="Q48" s="62"/>
      <c r="R48" s="62"/>
      <c r="S48" s="62"/>
      <c r="T48" s="62"/>
      <c r="U48" s="62"/>
      <c r="V48" s="62"/>
      <c r="W48" s="62"/>
      <c r="X48" s="62"/>
      <c r="Y48" s="72"/>
    </row>
    <row r="49" spans="1:25" x14ac:dyDescent="0.25">
      <c r="A49" s="71"/>
      <c r="B49" s="62"/>
      <c r="C49" s="62"/>
      <c r="D49" s="62"/>
      <c r="E49" s="62"/>
      <c r="F49" s="62"/>
      <c r="G49" s="62"/>
      <c r="H49" s="62"/>
      <c r="I49" s="62"/>
      <c r="J49" s="62"/>
      <c r="K49" s="62"/>
      <c r="L49" s="72"/>
      <c r="N49" s="71"/>
      <c r="O49" s="62"/>
      <c r="P49" s="62"/>
      <c r="Q49" s="62"/>
      <c r="R49" s="62"/>
      <c r="S49" s="62"/>
      <c r="T49" s="62"/>
      <c r="U49" s="62"/>
      <c r="V49" s="62"/>
      <c r="W49" s="62"/>
      <c r="X49" s="62"/>
      <c r="Y49" s="72"/>
    </row>
    <row r="50" spans="1:25" x14ac:dyDescent="0.25">
      <c r="A50" s="71"/>
      <c r="B50" s="62"/>
      <c r="C50" s="62"/>
      <c r="D50" s="62"/>
      <c r="E50" s="62"/>
      <c r="F50" s="62"/>
      <c r="G50" s="62"/>
      <c r="H50" s="62"/>
      <c r="I50" s="62"/>
      <c r="J50" s="62"/>
      <c r="K50" s="62"/>
      <c r="L50" s="72"/>
      <c r="N50" s="71"/>
      <c r="O50" s="62"/>
      <c r="P50" s="62"/>
      <c r="Q50" s="62"/>
      <c r="R50" s="62"/>
      <c r="S50" s="62"/>
      <c r="T50" s="62"/>
      <c r="U50" s="62"/>
      <c r="V50" s="62"/>
      <c r="W50" s="62"/>
      <c r="X50" s="62"/>
      <c r="Y50" s="72"/>
    </row>
    <row r="51" spans="1:25" x14ac:dyDescent="0.25">
      <c r="A51" s="71"/>
      <c r="B51" s="62"/>
      <c r="C51" s="62"/>
      <c r="D51" s="62"/>
      <c r="E51" s="62"/>
      <c r="F51" s="62"/>
      <c r="G51" s="62"/>
      <c r="H51" s="62"/>
      <c r="I51" s="62"/>
      <c r="J51" s="62"/>
      <c r="K51" s="62"/>
      <c r="L51" s="72"/>
      <c r="N51" s="71"/>
      <c r="O51" s="62"/>
      <c r="P51" s="62"/>
      <c r="Q51" s="62"/>
      <c r="R51" s="62"/>
      <c r="S51" s="62"/>
      <c r="T51" s="62"/>
      <c r="U51" s="62"/>
      <c r="V51" s="62"/>
      <c r="W51" s="62"/>
      <c r="X51" s="62"/>
      <c r="Y51" s="72"/>
    </row>
    <row r="52" spans="1:25" x14ac:dyDescent="0.25">
      <c r="A52" s="71"/>
      <c r="B52" s="62"/>
      <c r="C52" s="62"/>
      <c r="D52" s="62"/>
      <c r="E52" s="62"/>
      <c r="F52" s="62"/>
      <c r="G52" s="62"/>
      <c r="H52" s="62"/>
      <c r="I52" s="62"/>
      <c r="J52" s="62"/>
      <c r="K52" s="62"/>
      <c r="L52" s="72"/>
      <c r="N52" s="71"/>
      <c r="O52" s="62"/>
      <c r="P52" s="62"/>
      <c r="Q52" s="62"/>
      <c r="R52" s="62"/>
      <c r="S52" s="62"/>
      <c r="T52" s="62"/>
      <c r="U52" s="62"/>
      <c r="V52" s="62"/>
      <c r="W52" s="62"/>
      <c r="X52" s="62"/>
      <c r="Y52" s="72"/>
    </row>
    <row r="53" spans="1:25" x14ac:dyDescent="0.25">
      <c r="A53" s="71"/>
      <c r="B53" s="62"/>
      <c r="C53" s="62"/>
      <c r="D53" s="62"/>
      <c r="E53" s="62"/>
      <c r="F53" s="62"/>
      <c r="G53" s="62"/>
      <c r="H53" s="62"/>
      <c r="I53" s="62"/>
      <c r="J53" s="62"/>
      <c r="K53" s="62"/>
      <c r="L53" s="72"/>
      <c r="N53" s="71"/>
      <c r="O53" s="62"/>
      <c r="P53" s="62"/>
      <c r="Q53" s="62"/>
      <c r="R53" s="62"/>
      <c r="S53" s="62"/>
      <c r="T53" s="62"/>
      <c r="U53" s="62"/>
      <c r="V53" s="62"/>
      <c r="W53" s="62"/>
      <c r="X53" s="62"/>
      <c r="Y53" s="72"/>
    </row>
    <row r="54" spans="1:25" x14ac:dyDescent="0.25">
      <c r="A54" s="71"/>
      <c r="B54" s="62"/>
      <c r="C54" s="62"/>
      <c r="D54" s="62"/>
      <c r="E54" s="62"/>
      <c r="F54" s="62"/>
      <c r="G54" s="62"/>
      <c r="H54" s="62"/>
      <c r="I54" s="62"/>
      <c r="J54" s="62"/>
      <c r="K54" s="62"/>
      <c r="L54" s="72"/>
      <c r="N54" s="71"/>
      <c r="O54" s="62"/>
      <c r="P54" s="62"/>
      <c r="Q54" s="62"/>
      <c r="R54" s="62"/>
      <c r="S54" s="62"/>
      <c r="T54" s="62"/>
      <c r="U54" s="62"/>
      <c r="V54" s="62"/>
      <c r="W54" s="62"/>
      <c r="X54" s="62"/>
      <c r="Y54" s="72"/>
    </row>
    <row r="55" spans="1:25" x14ac:dyDescent="0.25">
      <c r="A55" s="71"/>
      <c r="B55" s="62"/>
      <c r="C55" s="62"/>
      <c r="D55" s="62"/>
      <c r="E55" s="62"/>
      <c r="F55" s="62"/>
      <c r="G55" s="62"/>
      <c r="H55" s="62"/>
      <c r="I55" s="62"/>
      <c r="J55" s="62"/>
      <c r="K55" s="62"/>
      <c r="L55" s="72"/>
      <c r="N55" s="71"/>
      <c r="O55" s="62"/>
      <c r="P55" s="62"/>
      <c r="Q55" s="62"/>
      <c r="R55" s="62"/>
      <c r="S55" s="62"/>
      <c r="T55" s="62"/>
      <c r="U55" s="62"/>
      <c r="V55" s="62"/>
      <c r="W55" s="62"/>
      <c r="X55" s="62"/>
      <c r="Y55" s="72"/>
    </row>
    <row r="56" spans="1:25" x14ac:dyDescent="0.25">
      <c r="A56" s="71"/>
      <c r="B56" s="62"/>
      <c r="C56" s="62"/>
      <c r="D56" s="62"/>
      <c r="E56" s="62"/>
      <c r="F56" s="62"/>
      <c r="G56" s="62"/>
      <c r="H56" s="62"/>
      <c r="I56" s="62"/>
      <c r="J56" s="62"/>
      <c r="K56" s="62"/>
      <c r="L56" s="72"/>
      <c r="N56" s="71"/>
      <c r="O56" s="62"/>
      <c r="P56" s="62"/>
      <c r="Q56" s="62"/>
      <c r="R56" s="62"/>
      <c r="S56" s="62"/>
      <c r="T56" s="62"/>
      <c r="U56" s="62"/>
      <c r="V56" s="62"/>
      <c r="W56" s="62"/>
      <c r="X56" s="62"/>
      <c r="Y56" s="72"/>
    </row>
    <row r="57" spans="1:25" x14ac:dyDescent="0.25">
      <c r="A57" s="71"/>
      <c r="B57" s="62"/>
      <c r="C57" s="62"/>
      <c r="D57" s="62"/>
      <c r="E57" s="62"/>
      <c r="F57" s="62"/>
      <c r="G57" s="62"/>
      <c r="H57" s="62"/>
      <c r="I57" s="62"/>
      <c r="J57" s="62"/>
      <c r="K57" s="62"/>
      <c r="L57" s="72"/>
      <c r="N57" s="71"/>
      <c r="O57" s="62"/>
      <c r="P57" s="62"/>
      <c r="Q57" s="62"/>
      <c r="R57" s="62"/>
      <c r="S57" s="62"/>
      <c r="T57" s="62"/>
      <c r="U57" s="62"/>
      <c r="V57" s="62"/>
      <c r="W57" s="62"/>
      <c r="X57" s="62"/>
      <c r="Y57" s="72"/>
    </row>
    <row r="58" spans="1:25" x14ac:dyDescent="0.25">
      <c r="A58" s="71"/>
      <c r="B58" s="62"/>
      <c r="C58" s="62"/>
      <c r="D58" s="62"/>
      <c r="E58" s="62"/>
      <c r="F58" s="62"/>
      <c r="G58" s="62"/>
      <c r="H58" s="62"/>
      <c r="I58" s="62"/>
      <c r="J58" s="62"/>
      <c r="K58" s="62"/>
      <c r="L58" s="72"/>
      <c r="N58" s="71"/>
      <c r="O58" s="62"/>
      <c r="P58" s="62"/>
      <c r="Q58" s="62"/>
      <c r="R58" s="62"/>
      <c r="S58" s="62"/>
      <c r="T58" s="62"/>
      <c r="U58" s="62"/>
      <c r="V58" s="62"/>
      <c r="W58" s="62"/>
      <c r="X58" s="62"/>
      <c r="Y58" s="72"/>
    </row>
    <row r="59" spans="1:25" x14ac:dyDescent="0.25">
      <c r="A59" s="74"/>
      <c r="B59" s="75"/>
      <c r="C59" s="75"/>
      <c r="D59" s="75"/>
      <c r="E59" s="75"/>
      <c r="F59" s="75"/>
      <c r="G59" s="75"/>
      <c r="H59" s="75"/>
      <c r="I59" s="75"/>
      <c r="J59" s="75"/>
      <c r="K59" s="75"/>
      <c r="L59" s="76"/>
      <c r="N59" s="74"/>
      <c r="O59" s="75"/>
      <c r="P59" s="75"/>
      <c r="Q59" s="75"/>
      <c r="R59" s="75"/>
      <c r="S59" s="75"/>
      <c r="T59" s="75"/>
      <c r="U59" s="75"/>
      <c r="V59" s="75"/>
      <c r="W59" s="75"/>
      <c r="X59" s="75"/>
      <c r="Y59" s="76"/>
    </row>
    <row r="60" spans="1:25" x14ac:dyDescent="0.25">
      <c r="A60" s="77"/>
      <c r="B60" s="78"/>
      <c r="C60" s="78"/>
      <c r="D60" s="78"/>
      <c r="E60" s="78"/>
      <c r="F60" s="78"/>
      <c r="G60" s="78"/>
      <c r="H60" s="78"/>
      <c r="I60" s="78"/>
      <c r="J60" s="78"/>
      <c r="K60" s="78"/>
      <c r="L60" s="79"/>
      <c r="N60" s="77"/>
      <c r="O60" s="78"/>
      <c r="P60" s="78"/>
      <c r="Q60" s="78"/>
      <c r="R60" s="78"/>
      <c r="S60" s="78"/>
      <c r="T60" s="78"/>
      <c r="U60" s="78"/>
      <c r="V60" s="78"/>
      <c r="W60" s="78"/>
      <c r="X60" s="78"/>
      <c r="Y60" s="79"/>
    </row>
    <row r="61" spans="1:25" ht="27" customHeight="1" x14ac:dyDescent="0.5">
      <c r="A61" s="71"/>
      <c r="B61" s="457" t="s">
        <v>414</v>
      </c>
      <c r="C61" s="458"/>
      <c r="D61" s="458"/>
      <c r="E61" s="458"/>
      <c r="F61" s="458"/>
      <c r="G61" s="458"/>
      <c r="H61" s="458"/>
      <c r="I61" s="458"/>
      <c r="J61" s="458"/>
      <c r="K61" s="459"/>
      <c r="L61" s="72"/>
      <c r="N61" s="71"/>
      <c r="O61" s="457" t="s">
        <v>12</v>
      </c>
      <c r="P61" s="458"/>
      <c r="Q61" s="458"/>
      <c r="R61" s="458"/>
      <c r="S61" s="458"/>
      <c r="T61" s="458"/>
      <c r="U61" s="458"/>
      <c r="V61" s="458"/>
      <c r="W61" s="458"/>
      <c r="X61" s="459"/>
      <c r="Y61" s="72"/>
    </row>
    <row r="62" spans="1:25" x14ac:dyDescent="0.25">
      <c r="A62" s="71"/>
      <c r="B62" s="62"/>
      <c r="C62" s="62"/>
      <c r="D62" s="62"/>
      <c r="E62" s="62"/>
      <c r="F62" s="62"/>
      <c r="G62" s="62"/>
      <c r="H62" s="62"/>
      <c r="I62" s="62"/>
      <c r="J62" s="62"/>
      <c r="K62" s="62"/>
      <c r="L62" s="72"/>
      <c r="N62" s="71"/>
      <c r="O62" s="62"/>
      <c r="P62" s="62"/>
      <c r="Q62" s="62"/>
      <c r="R62" s="62"/>
      <c r="S62" s="62"/>
      <c r="T62" s="62"/>
      <c r="U62" s="62"/>
      <c r="V62" s="62"/>
      <c r="W62" s="62"/>
      <c r="X62" s="62"/>
      <c r="Y62" s="72"/>
    </row>
    <row r="63" spans="1:25" ht="24.75" x14ac:dyDescent="0.5">
      <c r="A63" s="71"/>
      <c r="B63" s="441" t="s">
        <v>411</v>
      </c>
      <c r="C63" s="442"/>
      <c r="D63" s="62"/>
      <c r="E63" s="62"/>
      <c r="F63" s="62"/>
      <c r="G63" s="62"/>
      <c r="H63" s="62"/>
      <c r="I63" s="62"/>
      <c r="J63" s="62"/>
      <c r="K63" s="62"/>
      <c r="L63" s="72"/>
      <c r="N63" s="71"/>
      <c r="O63" s="441" t="s">
        <v>5</v>
      </c>
      <c r="P63" s="442"/>
      <c r="Q63" s="62"/>
      <c r="R63" s="62"/>
      <c r="S63" s="62"/>
      <c r="T63" s="62"/>
      <c r="U63" s="62"/>
      <c r="V63" s="62"/>
      <c r="W63" s="62"/>
      <c r="X63" s="62"/>
      <c r="Y63" s="72"/>
    </row>
    <row r="64" spans="1:25" ht="24.95" customHeight="1" x14ac:dyDescent="0.4">
      <c r="A64" s="71"/>
      <c r="B64" s="128" t="s">
        <v>6</v>
      </c>
      <c r="C64" s="124">
        <f>IF(OR('معلومات أساسية عن الخدمة'!C6 = "",'معلومات أساسية عن الخدمة'!D6 = ""), 0,SUM(COUNTIFS('حالة الالتزام بالضوابط -مستوى ١'!J136:J138,tbl_choices!C7,'حالة الالتزام بالضوابط -مستوى ١'!H136:H138,{"يجب تطبيقه كليًا - Must be fully implemented","يجب تطبيقه - Must be implemented","يجب تطبيقه جزئيًا - Must be partially implemented"},'حالة الالتزام بالضوابط -مستوى ١'!F136:F138,"أساسي
Main Control")))</f>
        <v>0</v>
      </c>
      <c r="D64" s="62"/>
      <c r="E64" s="62"/>
      <c r="F64" s="62"/>
      <c r="G64" s="62"/>
      <c r="H64" s="62"/>
      <c r="I64" s="62"/>
      <c r="J64" s="62"/>
      <c r="K64" s="62"/>
      <c r="L64" s="72"/>
      <c r="N64" s="71"/>
      <c r="O64" s="128" t="s">
        <v>6</v>
      </c>
      <c r="P64" s="124">
        <f>IF(OR('معلومات أساسية عن الخدمة'!C6 = "",'معلومات أساسية عن الخدمة'!D6 = ""), 0,SUM(COUNTIFS('حالة الالتزام بالضوابط -مستوى ١'!L136:L138,tbl_choices!C7,'حالة الالتزام بالضوابط -مستوى ١'!H136:H138,{"يوصى بتطبيقه","يجب تطبيقه جزئيًا - Must be partially implemented"},'حالة الالتزام بالضوابط -مستوى ١'!F136:F138,"أساسي")))</f>
        <v>0</v>
      </c>
      <c r="Q64" s="62"/>
      <c r="R64" s="62"/>
      <c r="S64" s="62"/>
      <c r="T64" s="62"/>
      <c r="U64" s="62"/>
      <c r="V64" s="62"/>
      <c r="W64" s="62"/>
      <c r="X64" s="62"/>
      <c r="Y64" s="72"/>
    </row>
    <row r="65" spans="1:25" ht="24.95" customHeight="1" x14ac:dyDescent="0.4">
      <c r="A65" s="71"/>
      <c r="B65" s="128" t="s">
        <v>7</v>
      </c>
      <c r="C65" s="124">
        <f>IF(OR('معلومات أساسية عن الخدمة'!C6 = "",'معلومات أساسية عن الخدمة'!D6 = ""), 0, SUM(COUNTIFS('حالة الالتزام بالضوابط -مستوى ١'!J136:J138,tbl_choices!C8,'حالة الالتزام بالضوابط -مستوى ١'!H136:H138,{"يجب تطبيقه كليًا - Must be fully implemented","يجب تطبيقه - Must be implemented","يجب تطبيقه جزئيًا - Must be partially implemented"},'حالة الالتزام بالضوابط -مستوى ١'!F136:F138,"أساسي
Main Control")))</f>
        <v>0</v>
      </c>
      <c r="D65" s="62"/>
      <c r="E65" s="62"/>
      <c r="F65" s="62"/>
      <c r="G65" s="62"/>
      <c r="H65" s="62"/>
      <c r="I65" s="62"/>
      <c r="J65" s="62"/>
      <c r="K65" s="62"/>
      <c r="L65" s="72"/>
      <c r="N65" s="71"/>
      <c r="O65" s="128" t="s">
        <v>7</v>
      </c>
      <c r="P65" s="124">
        <f>IF(OR('معلومات أساسية عن الخدمة'!C6 = "",'معلومات أساسية عن الخدمة'!D6 = ""), 0,SUM(COUNTIFS('حالة الالتزام بالضوابط -مستوى ١'!L136:L138,tbl_choices!C8,'حالة الالتزام بالضوابط -مستوى ١'!H136:H138,{"يوصى بتطبيقه","يجب تطبيقه جزئيًا - Must be partially implemented"},'حالة الالتزام بالضوابط -مستوى ١'!F136:F138,"أساسي")))</f>
        <v>0</v>
      </c>
      <c r="Q65" s="62"/>
      <c r="R65" s="62"/>
      <c r="S65" s="62"/>
      <c r="T65" s="62"/>
      <c r="U65" s="62"/>
      <c r="V65" s="62"/>
      <c r="W65" s="62"/>
      <c r="X65" s="62"/>
      <c r="Y65" s="72"/>
    </row>
    <row r="66" spans="1:25" ht="24.95" customHeight="1" x14ac:dyDescent="0.4">
      <c r="A66" s="71"/>
      <c r="B66" s="128" t="s">
        <v>8</v>
      </c>
      <c r="C66" s="124">
        <f>IF(OR('معلومات أساسية عن الخدمة'!C6 = "",'معلومات أساسية عن الخدمة'!D6 = ""), 0,SUM(COUNTIFS('حالة الالتزام بالضوابط -مستوى ١'!J136:J138,tbl_choices!C9,'حالة الالتزام بالضوابط -مستوى ١'!H136:H138,{"يجب تطبيقه كليًا - Must be fully implemented","يجب تطبيقه - Must be implemented","يجب تطبيقه جزئيًا - Must be partially implemented"},'حالة الالتزام بالضوابط -مستوى ١'!F136:F138,"أساسي
Main Control")))</f>
        <v>0</v>
      </c>
      <c r="D66" s="62"/>
      <c r="E66" s="62"/>
      <c r="F66" s="62"/>
      <c r="G66" s="62"/>
      <c r="H66" s="62"/>
      <c r="I66" s="62"/>
      <c r="J66" s="62"/>
      <c r="K66" s="62"/>
      <c r="L66" s="72"/>
      <c r="N66" s="71"/>
      <c r="O66" s="128" t="s">
        <v>8</v>
      </c>
      <c r="P66" s="124">
        <f>IF(OR('معلومات أساسية عن الخدمة'!C6 = "",'معلومات أساسية عن الخدمة'!D6 = ""), 0,SUM(COUNTIFS('حالة الالتزام بالضوابط -مستوى ١'!L136:L138,tbl_choices!C9,'حالة الالتزام بالضوابط -مستوى ١'!H136:H138,{"يوصى بتطبيقه","يجب تطبيقه جزئيًا - Must be partially implemented"},'حالة الالتزام بالضوابط -مستوى ١'!F136:F138,"أساسي")))</f>
        <v>0</v>
      </c>
      <c r="Q66" s="62"/>
      <c r="R66" s="62"/>
      <c r="S66" s="62"/>
      <c r="T66" s="62"/>
      <c r="U66" s="62"/>
      <c r="V66" s="62"/>
      <c r="W66" s="62"/>
      <c r="X66" s="62"/>
      <c r="Y66" s="72"/>
    </row>
    <row r="67" spans="1:25" ht="24.95" customHeight="1" x14ac:dyDescent="0.4">
      <c r="A67" s="71"/>
      <c r="B67" s="128" t="s">
        <v>16</v>
      </c>
      <c r="C67" s="124">
        <f>IF(OR('معلومات أساسية عن الخدمة'!C6 = "",'معلومات أساسية عن الخدمة'!D6 = ""), 0, SUM(COUNTIFS('حالة الالتزام بالضوابط -مستوى ١'!J136:J138,tbl_choices!C10,'حالة الالتزام بالضوابط -مستوى ١'!H136:H138,{"يجب تطبيقه كليًا - Must be fully implemented","يجب تطبيقه - Must be implemented","يجب تطبيقه جزئيًا - Must be partially implemented"},'حالة الالتزام بالضوابط -مستوى ١'!F136:F138,"أساسي
Main Control")))</f>
        <v>0</v>
      </c>
      <c r="D67" s="62"/>
      <c r="E67" s="62"/>
      <c r="F67" s="62"/>
      <c r="G67" s="62"/>
      <c r="H67" s="62"/>
      <c r="I67" s="62"/>
      <c r="J67" s="62"/>
      <c r="K67" s="62"/>
      <c r="L67" s="72"/>
      <c r="N67" s="71"/>
      <c r="O67" s="128" t="s">
        <v>16</v>
      </c>
      <c r="P67" s="124">
        <f>IF(OR('معلومات أساسية عن الخدمة'!C6 = "",'معلومات أساسية عن الخدمة'!D6 = ""), 0,SUM(COUNTIFS('حالة الالتزام بالضوابط -مستوى ١'!L136:L138,tbl_choices!C10,'حالة الالتزام بالضوابط -مستوى ١'!H136:H138,{"يوصى بتطبيقه","يجب تطبيقه جزئيًا - Must be partially implemented"},'حالة الالتزام بالضوابط -مستوى ١'!F136:F138,"أساسي")))</f>
        <v>0</v>
      </c>
      <c r="Q67" s="62"/>
      <c r="R67" s="62"/>
      <c r="S67" s="62"/>
      <c r="T67" s="62"/>
      <c r="U67" s="62"/>
      <c r="V67" s="62"/>
      <c r="W67" s="62"/>
      <c r="X67" s="62"/>
      <c r="Y67" s="72"/>
    </row>
    <row r="68" spans="1:25" x14ac:dyDescent="0.25">
      <c r="A68" s="71"/>
      <c r="B68" s="62"/>
      <c r="C68" s="62"/>
      <c r="D68" s="62"/>
      <c r="E68" s="62"/>
      <c r="F68" s="62"/>
      <c r="G68" s="62"/>
      <c r="H68" s="62"/>
      <c r="I68" s="62"/>
      <c r="J68" s="62"/>
      <c r="K68" s="62"/>
      <c r="L68" s="72"/>
      <c r="N68" s="71"/>
      <c r="O68" s="62"/>
      <c r="P68" s="62"/>
      <c r="Q68" s="62"/>
      <c r="R68" s="62"/>
      <c r="S68" s="62"/>
      <c r="T68" s="62"/>
      <c r="U68" s="62"/>
      <c r="V68" s="62"/>
      <c r="W68" s="62"/>
      <c r="X68" s="62"/>
      <c r="Y68" s="72"/>
    </row>
    <row r="69" spans="1:25" x14ac:dyDescent="0.25">
      <c r="A69" s="71"/>
      <c r="B69" s="62"/>
      <c r="C69" s="62"/>
      <c r="D69" s="62"/>
      <c r="E69" s="62"/>
      <c r="F69" s="62"/>
      <c r="G69" s="62"/>
      <c r="H69" s="62"/>
      <c r="I69" s="62"/>
      <c r="J69" s="62"/>
      <c r="K69" s="62"/>
      <c r="L69" s="72"/>
      <c r="N69" s="71"/>
      <c r="O69" s="62"/>
      <c r="P69" s="62"/>
      <c r="Q69" s="62"/>
      <c r="R69" s="62"/>
      <c r="S69" s="62"/>
      <c r="T69" s="62"/>
      <c r="U69" s="62"/>
      <c r="V69" s="62"/>
      <c r="W69" s="62"/>
      <c r="X69" s="62"/>
      <c r="Y69" s="72"/>
    </row>
    <row r="70" spans="1:25" x14ac:dyDescent="0.25">
      <c r="A70" s="71"/>
      <c r="B70" s="62"/>
      <c r="C70" s="62"/>
      <c r="D70" s="62"/>
      <c r="E70" s="62"/>
      <c r="F70" s="62"/>
      <c r="G70" s="62"/>
      <c r="H70" s="62"/>
      <c r="I70" s="62"/>
      <c r="J70" s="62"/>
      <c r="K70" s="62"/>
      <c r="L70" s="72"/>
      <c r="N70" s="71"/>
      <c r="O70" s="62"/>
      <c r="P70" s="62"/>
      <c r="Q70" s="62"/>
      <c r="R70" s="62"/>
      <c r="S70" s="62"/>
      <c r="T70" s="62"/>
      <c r="U70" s="62"/>
      <c r="V70" s="62"/>
      <c r="W70" s="62"/>
      <c r="X70" s="62"/>
      <c r="Y70" s="72"/>
    </row>
    <row r="71" spans="1:25" x14ac:dyDescent="0.25">
      <c r="A71" s="71"/>
      <c r="B71" s="62"/>
      <c r="C71" s="62"/>
      <c r="D71" s="62"/>
      <c r="E71" s="62"/>
      <c r="F71" s="62"/>
      <c r="G71" s="62"/>
      <c r="H71" s="62"/>
      <c r="I71" s="62"/>
      <c r="J71" s="62"/>
      <c r="K71" s="62"/>
      <c r="L71" s="72"/>
      <c r="N71" s="71"/>
      <c r="O71" s="62"/>
      <c r="P71" s="62"/>
      <c r="Q71" s="62"/>
      <c r="R71" s="62"/>
      <c r="S71" s="62"/>
      <c r="T71" s="62"/>
      <c r="U71" s="62"/>
      <c r="V71" s="62"/>
      <c r="W71" s="62"/>
      <c r="X71" s="62"/>
      <c r="Y71" s="72"/>
    </row>
    <row r="72" spans="1:25" x14ac:dyDescent="0.25">
      <c r="A72" s="71"/>
      <c r="B72" s="62"/>
      <c r="C72" s="62"/>
      <c r="D72" s="62"/>
      <c r="E72" s="62"/>
      <c r="F72" s="62"/>
      <c r="G72" s="62"/>
      <c r="H72" s="62"/>
      <c r="I72" s="62"/>
      <c r="J72" s="62"/>
      <c r="K72" s="62"/>
      <c r="L72" s="72"/>
      <c r="N72" s="71"/>
      <c r="O72" s="62"/>
      <c r="P72" s="62"/>
      <c r="Q72" s="62"/>
      <c r="R72" s="62"/>
      <c r="S72" s="62"/>
      <c r="T72" s="62"/>
      <c r="U72" s="62"/>
      <c r="V72" s="62"/>
      <c r="W72" s="62"/>
      <c r="X72" s="62"/>
      <c r="Y72" s="72"/>
    </row>
    <row r="73" spans="1:25" x14ac:dyDescent="0.25">
      <c r="A73" s="71"/>
      <c r="B73" s="62"/>
      <c r="C73" s="62"/>
      <c r="D73" s="62"/>
      <c r="E73" s="62"/>
      <c r="F73" s="62"/>
      <c r="G73" s="62"/>
      <c r="H73" s="62"/>
      <c r="I73" s="62"/>
      <c r="J73" s="62"/>
      <c r="K73" s="62"/>
      <c r="L73" s="72"/>
      <c r="N73" s="71"/>
      <c r="O73" s="62"/>
      <c r="P73" s="62"/>
      <c r="Q73" s="62"/>
      <c r="R73" s="62"/>
      <c r="S73" s="62"/>
      <c r="T73" s="62"/>
      <c r="U73" s="62"/>
      <c r="V73" s="62"/>
      <c r="W73" s="62"/>
      <c r="X73" s="62"/>
      <c r="Y73" s="72"/>
    </row>
    <row r="74" spans="1:25" x14ac:dyDescent="0.25">
      <c r="A74" s="71"/>
      <c r="B74" s="62"/>
      <c r="C74" s="62"/>
      <c r="D74" s="62"/>
      <c r="E74" s="62"/>
      <c r="F74" s="62"/>
      <c r="G74" s="62"/>
      <c r="H74" s="62"/>
      <c r="I74" s="62"/>
      <c r="J74" s="62"/>
      <c r="K74" s="62"/>
      <c r="L74" s="72"/>
      <c r="N74" s="71"/>
      <c r="O74" s="62"/>
      <c r="P74" s="62"/>
      <c r="Q74" s="62"/>
      <c r="R74" s="62"/>
      <c r="S74" s="62"/>
      <c r="T74" s="62"/>
      <c r="U74" s="62"/>
      <c r="V74" s="62"/>
      <c r="W74" s="62"/>
      <c r="X74" s="62"/>
      <c r="Y74" s="72"/>
    </row>
    <row r="75" spans="1:25" x14ac:dyDescent="0.25">
      <c r="A75" s="71"/>
      <c r="B75" s="62"/>
      <c r="C75" s="62"/>
      <c r="D75" s="62"/>
      <c r="E75" s="62"/>
      <c r="F75" s="62"/>
      <c r="G75" s="62"/>
      <c r="H75" s="62"/>
      <c r="I75" s="62"/>
      <c r="J75" s="62"/>
      <c r="K75" s="62"/>
      <c r="L75" s="72"/>
      <c r="N75" s="71"/>
      <c r="O75" s="62"/>
      <c r="P75" s="62"/>
      <c r="Q75" s="62"/>
      <c r="R75" s="62"/>
      <c r="S75" s="62"/>
      <c r="T75" s="62"/>
      <c r="U75" s="62"/>
      <c r="V75" s="62"/>
      <c r="W75" s="62"/>
      <c r="X75" s="62"/>
      <c r="Y75" s="72"/>
    </row>
    <row r="76" spans="1:25" x14ac:dyDescent="0.25">
      <c r="A76" s="71"/>
      <c r="B76" s="62"/>
      <c r="C76" s="62"/>
      <c r="D76" s="62"/>
      <c r="E76" s="62"/>
      <c r="F76" s="62"/>
      <c r="G76" s="62"/>
      <c r="H76" s="62"/>
      <c r="I76" s="62"/>
      <c r="J76" s="62"/>
      <c r="K76" s="62"/>
      <c r="L76" s="72"/>
      <c r="N76" s="71"/>
      <c r="O76" s="62"/>
      <c r="P76" s="62"/>
      <c r="Q76" s="62"/>
      <c r="R76" s="62"/>
      <c r="S76" s="62"/>
      <c r="T76" s="62"/>
      <c r="U76" s="62"/>
      <c r="V76" s="62"/>
      <c r="W76" s="62"/>
      <c r="X76" s="62"/>
      <c r="Y76" s="72"/>
    </row>
    <row r="77" spans="1:25" x14ac:dyDescent="0.25">
      <c r="A77" s="71"/>
      <c r="B77" s="62"/>
      <c r="C77" s="62"/>
      <c r="D77" s="62"/>
      <c r="E77" s="62"/>
      <c r="F77" s="62"/>
      <c r="G77" s="62"/>
      <c r="H77" s="62"/>
      <c r="I77" s="62"/>
      <c r="J77" s="62"/>
      <c r="K77" s="62"/>
      <c r="L77" s="72"/>
      <c r="N77" s="71"/>
      <c r="O77" s="62"/>
      <c r="P77" s="62"/>
      <c r="Q77" s="62"/>
      <c r="R77" s="62"/>
      <c r="S77" s="62"/>
      <c r="T77" s="62"/>
      <c r="U77" s="62"/>
      <c r="V77" s="62"/>
      <c r="W77" s="62"/>
      <c r="X77" s="62"/>
      <c r="Y77" s="72"/>
    </row>
    <row r="78" spans="1:25" x14ac:dyDescent="0.25">
      <c r="A78" s="71"/>
      <c r="B78" s="62"/>
      <c r="C78" s="62"/>
      <c r="D78" s="62"/>
      <c r="E78" s="62"/>
      <c r="F78" s="62"/>
      <c r="G78" s="62"/>
      <c r="H78" s="62"/>
      <c r="I78" s="62"/>
      <c r="J78" s="62"/>
      <c r="K78" s="62"/>
      <c r="L78" s="72"/>
      <c r="N78" s="71"/>
      <c r="O78" s="62"/>
      <c r="P78" s="62"/>
      <c r="Q78" s="62"/>
      <c r="R78" s="62"/>
      <c r="S78" s="62"/>
      <c r="T78" s="62"/>
      <c r="U78" s="62"/>
      <c r="V78" s="62"/>
      <c r="W78" s="62"/>
      <c r="X78" s="62"/>
      <c r="Y78" s="72"/>
    </row>
    <row r="79" spans="1:25" x14ac:dyDescent="0.25">
      <c r="A79" s="74"/>
      <c r="B79" s="75"/>
      <c r="C79" s="75"/>
      <c r="D79" s="75"/>
      <c r="E79" s="75"/>
      <c r="F79" s="75"/>
      <c r="G79" s="75"/>
      <c r="H79" s="75"/>
      <c r="I79" s="75"/>
      <c r="J79" s="75"/>
      <c r="K79" s="75"/>
      <c r="L79" s="76"/>
      <c r="N79" s="74"/>
      <c r="O79" s="75"/>
      <c r="P79" s="75"/>
      <c r="Q79" s="75"/>
      <c r="R79" s="75"/>
      <c r="S79" s="75"/>
      <c r="T79" s="75"/>
      <c r="U79" s="75"/>
      <c r="V79" s="75"/>
      <c r="W79" s="75"/>
      <c r="X79" s="75"/>
      <c r="Y79" s="76"/>
    </row>
    <row r="80" spans="1:25" ht="20.100000000000001" customHeight="1" x14ac:dyDescent="0.25">
      <c r="A80" s="77"/>
      <c r="B80" s="78"/>
      <c r="C80" s="78"/>
      <c r="D80" s="78"/>
      <c r="E80" s="78"/>
      <c r="F80" s="78"/>
      <c r="G80" s="78"/>
      <c r="H80" s="78"/>
      <c r="I80" s="78"/>
      <c r="J80" s="78"/>
      <c r="K80" s="78"/>
      <c r="L80" s="79"/>
      <c r="N80" s="77"/>
      <c r="O80" s="78"/>
      <c r="P80" s="78"/>
      <c r="Q80" s="78"/>
      <c r="R80" s="78"/>
      <c r="S80" s="78"/>
      <c r="T80" s="78"/>
      <c r="U80" s="78"/>
      <c r="V80" s="78"/>
      <c r="W80" s="78"/>
      <c r="X80" s="78"/>
      <c r="Y80" s="79"/>
    </row>
    <row r="81" spans="1:25" ht="24.75" x14ac:dyDescent="0.5">
      <c r="A81" s="71"/>
      <c r="B81" s="460" t="s">
        <v>413</v>
      </c>
      <c r="C81" s="461"/>
      <c r="D81" s="461"/>
      <c r="E81" s="461"/>
      <c r="F81" s="461"/>
      <c r="G81" s="461"/>
      <c r="H81" s="461"/>
      <c r="I81" s="461"/>
      <c r="J81" s="461"/>
      <c r="K81" s="462"/>
      <c r="L81" s="72"/>
      <c r="N81" s="71"/>
      <c r="O81" s="460" t="s">
        <v>84</v>
      </c>
      <c r="P81" s="461"/>
      <c r="Q81" s="461"/>
      <c r="R81" s="461"/>
      <c r="S81" s="461"/>
      <c r="T81" s="461"/>
      <c r="U81" s="461"/>
      <c r="V81" s="461"/>
      <c r="W81" s="461"/>
      <c r="X81" s="462"/>
      <c r="Y81" s="72"/>
    </row>
    <row r="82" spans="1:25" x14ac:dyDescent="0.25">
      <c r="A82" s="71"/>
      <c r="B82" s="62"/>
      <c r="C82" s="62"/>
      <c r="D82" s="62"/>
      <c r="E82" s="62"/>
      <c r="F82" s="62"/>
      <c r="G82" s="62"/>
      <c r="H82" s="62"/>
      <c r="I82" s="62"/>
      <c r="J82" s="62"/>
      <c r="K82" s="62"/>
      <c r="L82" s="72"/>
      <c r="N82" s="71"/>
      <c r="O82" s="62"/>
      <c r="P82" s="62"/>
      <c r="Q82" s="62"/>
      <c r="R82" s="62"/>
      <c r="S82" s="62"/>
      <c r="T82" s="62"/>
      <c r="U82" s="62"/>
      <c r="V82" s="62"/>
      <c r="W82" s="62"/>
      <c r="X82" s="62"/>
      <c r="Y82" s="72"/>
    </row>
    <row r="83" spans="1:25" ht="24.75" x14ac:dyDescent="0.5">
      <c r="A83" s="71"/>
      <c r="B83" s="441" t="s">
        <v>411</v>
      </c>
      <c r="C83" s="442"/>
      <c r="D83" s="62"/>
      <c r="E83" s="62"/>
      <c r="F83" s="62"/>
      <c r="G83" s="62"/>
      <c r="H83" s="62"/>
      <c r="I83" s="62"/>
      <c r="J83" s="62"/>
      <c r="K83" s="62"/>
      <c r="L83" s="72"/>
      <c r="N83" s="71"/>
      <c r="O83" s="441" t="s">
        <v>5</v>
      </c>
      <c r="P83" s="442"/>
      <c r="Q83" s="62"/>
      <c r="R83" s="62"/>
      <c r="S83" s="62"/>
      <c r="T83" s="62"/>
      <c r="U83" s="62"/>
      <c r="V83" s="62"/>
      <c r="W83" s="62"/>
      <c r="X83" s="62"/>
      <c r="Y83" s="72"/>
    </row>
    <row r="84" spans="1:25" ht="24.95" customHeight="1" x14ac:dyDescent="0.4">
      <c r="A84" s="71"/>
      <c r="B84" s="128" t="s">
        <v>6</v>
      </c>
      <c r="C84" s="124">
        <f>IF(OR('معلومات أساسية عن الخدمة'!C6 = "",'معلومات أساسية عن الخدمة'!D6 = ""), 0, SUM(COUNTIFS('حالة الالتزام بالضوابط -مستوى ١'!J139:J143,tbl_choices!C7,'حالة الالتزام بالضوابط -مستوى ١'!H139:H143,{"يجب تطبيقه كليًا - Must be fully implemented","يجب تطبيقه - Must be implemented","يجب تطبيقه جزئيًا - Must be partially implemented"},'حالة الالتزام بالضوابط -مستوى ١'!F139:F143,"أساسي
Main Control")))</f>
        <v>0</v>
      </c>
      <c r="D84" s="62"/>
      <c r="E84" s="62"/>
      <c r="F84" s="62"/>
      <c r="G84" s="62"/>
      <c r="H84" s="62"/>
      <c r="I84" s="62"/>
      <c r="J84" s="62"/>
      <c r="K84" s="62"/>
      <c r="L84" s="72"/>
      <c r="N84" s="71"/>
      <c r="O84" s="128" t="s">
        <v>6</v>
      </c>
      <c r="P84" s="124">
        <f>IF(OR('معلومات أساسية عن الخدمة'!C6 = "",'معلومات أساسية عن الخدمة'!D6 = ""), 0, SUM(COUNTIFS('حالة الالتزام بالضوابط -مستوى ١'!L139:L143,tbl_choices!C7,'حالة الالتزام بالضوابط -مستوى ١'!H139:H143,{"يوصى بتطبيقه","يجب تطبيقه جزئيًا - Must be partially implemented"},'حالة الالتزام بالضوابط -مستوى ١'!F139:F143,"أساسي")))</f>
        <v>0</v>
      </c>
      <c r="Q84" s="62"/>
      <c r="R84" s="62"/>
      <c r="S84" s="62"/>
      <c r="T84" s="62"/>
      <c r="U84" s="62"/>
      <c r="V84" s="62"/>
      <c r="W84" s="62"/>
      <c r="X84" s="62"/>
      <c r="Y84" s="72"/>
    </row>
    <row r="85" spans="1:25" ht="24.95" customHeight="1" x14ac:dyDescent="0.4">
      <c r="A85" s="71"/>
      <c r="B85" s="128" t="s">
        <v>7</v>
      </c>
      <c r="C85" s="124">
        <f>IF(OR('معلومات أساسية عن الخدمة'!C6 = "",'معلومات أساسية عن الخدمة'!D6 = ""), 0, SUM(COUNTIFS('حالة الالتزام بالضوابط -مستوى ١'!J139:J143,tbl_choices!C8,'حالة الالتزام بالضوابط -مستوى ١'!H139:H143,{"يجب تطبيقه كليًا - Must be fully implemented","يجب تطبيقه - Must be implemented","يجب تطبيقه جزئيًا - Must be partially implemented"},'حالة الالتزام بالضوابط -مستوى ١'!F139:F143,"أساسي
Main Control")))</f>
        <v>0</v>
      </c>
      <c r="D85" s="62"/>
      <c r="E85" s="62"/>
      <c r="F85" s="62"/>
      <c r="G85" s="62"/>
      <c r="H85" s="62"/>
      <c r="I85" s="62"/>
      <c r="J85" s="62"/>
      <c r="K85" s="62"/>
      <c r="L85" s="72"/>
      <c r="N85" s="71"/>
      <c r="O85" s="128" t="s">
        <v>7</v>
      </c>
      <c r="P85" s="124">
        <f>IF(OR('معلومات أساسية عن الخدمة'!C6 = "",'معلومات أساسية عن الخدمة'!D6 = ""), 0, SUM(COUNTIFS('حالة الالتزام بالضوابط -مستوى ١'!L139:L143,tbl_choices!C8,'حالة الالتزام بالضوابط -مستوى ١'!H139:H143,{"يوصى بتطبيقه","يجب تطبيقه جزئيًا - Must be partially implemented"},'حالة الالتزام بالضوابط -مستوى ١'!F139:F143,"أساسي")))</f>
        <v>0</v>
      </c>
      <c r="Q85" s="62"/>
      <c r="R85" s="62"/>
      <c r="S85" s="62"/>
      <c r="T85" s="62"/>
      <c r="U85" s="62"/>
      <c r="V85" s="62"/>
      <c r="W85" s="62"/>
      <c r="X85" s="62"/>
      <c r="Y85" s="72"/>
    </row>
    <row r="86" spans="1:25" ht="24.95" customHeight="1" x14ac:dyDescent="0.4">
      <c r="A86" s="71"/>
      <c r="B86" s="128" t="s">
        <v>8</v>
      </c>
      <c r="C86" s="124">
        <f>IF(OR('معلومات أساسية عن الخدمة'!C6 = "",'معلومات أساسية عن الخدمة'!D6 = ""), 0, SUM(COUNTIFS('حالة الالتزام بالضوابط -مستوى ١'!J139:J143,tbl_choices!C9,'حالة الالتزام بالضوابط -مستوى ١'!H139:H143,{"يجب تطبيقه كليًا - Must be fully implemented","يجب تطبيقه - Must be implemented","يجب تطبيقه جزئيًا - Must be partially implemented"},'حالة الالتزام بالضوابط -مستوى ١'!F139:F143,"أساسي
Main Control")))</f>
        <v>0</v>
      </c>
      <c r="D86" s="62"/>
      <c r="E86" s="62"/>
      <c r="F86" s="62"/>
      <c r="G86" s="62"/>
      <c r="H86" s="62"/>
      <c r="I86" s="62"/>
      <c r="J86" s="62"/>
      <c r="K86" s="62"/>
      <c r="L86" s="72"/>
      <c r="N86" s="71"/>
      <c r="O86" s="128" t="s">
        <v>8</v>
      </c>
      <c r="P86" s="124">
        <f>IF(OR('معلومات أساسية عن الخدمة'!C6 = "",'معلومات أساسية عن الخدمة'!D6 = ""), 0, SUM(COUNTIFS('حالة الالتزام بالضوابط -مستوى ١'!L139:L143,tbl_choices!C9,'حالة الالتزام بالضوابط -مستوى ١'!H139:H143,{"يوصى بتطبيقه","يجب تطبيقه جزئيًا - Must be partially implemented"},'حالة الالتزام بالضوابط -مستوى ١'!F139:F143,"أساسي")))</f>
        <v>0</v>
      </c>
      <c r="Q86" s="62"/>
      <c r="R86" s="62"/>
      <c r="S86" s="62"/>
      <c r="T86" s="62"/>
      <c r="U86" s="62"/>
      <c r="V86" s="62"/>
      <c r="W86" s="62"/>
      <c r="X86" s="62"/>
      <c r="Y86" s="72"/>
    </row>
    <row r="87" spans="1:25" ht="24.95" customHeight="1" x14ac:dyDescent="0.4">
      <c r="A87" s="71"/>
      <c r="B87" s="128" t="s">
        <v>16</v>
      </c>
      <c r="C87" s="124">
        <f>IF(OR('معلومات أساسية عن الخدمة'!C6 = "",'معلومات أساسية عن الخدمة'!D6 = ""), 0, SUM(COUNTIFS('حالة الالتزام بالضوابط -مستوى ١'!J139:J143,tbl_choices!C10,'حالة الالتزام بالضوابط -مستوى ١'!H139:H143,{"يجب تطبيقه كليًا - Must be fully implemented","يجب تطبيقه - Must be implemented","يجب تطبيقه جزئيًا - Must be partially implemented"},'حالة الالتزام بالضوابط -مستوى ١'!F139:F143,"أساسي
Main Control")))</f>
        <v>0</v>
      </c>
      <c r="D87" s="62"/>
      <c r="E87" s="62"/>
      <c r="F87" s="62"/>
      <c r="G87" s="62"/>
      <c r="H87" s="62"/>
      <c r="I87" s="62"/>
      <c r="J87" s="62"/>
      <c r="K87" s="62"/>
      <c r="L87" s="72"/>
      <c r="N87" s="71"/>
      <c r="O87" s="128" t="s">
        <v>16</v>
      </c>
      <c r="P87" s="124">
        <f>IF(OR('معلومات أساسية عن الخدمة'!C6 = "",'معلومات أساسية عن الخدمة'!D6 = ""), 0, SUM(COUNTIFS('حالة الالتزام بالضوابط -مستوى ١'!L139:L143,tbl_choices!C10,'حالة الالتزام بالضوابط -مستوى ١'!H139:H143,{"يوصى بتطبيقه","يجب تطبيقه جزئيًا - Must be partially implemented"},'حالة الالتزام بالضوابط -مستوى ١'!F139:F143,"أساسي")))</f>
        <v>0</v>
      </c>
      <c r="Q87" s="62"/>
      <c r="R87" s="62"/>
      <c r="S87" s="62"/>
      <c r="T87" s="62"/>
      <c r="U87" s="62"/>
      <c r="V87" s="62"/>
      <c r="W87" s="62"/>
      <c r="X87" s="62"/>
      <c r="Y87" s="72"/>
    </row>
    <row r="88" spans="1:25" x14ac:dyDescent="0.25">
      <c r="A88" s="71"/>
      <c r="B88" s="62"/>
      <c r="C88" s="62"/>
      <c r="D88" s="62"/>
      <c r="E88" s="62"/>
      <c r="F88" s="62"/>
      <c r="G88" s="62"/>
      <c r="H88" s="62"/>
      <c r="I88" s="62"/>
      <c r="J88" s="62"/>
      <c r="K88" s="62"/>
      <c r="L88" s="72"/>
      <c r="N88" s="71"/>
      <c r="O88" s="62"/>
      <c r="P88" s="62"/>
      <c r="Q88" s="62"/>
      <c r="R88" s="62"/>
      <c r="S88" s="62"/>
      <c r="T88" s="62"/>
      <c r="U88" s="62"/>
      <c r="V88" s="62"/>
      <c r="W88" s="62"/>
      <c r="X88" s="62"/>
      <c r="Y88" s="72"/>
    </row>
    <row r="89" spans="1:25" x14ac:dyDescent="0.25">
      <c r="A89" s="71"/>
      <c r="B89" s="62"/>
      <c r="C89" s="62"/>
      <c r="D89" s="62"/>
      <c r="E89" s="62"/>
      <c r="F89" s="62"/>
      <c r="G89" s="62"/>
      <c r="H89" s="62"/>
      <c r="I89" s="62"/>
      <c r="J89" s="62"/>
      <c r="K89" s="62"/>
      <c r="L89" s="72"/>
      <c r="N89" s="71"/>
      <c r="O89" s="62"/>
      <c r="P89" s="62"/>
      <c r="Q89" s="62"/>
      <c r="R89" s="62"/>
      <c r="S89" s="62"/>
      <c r="T89" s="62"/>
      <c r="U89" s="62"/>
      <c r="V89" s="62"/>
      <c r="W89" s="62"/>
      <c r="X89" s="62"/>
      <c r="Y89" s="72"/>
    </row>
    <row r="90" spans="1:25" x14ac:dyDescent="0.25">
      <c r="A90" s="71"/>
      <c r="B90" s="62"/>
      <c r="C90" s="62"/>
      <c r="D90" s="62"/>
      <c r="E90" s="62"/>
      <c r="F90" s="62"/>
      <c r="G90" s="62"/>
      <c r="H90" s="62"/>
      <c r="I90" s="62"/>
      <c r="J90" s="62"/>
      <c r="K90" s="62"/>
      <c r="L90" s="72"/>
      <c r="N90" s="71"/>
      <c r="O90" s="62"/>
      <c r="P90" s="62"/>
      <c r="Q90" s="62"/>
      <c r="R90" s="62"/>
      <c r="S90" s="62"/>
      <c r="T90" s="62"/>
      <c r="U90" s="62"/>
      <c r="V90" s="62"/>
      <c r="W90" s="62"/>
      <c r="X90" s="62"/>
      <c r="Y90" s="72"/>
    </row>
    <row r="91" spans="1:25" x14ac:dyDescent="0.25">
      <c r="A91" s="71"/>
      <c r="B91" s="62"/>
      <c r="C91" s="62"/>
      <c r="D91" s="62"/>
      <c r="E91" s="62"/>
      <c r="F91" s="62"/>
      <c r="G91" s="62"/>
      <c r="H91" s="62"/>
      <c r="I91" s="62"/>
      <c r="J91" s="62"/>
      <c r="K91" s="62"/>
      <c r="L91" s="72"/>
      <c r="N91" s="71"/>
      <c r="O91" s="62"/>
      <c r="P91" s="62"/>
      <c r="Q91" s="62"/>
      <c r="R91" s="62"/>
      <c r="S91" s="62"/>
      <c r="T91" s="62"/>
      <c r="U91" s="62"/>
      <c r="V91" s="62"/>
      <c r="W91" s="62"/>
      <c r="X91" s="62"/>
      <c r="Y91" s="72"/>
    </row>
    <row r="92" spans="1:25" x14ac:dyDescent="0.25">
      <c r="A92" s="71"/>
      <c r="B92" s="62"/>
      <c r="C92" s="62"/>
      <c r="D92" s="62"/>
      <c r="E92" s="62"/>
      <c r="F92" s="62"/>
      <c r="G92" s="62"/>
      <c r="H92" s="62"/>
      <c r="I92" s="62"/>
      <c r="J92" s="62"/>
      <c r="K92" s="62"/>
      <c r="L92" s="72"/>
      <c r="N92" s="71"/>
      <c r="O92" s="62"/>
      <c r="P92" s="62"/>
      <c r="Q92" s="62"/>
      <c r="R92" s="62"/>
      <c r="S92" s="62"/>
      <c r="T92" s="62"/>
      <c r="U92" s="62"/>
      <c r="V92" s="62"/>
      <c r="W92" s="62"/>
      <c r="X92" s="62"/>
      <c r="Y92" s="72"/>
    </row>
    <row r="93" spans="1:25" x14ac:dyDescent="0.25">
      <c r="A93" s="71"/>
      <c r="B93" s="62"/>
      <c r="C93" s="62"/>
      <c r="D93" s="62"/>
      <c r="E93" s="62"/>
      <c r="F93" s="62"/>
      <c r="G93" s="62"/>
      <c r="H93" s="62"/>
      <c r="I93" s="62"/>
      <c r="J93" s="62"/>
      <c r="K93" s="62"/>
      <c r="L93" s="72"/>
      <c r="N93" s="71"/>
      <c r="O93" s="62"/>
      <c r="P93" s="62"/>
      <c r="Q93" s="62"/>
      <c r="R93" s="62"/>
      <c r="S93" s="62"/>
      <c r="T93" s="62"/>
      <c r="U93" s="62"/>
      <c r="V93" s="62"/>
      <c r="W93" s="62"/>
      <c r="X93" s="62"/>
      <c r="Y93" s="72"/>
    </row>
    <row r="94" spans="1:25" x14ac:dyDescent="0.25">
      <c r="A94" s="71"/>
      <c r="B94" s="62"/>
      <c r="C94" s="62"/>
      <c r="D94" s="62"/>
      <c r="E94" s="62"/>
      <c r="F94" s="62"/>
      <c r="G94" s="62"/>
      <c r="H94" s="62"/>
      <c r="I94" s="62"/>
      <c r="J94" s="62"/>
      <c r="K94" s="62"/>
      <c r="L94" s="72"/>
      <c r="N94" s="71"/>
      <c r="O94" s="62"/>
      <c r="P94" s="62"/>
      <c r="Q94" s="62"/>
      <c r="R94" s="62"/>
      <c r="S94" s="62"/>
      <c r="T94" s="62"/>
      <c r="U94" s="62"/>
      <c r="V94" s="62"/>
      <c r="W94" s="62"/>
      <c r="X94" s="62"/>
      <c r="Y94" s="72"/>
    </row>
    <row r="95" spans="1:25" x14ac:dyDescent="0.25">
      <c r="A95" s="71"/>
      <c r="B95" s="62"/>
      <c r="C95" s="62"/>
      <c r="D95" s="62"/>
      <c r="E95" s="62"/>
      <c r="F95" s="62"/>
      <c r="G95" s="62"/>
      <c r="H95" s="62"/>
      <c r="I95" s="62"/>
      <c r="J95" s="62"/>
      <c r="K95" s="62"/>
      <c r="L95" s="72"/>
      <c r="N95" s="71"/>
      <c r="O95" s="62"/>
      <c r="P95" s="62"/>
      <c r="Q95" s="62"/>
      <c r="R95" s="62"/>
      <c r="S95" s="62"/>
      <c r="T95" s="62"/>
      <c r="U95" s="62"/>
      <c r="V95" s="62"/>
      <c r="W95" s="62"/>
      <c r="X95" s="62"/>
      <c r="Y95" s="72"/>
    </row>
    <row r="96" spans="1:25" x14ac:dyDescent="0.25">
      <c r="A96" s="71"/>
      <c r="B96" s="62"/>
      <c r="C96" s="62"/>
      <c r="D96" s="62"/>
      <c r="E96" s="62"/>
      <c r="F96" s="62"/>
      <c r="G96" s="62"/>
      <c r="H96" s="62"/>
      <c r="I96" s="62"/>
      <c r="J96" s="62"/>
      <c r="K96" s="62"/>
      <c r="L96" s="72"/>
      <c r="N96" s="71"/>
      <c r="O96" s="62"/>
      <c r="P96" s="62"/>
      <c r="Q96" s="62"/>
      <c r="R96" s="62"/>
      <c r="S96" s="62"/>
      <c r="T96" s="62"/>
      <c r="U96" s="62"/>
      <c r="V96" s="62"/>
      <c r="W96" s="62"/>
      <c r="X96" s="62"/>
      <c r="Y96" s="72"/>
    </row>
    <row r="97" spans="1:25" x14ac:dyDescent="0.25">
      <c r="A97" s="71"/>
      <c r="B97" s="62"/>
      <c r="C97" s="62"/>
      <c r="D97" s="62"/>
      <c r="E97" s="62"/>
      <c r="F97" s="62"/>
      <c r="G97" s="62"/>
      <c r="H97" s="62"/>
      <c r="I97" s="62"/>
      <c r="J97" s="62"/>
      <c r="K97" s="62"/>
      <c r="L97" s="72"/>
      <c r="N97" s="71"/>
      <c r="O97" s="62"/>
      <c r="P97" s="62"/>
      <c r="Q97" s="62"/>
      <c r="R97" s="62"/>
      <c r="S97" s="62"/>
      <c r="T97" s="62"/>
      <c r="U97" s="62"/>
      <c r="V97" s="62"/>
      <c r="W97" s="62"/>
      <c r="X97" s="62"/>
      <c r="Y97" s="72"/>
    </row>
    <row r="98" spans="1:25" x14ac:dyDescent="0.25">
      <c r="A98" s="71"/>
      <c r="B98" s="62"/>
      <c r="C98" s="62"/>
      <c r="D98" s="62"/>
      <c r="E98" s="62"/>
      <c r="F98" s="62"/>
      <c r="G98" s="62"/>
      <c r="H98" s="62"/>
      <c r="I98" s="62"/>
      <c r="J98" s="62"/>
      <c r="K98" s="62"/>
      <c r="L98" s="72"/>
      <c r="N98" s="71"/>
      <c r="O98" s="62"/>
      <c r="P98" s="62"/>
      <c r="Q98" s="62"/>
      <c r="R98" s="62"/>
      <c r="S98" s="62"/>
      <c r="T98" s="62"/>
      <c r="U98" s="62"/>
      <c r="V98" s="62"/>
      <c r="W98" s="62"/>
      <c r="X98" s="62"/>
      <c r="Y98" s="72"/>
    </row>
    <row r="99" spans="1:25" x14ac:dyDescent="0.25">
      <c r="A99" s="71"/>
      <c r="B99" s="62"/>
      <c r="C99" s="62"/>
      <c r="D99" s="62"/>
      <c r="E99" s="62"/>
      <c r="F99" s="62"/>
      <c r="G99" s="62"/>
      <c r="H99" s="62"/>
      <c r="I99" s="62"/>
      <c r="J99" s="62"/>
      <c r="K99" s="62"/>
      <c r="L99" s="72"/>
      <c r="N99" s="71"/>
      <c r="O99" s="62"/>
      <c r="P99" s="62"/>
      <c r="Q99" s="62"/>
      <c r="R99" s="62"/>
      <c r="S99" s="62"/>
      <c r="T99" s="62"/>
      <c r="U99" s="62"/>
      <c r="V99" s="62"/>
      <c r="W99" s="62"/>
      <c r="X99" s="62"/>
      <c r="Y99" s="72"/>
    </row>
    <row r="100" spans="1:25" x14ac:dyDescent="0.25">
      <c r="A100" s="71"/>
      <c r="B100" s="62"/>
      <c r="C100" s="62"/>
      <c r="D100" s="62"/>
      <c r="E100" s="62"/>
      <c r="F100" s="62"/>
      <c r="G100" s="62"/>
      <c r="H100" s="62"/>
      <c r="I100" s="62"/>
      <c r="J100" s="62"/>
      <c r="K100" s="62"/>
      <c r="L100" s="72"/>
      <c r="N100" s="71"/>
      <c r="O100" s="62"/>
      <c r="P100" s="62"/>
      <c r="Q100" s="62"/>
      <c r="R100" s="62"/>
      <c r="S100" s="62"/>
      <c r="T100" s="62"/>
      <c r="U100" s="62"/>
      <c r="V100" s="62"/>
      <c r="W100" s="62"/>
      <c r="X100" s="62"/>
      <c r="Y100" s="72"/>
    </row>
    <row r="101" spans="1:25" ht="18" x14ac:dyDescent="0.4">
      <c r="A101" s="444" t="str">
        <f>"التصنيف - Classification:  "&amp;الرئيسية!E11&amp;"                                                                                                                                                                                "</f>
        <v xml:space="preserve">التصنيف - Classification:  عام - Public                                                                                                                                                                                </v>
      </c>
      <c r="B101" s="444"/>
      <c r="C101" s="444"/>
      <c r="D101" s="444"/>
      <c r="E101" s="444"/>
      <c r="F101" s="444"/>
      <c r="G101" s="444"/>
      <c r="H101" s="444"/>
      <c r="I101" s="444"/>
      <c r="J101" s="444"/>
      <c r="K101" s="444"/>
      <c r="L101" s="445"/>
      <c r="N101" s="443" t="str">
        <f>"التصنيف:  "&amp;الرئيسية!E11&amp;"                                                                                                                                                                                "</f>
        <v xml:space="preserve">التصنيف:  عام - Public                                                                                                                                                                                </v>
      </c>
      <c r="O101" s="443"/>
      <c r="P101" s="443"/>
      <c r="Q101" s="443"/>
      <c r="R101" s="443"/>
      <c r="S101" s="443"/>
      <c r="T101" s="443"/>
      <c r="U101" s="443"/>
      <c r="V101" s="443"/>
      <c r="W101" s="443"/>
      <c r="X101" s="443"/>
      <c r="Y101" s="443"/>
    </row>
  </sheetData>
  <sheetProtection password="AD2E" sheet="1" objects="1" scenarios="1"/>
  <mergeCells count="25">
    <mergeCell ref="B4:K4"/>
    <mergeCell ref="O61:X61"/>
    <mergeCell ref="O63:P63"/>
    <mergeCell ref="O81:X81"/>
    <mergeCell ref="O1:X2"/>
    <mergeCell ref="O3:X3"/>
    <mergeCell ref="O8:P8"/>
    <mergeCell ref="O19:X19"/>
    <mergeCell ref="O21:P21"/>
    <mergeCell ref="O83:P83"/>
    <mergeCell ref="N101:Y101"/>
    <mergeCell ref="A101:L101"/>
    <mergeCell ref="B1:K2"/>
    <mergeCell ref="B8:C8"/>
    <mergeCell ref="B43:C43"/>
    <mergeCell ref="B63:C63"/>
    <mergeCell ref="B3:K3"/>
    <mergeCell ref="B19:K19"/>
    <mergeCell ref="B21:C21"/>
    <mergeCell ref="B41:K41"/>
    <mergeCell ref="B61:K61"/>
    <mergeCell ref="B81:K81"/>
    <mergeCell ref="B83:C83"/>
    <mergeCell ref="O41:X41"/>
    <mergeCell ref="O43:P43"/>
  </mergeCells>
  <conditionalFormatting sqref="C32">
    <cfRule type="cellIs" dxfId="1763" priority="5" operator="equal">
      <formula>"Not Applicable"</formula>
    </cfRule>
    <cfRule type="cellIs" dxfId="1762" priority="6" operator="equal">
      <formula>"Compliant"</formula>
    </cfRule>
    <cfRule type="cellIs" dxfId="1761" priority="7" operator="equal">
      <formula>"Partially Compliant"</formula>
    </cfRule>
    <cfRule type="cellIs" dxfId="1760" priority="8" operator="equal">
      <formula>"Non-Compliant"</formula>
    </cfRule>
  </conditionalFormatting>
  <conditionalFormatting sqref="P32">
    <cfRule type="cellIs" dxfId="1759" priority="1" operator="equal">
      <formula>"Not Applicable"</formula>
    </cfRule>
    <cfRule type="cellIs" dxfId="1758" priority="2" operator="equal">
      <formula>"Compliant"</formula>
    </cfRule>
    <cfRule type="cellIs" dxfId="1757" priority="3" operator="equal">
      <formula>"Partially Compliant"</formula>
    </cfRule>
    <cfRule type="cellIs" dxfId="1756" priority="4"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&amp;R&amp;"Calibri"&amp;11&amp;K000000&amp;"Calibri"&amp;11&amp;K000000&amp;"Calibri"&amp;11&amp;K000000&amp;"Times New Roman,Regular"&amp;12&amp;G | &amp;P</oddFooter>
    <firstHeader>&amp;R&amp;F</firstHeader>
    <firstFooter>&amp;R&amp;"Calibri"&amp;11&amp;K000000&amp;"Calibri"&amp;11&amp;K000000&amp;"Calibri"&amp;11&amp;K000000&amp;"Times New Roman,Regular"&amp;12&amp;G | &amp;P</firstFooter>
  </headerFooter>
  <rowBreaks count="2" manualBreakCount="2">
    <brk id="39" max="16383" man="1"/>
    <brk id="59" max="16383" man="1"/>
  </rowBreaks>
  <drawing r:id="rId2"/>
  <legacy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6"/>
  <sheetViews>
    <sheetView rightToLeft="1" workbookViewId="0">
      <selection activeCell="C8" sqref="C8"/>
    </sheetView>
  </sheetViews>
  <sheetFormatPr defaultColWidth="8.85546875" defaultRowHeight="15" x14ac:dyDescent="0.25"/>
  <cols>
    <col min="2" max="2" width="11.42578125" customWidth="1"/>
    <col min="3" max="3" width="29.140625" customWidth="1"/>
    <col min="4" max="4" width="29.42578125" customWidth="1"/>
  </cols>
  <sheetData>
    <row r="4" spans="2:4" x14ac:dyDescent="0.25">
      <c r="C4" t="s">
        <v>420</v>
      </c>
    </row>
    <row r="6" spans="2:4" x14ac:dyDescent="0.25">
      <c r="B6" s="3"/>
      <c r="C6" s="3"/>
      <c r="D6" s="3"/>
    </row>
    <row r="7" spans="2:4" ht="30" x14ac:dyDescent="0.25">
      <c r="B7" s="64">
        <v>1</v>
      </c>
      <c r="C7" s="264" t="s">
        <v>118</v>
      </c>
      <c r="D7" s="66"/>
    </row>
    <row r="8" spans="2:4" ht="30" x14ac:dyDescent="0.25">
      <c r="B8" s="64">
        <v>2</v>
      </c>
      <c r="C8" s="264" t="s">
        <v>119</v>
      </c>
      <c r="D8" s="65"/>
    </row>
    <row r="9" spans="2:4" x14ac:dyDescent="0.25">
      <c r="B9" s="64">
        <v>3</v>
      </c>
      <c r="C9" s="66" t="s">
        <v>409</v>
      </c>
      <c r="D9" s="65"/>
    </row>
    <row r="10" spans="2:4" x14ac:dyDescent="0.25">
      <c r="B10" s="64">
        <v>4</v>
      </c>
      <c r="C10" s="66" t="s">
        <v>410</v>
      </c>
      <c r="D10" s="47"/>
    </row>
    <row r="11" spans="2:4" ht="18" x14ac:dyDescent="0.25">
      <c r="B11" s="64">
        <v>5</v>
      </c>
      <c r="C11" s="5"/>
    </row>
    <row r="12" spans="2:4" ht="18" x14ac:dyDescent="0.25">
      <c r="B12" s="64">
        <v>6</v>
      </c>
      <c r="C12" s="4"/>
    </row>
    <row r="13" spans="2:4" ht="18" x14ac:dyDescent="0.25">
      <c r="C13" s="4"/>
    </row>
    <row r="14" spans="2:4" ht="18" x14ac:dyDescent="0.25">
      <c r="C14" s="5"/>
    </row>
    <row r="15" spans="2:4" ht="18" x14ac:dyDescent="0.25">
      <c r="C15" s="5"/>
    </row>
    <row r="16" spans="2:4" ht="18" x14ac:dyDescent="0.25">
      <c r="C16" s="5"/>
    </row>
  </sheetData>
  <pageMargins left="0.7" right="0.7" top="0.75" bottom="0.75" header="0.3" footer="0.3"/>
  <pageSetup paperSize="9" orientation="portrait" r:id="rId1"/>
  <headerFooter>
    <oddFooter>&amp;R&amp;1#&amp;"Courier New"&amp;10&amp;K317100متاح</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49"/>
  <sheetViews>
    <sheetView showGridLines="0" showRowColHeaders="0" showZeros="0" rightToLeft="1" zoomScaleNormal="100" workbookViewId="0">
      <selection activeCell="D139" sqref="D139:E143"/>
    </sheetView>
  </sheetViews>
  <sheetFormatPr defaultColWidth="9.140625" defaultRowHeight="18.75" x14ac:dyDescent="0.3"/>
  <cols>
    <col min="1" max="1" width="5.85546875" style="167" customWidth="1"/>
    <col min="2" max="2" width="29.7109375" style="167" customWidth="1"/>
    <col min="3" max="5" width="20.7109375" style="167" customWidth="1"/>
    <col min="6" max="7" width="20.7109375" style="168" customWidth="1"/>
    <col min="8" max="8" width="16.7109375" style="168" customWidth="1"/>
    <col min="9" max="9" width="36.28515625" style="167" customWidth="1"/>
    <col min="10" max="10" width="15.5703125" style="167" customWidth="1"/>
    <col min="11" max="13" width="17.85546875" style="167" hidden="1" customWidth="1"/>
    <col min="14" max="15" width="15.7109375" style="167" customWidth="1"/>
    <col min="16" max="16" width="18.42578125" style="167" customWidth="1"/>
    <col min="17" max="17" width="8.140625" style="167" customWidth="1"/>
    <col min="18" max="16384" width="9.140625" style="167"/>
  </cols>
  <sheetData>
    <row r="1" spans="1:18" s="166" customFormat="1" ht="22.5" customHeight="1" x14ac:dyDescent="0.3">
      <c r="A1" s="171"/>
      <c r="B1" s="172"/>
      <c r="C1" s="172"/>
      <c r="D1" s="172"/>
      <c r="E1" s="172"/>
      <c r="F1" s="173"/>
      <c r="G1" s="173"/>
      <c r="H1" s="173"/>
      <c r="I1" s="172"/>
      <c r="J1" s="174"/>
      <c r="K1" s="174"/>
      <c r="L1" s="174"/>
      <c r="M1" s="174"/>
      <c r="N1" s="174"/>
      <c r="O1" s="174"/>
      <c r="P1" s="174"/>
      <c r="Q1" s="175"/>
      <c r="R1" s="176"/>
    </row>
    <row r="2" spans="1:18" s="166" customFormat="1" ht="22.5" customHeight="1" x14ac:dyDescent="0.3">
      <c r="A2" s="177"/>
      <c r="B2" s="105"/>
      <c r="C2" s="105"/>
      <c r="D2" s="105"/>
      <c r="E2" s="105"/>
      <c r="F2" s="169"/>
      <c r="G2" s="169"/>
      <c r="H2" s="169"/>
      <c r="I2" s="105"/>
      <c r="J2" s="170"/>
      <c r="K2" s="170"/>
      <c r="L2" s="170"/>
      <c r="M2" s="170"/>
      <c r="N2" s="170"/>
      <c r="O2" s="170"/>
      <c r="P2" s="170"/>
      <c r="Q2" s="107"/>
      <c r="R2" s="178"/>
    </row>
    <row r="3" spans="1:18" s="166" customFormat="1" ht="22.5" customHeight="1" x14ac:dyDescent="0.3">
      <c r="A3" s="177"/>
      <c r="B3" s="105"/>
      <c r="C3" s="105"/>
      <c r="D3" s="105"/>
      <c r="E3" s="105"/>
      <c r="F3" s="169"/>
      <c r="G3" s="169"/>
      <c r="H3" s="169"/>
      <c r="I3" s="105"/>
      <c r="J3" s="170"/>
      <c r="K3" s="170"/>
      <c r="L3" s="170"/>
      <c r="M3" s="170"/>
      <c r="N3" s="170"/>
      <c r="O3" s="170"/>
      <c r="P3" s="170"/>
      <c r="Q3" s="107"/>
      <c r="R3" s="178"/>
    </row>
    <row r="4" spans="1:18" s="166" customFormat="1" ht="50.1" customHeight="1" x14ac:dyDescent="0.3">
      <c r="A4" s="177"/>
      <c r="B4" s="105"/>
      <c r="C4" s="105"/>
      <c r="D4" s="105"/>
      <c r="E4" s="105"/>
      <c r="F4" s="169"/>
      <c r="G4" s="169"/>
      <c r="H4" s="169"/>
      <c r="I4" s="105"/>
      <c r="J4" s="170"/>
      <c r="K4" s="170"/>
      <c r="L4" s="170"/>
      <c r="M4" s="170"/>
      <c r="N4" s="170"/>
      <c r="O4" s="170"/>
      <c r="P4" s="170"/>
      <c r="Q4" s="107"/>
      <c r="R4" s="178"/>
    </row>
    <row r="5" spans="1:18" s="166" customFormat="1" ht="35.1" customHeight="1" x14ac:dyDescent="0.3">
      <c r="A5" s="179"/>
      <c r="B5" s="180"/>
      <c r="C5" s="180"/>
      <c r="D5" s="180"/>
      <c r="E5" s="180"/>
      <c r="F5" s="104"/>
      <c r="G5" s="104"/>
      <c r="H5" s="104"/>
      <c r="I5" s="180"/>
      <c r="J5" s="59"/>
      <c r="K5" s="59"/>
      <c r="L5" s="59"/>
      <c r="M5" s="59"/>
      <c r="N5" s="59"/>
      <c r="O5" s="59"/>
      <c r="P5" s="59"/>
      <c r="Q5" s="58"/>
      <c r="R5" s="181"/>
    </row>
    <row r="6" spans="1:18" s="166" customFormat="1" ht="30" customHeight="1" x14ac:dyDescent="0.3">
      <c r="A6" s="179"/>
      <c r="B6" s="180"/>
      <c r="C6" s="180"/>
      <c r="D6" s="180"/>
      <c r="E6" s="180"/>
      <c r="F6" s="104"/>
      <c r="G6" s="104"/>
      <c r="H6" s="104"/>
      <c r="I6" s="180"/>
      <c r="J6" s="58"/>
      <c r="K6" s="58"/>
      <c r="L6" s="58"/>
      <c r="M6" s="58"/>
      <c r="N6" s="58"/>
      <c r="O6" s="58"/>
      <c r="P6" s="58"/>
      <c r="Q6" s="58"/>
      <c r="R6" s="181"/>
    </row>
    <row r="7" spans="1:18" s="166" customFormat="1" ht="81.75" customHeight="1" x14ac:dyDescent="0.3">
      <c r="A7" s="179"/>
      <c r="B7" s="310" t="s">
        <v>103</v>
      </c>
      <c r="C7" s="414" t="str">
        <f>'معلومات أساسية عن الخدمة'!C8&amp;CHAR(10)&amp;'معلومات أساسية عن الخدمة'!C9</f>
        <v>المستوى ٢
Level 2</v>
      </c>
      <c r="D7" s="415"/>
      <c r="E7" s="416"/>
      <c r="F7" s="417" t="s">
        <v>106</v>
      </c>
      <c r="G7" s="418"/>
      <c r="H7" s="429">
        <f>'معلومات أساسية عن الخدمة'!D8</f>
        <v>0</v>
      </c>
      <c r="I7" s="430"/>
      <c r="J7" s="430"/>
      <c r="K7" s="430"/>
      <c r="L7" s="430"/>
      <c r="M7" s="430"/>
      <c r="N7" s="430"/>
      <c r="O7" s="430"/>
      <c r="P7" s="431"/>
      <c r="Q7" s="58"/>
      <c r="R7" s="181"/>
    </row>
    <row r="8" spans="1:18" s="166" customFormat="1" ht="6.95" customHeight="1" x14ac:dyDescent="0.3">
      <c r="A8" s="179"/>
      <c r="B8" s="182"/>
      <c r="C8" s="182"/>
      <c r="D8" s="182"/>
      <c r="E8" s="182"/>
      <c r="F8" s="108"/>
      <c r="G8" s="108"/>
      <c r="H8" s="108"/>
      <c r="I8" s="182"/>
      <c r="J8" s="109"/>
      <c r="K8" s="109"/>
      <c r="L8" s="109"/>
      <c r="M8" s="109"/>
      <c r="N8" s="109"/>
      <c r="O8" s="109"/>
      <c r="P8" s="109"/>
      <c r="Q8" s="58"/>
      <c r="R8" s="181"/>
    </row>
    <row r="9" spans="1:18" s="166" customFormat="1" ht="108" x14ac:dyDescent="0.3">
      <c r="A9" s="179"/>
      <c r="B9" s="256" t="s">
        <v>104</v>
      </c>
      <c r="C9" s="419" t="s">
        <v>107</v>
      </c>
      <c r="D9" s="419"/>
      <c r="E9" s="419"/>
      <c r="F9" s="256" t="s">
        <v>105</v>
      </c>
      <c r="G9" s="256" t="s">
        <v>108</v>
      </c>
      <c r="H9" s="256" t="s">
        <v>110</v>
      </c>
      <c r="I9" s="256" t="s">
        <v>109</v>
      </c>
      <c r="J9" s="256" t="s">
        <v>111</v>
      </c>
      <c r="K9" s="256"/>
      <c r="L9" s="256" t="s">
        <v>100</v>
      </c>
      <c r="M9" s="256" t="s">
        <v>99</v>
      </c>
      <c r="N9" s="256" t="s">
        <v>449</v>
      </c>
      <c r="O9" s="256" t="s">
        <v>113</v>
      </c>
      <c r="P9" s="256" t="s">
        <v>115</v>
      </c>
      <c r="Q9" s="58"/>
      <c r="R9" s="181"/>
    </row>
    <row r="10" spans="1:18" s="166" customFormat="1" ht="3.95" customHeight="1" x14ac:dyDescent="0.3">
      <c r="A10" s="177"/>
      <c r="B10" s="106"/>
      <c r="C10" s="106"/>
      <c r="D10" s="106"/>
      <c r="E10" s="106"/>
      <c r="F10" s="106"/>
      <c r="G10" s="106"/>
      <c r="H10" s="247"/>
      <c r="I10" s="106"/>
      <c r="J10" s="106"/>
      <c r="K10" s="106"/>
      <c r="L10" s="106"/>
      <c r="M10" s="106"/>
      <c r="N10" s="106"/>
      <c r="O10" s="106"/>
      <c r="P10" s="106"/>
      <c r="Q10" s="107"/>
      <c r="R10" s="178"/>
    </row>
    <row r="11" spans="1:18" ht="175.5" x14ac:dyDescent="0.3">
      <c r="A11" s="183"/>
      <c r="B11" s="432" t="s">
        <v>412</v>
      </c>
      <c r="C11" s="420" t="s">
        <v>254</v>
      </c>
      <c r="D11" s="422" t="s">
        <v>27</v>
      </c>
      <c r="E11" s="423"/>
      <c r="F11" s="123" t="s">
        <v>116</v>
      </c>
      <c r="G11" s="259" t="s">
        <v>120</v>
      </c>
      <c r="H11" s="274" t="str">
        <f>'Implementation Mandatoriness'!C7</f>
        <v>يجب تطبيقه كليًا - Must be fully implemented</v>
      </c>
      <c r="I11" s="262" t="s">
        <v>474</v>
      </c>
      <c r="J11" s="253" t="str">
        <f>IF(K11=3,"مطبق كليًا  - Implemented",IF(K11=0,"لاينطبق - Not Applicable",IF(K11=1,"غير مطبق  - Not Implemented",IF(3&lt;K11&gt;1,"مطبق جزئيًا  - Partially Implemented"," "))))</f>
        <v>مطبق كليًا  - Implemented</v>
      </c>
      <c r="K11" s="127">
        <f>IF(SUM(K12:K12)=0,0,AVERAGEIF(K12:K12,"&lt;&gt;0"))</f>
        <v>3</v>
      </c>
      <c r="L11" s="127"/>
      <c r="M11" s="127"/>
      <c r="N11" s="127"/>
      <c r="O11" s="127"/>
      <c r="P11" s="199"/>
      <c r="Q11" s="60"/>
      <c r="R11" s="184"/>
    </row>
    <row r="12" spans="1:18" ht="214.5" x14ac:dyDescent="0.3">
      <c r="A12" s="183"/>
      <c r="B12" s="433"/>
      <c r="C12" s="421"/>
      <c r="D12" s="424"/>
      <c r="E12" s="425"/>
      <c r="F12" s="123" t="s">
        <v>117</v>
      </c>
      <c r="G12" s="259" t="s">
        <v>122</v>
      </c>
      <c r="H12" s="274" t="str">
        <f>'Implementation Mandatoriness'!C8</f>
        <v>يجب تطبيقه - Must be implemented</v>
      </c>
      <c r="I12" s="262" t="s">
        <v>121</v>
      </c>
      <c r="J12" s="126" t="s">
        <v>6</v>
      </c>
      <c r="K12" s="127">
        <f>IF(J12="مطبق كليًا  - Implemented",3,IF(J12="مطبق جزئيًا  - Partially Implemented",2,IF(J12="غير مطبق  - Not Implemented",1,0)))</f>
        <v>3</v>
      </c>
      <c r="L12" s="127"/>
      <c r="M12" s="127"/>
      <c r="N12" s="127"/>
      <c r="O12" s="127"/>
      <c r="P12" s="199"/>
      <c r="Q12" s="60"/>
      <c r="R12" s="184"/>
    </row>
    <row r="13" spans="1:18" ht="195" x14ac:dyDescent="0.3">
      <c r="A13" s="183"/>
      <c r="B13" s="433"/>
      <c r="C13" s="435" t="s">
        <v>255</v>
      </c>
      <c r="D13" s="436" t="s">
        <v>28</v>
      </c>
      <c r="E13" s="437"/>
      <c r="F13" s="123" t="s">
        <v>116</v>
      </c>
      <c r="G13" s="259" t="s">
        <v>123</v>
      </c>
      <c r="H13" s="274" t="str">
        <f>'Implementation Mandatoriness'!C7</f>
        <v>يجب تطبيقه كليًا - Must be fully implemented</v>
      </c>
      <c r="I13" s="262" t="s">
        <v>284</v>
      </c>
      <c r="J13" s="253" t="str">
        <f>IF(K13=3,"مطبق كليًا  - Implemented",IF(K13=0,"لاينطبق - Not Applicable",IF(K13=1,"غير مطبق  - Not Implemented",IF(3&lt;K13&gt;1,"مطبق جزئيًا  - Partially Implemented"," "))))</f>
        <v>مطبق كليًا  - Implemented</v>
      </c>
      <c r="K13" s="127">
        <f>IF(SUM(K14:K16)=0,0,AVERAGEIF(K14:K16,"&lt;&gt;0"))</f>
        <v>3</v>
      </c>
      <c r="L13" s="127"/>
      <c r="M13" s="127"/>
      <c r="N13" s="127"/>
      <c r="O13" s="127"/>
      <c r="P13" s="199"/>
      <c r="Q13" s="60"/>
      <c r="R13" s="184"/>
    </row>
    <row r="14" spans="1:18" ht="195" x14ac:dyDescent="0.3">
      <c r="A14" s="183"/>
      <c r="B14" s="433"/>
      <c r="C14" s="435"/>
      <c r="D14" s="438"/>
      <c r="E14" s="439"/>
      <c r="F14" s="123" t="s">
        <v>117</v>
      </c>
      <c r="G14" s="259" t="s">
        <v>124</v>
      </c>
      <c r="H14" s="274" t="str">
        <f>'Implementation Mandatoriness'!C8</f>
        <v>يجب تطبيقه - Must be implemented</v>
      </c>
      <c r="I14" s="262" t="s">
        <v>285</v>
      </c>
      <c r="J14" s="126" t="s">
        <v>6</v>
      </c>
      <c r="K14" s="127">
        <f>IF(J14="مطبق كليًا  - Implemented",3,IF(J14="مطبق جزئيًا  - Partially Implemented",2,IF(J14="غير مطبق  - Not Implemented",1,0)))</f>
        <v>3</v>
      </c>
      <c r="L14" s="127"/>
      <c r="M14" s="127"/>
      <c r="N14" s="127"/>
      <c r="O14" s="127"/>
      <c r="P14" s="199"/>
      <c r="Q14" s="60"/>
      <c r="R14" s="184"/>
    </row>
    <row r="15" spans="1:18" ht="117" x14ac:dyDescent="0.3">
      <c r="A15" s="183"/>
      <c r="B15" s="433"/>
      <c r="C15" s="435"/>
      <c r="D15" s="438"/>
      <c r="E15" s="439"/>
      <c r="F15" s="123" t="s">
        <v>117</v>
      </c>
      <c r="G15" s="259" t="s">
        <v>125</v>
      </c>
      <c r="H15" s="274" t="str">
        <f>'Implementation Mandatoriness'!C8</f>
        <v>يجب تطبيقه - Must be implemented</v>
      </c>
      <c r="I15" s="262" t="s">
        <v>286</v>
      </c>
      <c r="J15" s="126" t="s">
        <v>6</v>
      </c>
      <c r="K15" s="127">
        <f>IF(J15="مطبق كليًا  - Implemented",3,IF(J15="مطبق جزئيًا  - Partially Implemented",2,IF(J15="غير مطبق  - Not Implemented",1,0)))</f>
        <v>3</v>
      </c>
      <c r="L15" s="127"/>
      <c r="M15" s="127"/>
      <c r="N15" s="127"/>
      <c r="O15" s="127"/>
      <c r="P15" s="199"/>
      <c r="Q15" s="60"/>
      <c r="R15" s="184"/>
    </row>
    <row r="16" spans="1:18" ht="189.75" customHeight="1" x14ac:dyDescent="0.3">
      <c r="A16" s="183"/>
      <c r="B16" s="433"/>
      <c r="C16" s="420"/>
      <c r="D16" s="438"/>
      <c r="E16" s="439"/>
      <c r="F16" s="123" t="s">
        <v>117</v>
      </c>
      <c r="G16" s="259" t="s">
        <v>126</v>
      </c>
      <c r="H16" s="274" t="str">
        <f>'Implementation Mandatoriness'!C8</f>
        <v>يجب تطبيقه - Must be implemented</v>
      </c>
      <c r="I16" s="262" t="s">
        <v>287</v>
      </c>
      <c r="J16" s="126" t="s">
        <v>6</v>
      </c>
      <c r="K16" s="127">
        <f>IF(J16="مطبق كليًا  - Implemented",3,IF(J16="مطبق جزئيًا  - Partially Implemented",2,IF(J16="غير مطبق  - Not Implemented",1,0)))</f>
        <v>3</v>
      </c>
      <c r="L16" s="127"/>
      <c r="M16" s="127"/>
      <c r="N16" s="127"/>
      <c r="O16" s="127"/>
      <c r="P16" s="199"/>
      <c r="Q16" s="60"/>
      <c r="R16" s="184"/>
    </row>
    <row r="17" spans="1:18" ht="214.5" x14ac:dyDescent="0.3">
      <c r="A17" s="183"/>
      <c r="B17" s="433"/>
      <c r="C17" s="420" t="s">
        <v>256</v>
      </c>
      <c r="D17" s="422" t="s">
        <v>29</v>
      </c>
      <c r="E17" s="423"/>
      <c r="F17" s="123" t="s">
        <v>116</v>
      </c>
      <c r="G17" s="259" t="s">
        <v>127</v>
      </c>
      <c r="H17" s="274" t="str">
        <f>IF('معلومات أساسية عن الخدمة'!C8= "المستوى ٤",'Implementation Mandatoriness'!C10,'Implementation Mandatoriness'!C7)</f>
        <v>يجب تطبيقه كليًا - Must be fully implemented</v>
      </c>
      <c r="I17" s="262" t="s">
        <v>288</v>
      </c>
      <c r="J17" s="253" t="str">
        <f>IF(H17='[1]Implementation Mandatoriness'!C7,IF(K17=3,"مطبق كليًا  - Implemented",IF(K17=0,"لاينطبق - Not Applicable",IF(K17=1,"غير مطبق  - Not Implemented",IF(3&lt;K17&gt;1,"مطبق جزئيًا  - Partially Implemented")))),IF(M17=3,"مطبق كليًا  - Implemented",IF(M17=0,"لاينطبق - Not Applicable",IF(M17=1,"غير مطبق  - Not Implemented",IF(3&lt;M17&gt;1,"مطبق جزئيًا  - Partially Implemented")))))</f>
        <v>مطبق كليًا  - Implemented</v>
      </c>
      <c r="K17" s="127">
        <f>IF(H17='Implementation Mandatoriness'!C7,K18,"")</f>
        <v>3</v>
      </c>
      <c r="L17" s="126" t="str">
        <f>IF(H17='Implementation Mandatoriness'!C10,IF(M17=3,"مطبق كليًا  - Implemented",IF(M17=0,"لاينطبق - Not Applicable",IF(M17=1,"غير مطبق  - Not Implemented",IF(3&lt;M17&gt;1,"مطبق جزئيًا  - Partially Implemented")))),"-")</f>
        <v>-</v>
      </c>
      <c r="M17" s="127" t="str">
        <f>IF(H17='Implementation Mandatoriness'!C10,M18,"-")</f>
        <v>-</v>
      </c>
      <c r="N17" s="127"/>
      <c r="O17" s="127"/>
      <c r="P17" s="199"/>
      <c r="Q17" s="60"/>
      <c r="R17" s="184"/>
    </row>
    <row r="18" spans="1:18" ht="195" x14ac:dyDescent="0.3">
      <c r="A18" s="183"/>
      <c r="B18" s="433"/>
      <c r="C18" s="421"/>
      <c r="D18" s="424"/>
      <c r="E18" s="425"/>
      <c r="F18" s="123" t="s">
        <v>117</v>
      </c>
      <c r="G18" s="259" t="s">
        <v>128</v>
      </c>
      <c r="H18" s="274" t="str">
        <f>IF('معلومات أساسية عن الخدمة'!C8= "المستوى ٤",'Implementation Mandatoriness'!C10,'Implementation Mandatoriness'!C8)</f>
        <v>يجب تطبيقه - Must be implemented</v>
      </c>
      <c r="I18" s="262" t="s">
        <v>289</v>
      </c>
      <c r="J18" s="126" t="s">
        <v>6</v>
      </c>
      <c r="K18" s="127">
        <f>IF(J18="مطبق كليًا  - Implemented",3,IF(J18="مطبق جزئيًا  - Partially Implemented",2,IF(J18="غير مطبق  - Not Implemented",1,0)))</f>
        <v>3</v>
      </c>
      <c r="L18" s="126" t="str">
        <f>IF(H18='Implementation Mandatoriness'!C10,IF(M18=3,"مطبق كليًا  - Implemented",IF(M18=0,"لاينطبق - Not Applicable",IF(M18=1,"غير مطبق  - Not Implemented",IF(3&lt;M18&gt;1,"مطبق جزئيًا  - Partially Implemented")))),"-")</f>
        <v>-</v>
      </c>
      <c r="M18" s="127" t="str">
        <f>IF(H18='Implementation Mandatoriness'!C10,IF(J18="مطبق كليًا  - Implemented",3,IF(J18="مطبق جزئيًا  - Partially Implemented",2,IF(J18="غير مطبق  - Not Implemented",1,0))),"-")</f>
        <v>-</v>
      </c>
      <c r="N18" s="127"/>
      <c r="O18" s="266"/>
      <c r="P18" s="199"/>
      <c r="Q18" s="60"/>
      <c r="R18" s="184"/>
    </row>
    <row r="19" spans="1:18" ht="273" x14ac:dyDescent="0.3">
      <c r="A19" s="183"/>
      <c r="B19" s="433"/>
      <c r="C19" s="420" t="s">
        <v>257</v>
      </c>
      <c r="D19" s="436" t="s">
        <v>30</v>
      </c>
      <c r="E19" s="437"/>
      <c r="F19" s="123" t="s">
        <v>116</v>
      </c>
      <c r="G19" s="259" t="s">
        <v>129</v>
      </c>
      <c r="H19" s="274" t="str">
        <f>IF('معلومات أساسية عن الخدمة'!C8= "المستوى ٤",'Implementation Mandatoriness'!C10,'Implementation Mandatoriness'!C7)</f>
        <v>يجب تطبيقه كليًا - Must be fully implemented</v>
      </c>
      <c r="I19" s="262" t="s">
        <v>290</v>
      </c>
      <c r="J19" s="253" t="str">
        <f>IF(H19='[1]Implementation Mandatoriness'!C7,IF(K19=3,"مطبق كليًا  - Implemented",IF(K19=0,"لاينطبق - Not Applicable",IF(K19=1,"غير مطبق  - Not Implemented",IF(3&lt;K19&gt;1,"مطبق جزئيًا  - Partially Implemented")))),IF(M19=3,"مطبق كليًا  - Implemented",IF(M19=0,"لاينطبق - Not Applicable",IF(M19=1,"غير مطبق  - Not Implemented",IF(3&lt;M19&gt;1,"مطبق جزئيًا  - Partially Implemented")))))</f>
        <v>مطبق كليًا  - Implemented</v>
      </c>
      <c r="K19" s="127">
        <f>IF(H19='Implementation Mandatoriness'!C7,IF(SUM(K20,K21,K22)=0,0,AVERAGEIF(K20:K22,"&lt;&gt;0")),"-")</f>
        <v>3</v>
      </c>
      <c r="L19" s="126" t="str">
        <f>IF(H19='Implementation Mandatoriness'!C10,IF(M19=3,"مطبق كليًا  - Implemented",IF(M19=0,"لاينطبق - Not Applicable",IF(M19=1,"غير مطبق  - Not Implemented",IF(3&lt;M19&gt;1,"مطبق جزئيًا  - Partially Implemented")))),"-")</f>
        <v>-</v>
      </c>
      <c r="M19" s="127" t="str">
        <f>IF(H19='Implementation Mandatoriness'!C10,IF(SUM(M20:M22)=0,0,AVERAGEIF(M20:M22,"&lt;&gt;0")),"-")</f>
        <v>-</v>
      </c>
      <c r="N19" s="127"/>
      <c r="O19" s="127"/>
      <c r="P19" s="199"/>
      <c r="Q19" s="60"/>
      <c r="R19" s="184"/>
    </row>
    <row r="20" spans="1:18" ht="195" x14ac:dyDescent="0.3">
      <c r="A20" s="183"/>
      <c r="B20" s="433"/>
      <c r="C20" s="440"/>
      <c r="D20" s="438"/>
      <c r="E20" s="439"/>
      <c r="F20" s="123" t="s">
        <v>117</v>
      </c>
      <c r="G20" s="259" t="s">
        <v>130</v>
      </c>
      <c r="H20" s="274" t="str">
        <f>IF('معلومات أساسية عن الخدمة'!C8= "المستوى ٤",'Implementation Mandatoriness'!C10,'Implementation Mandatoriness'!C8)</f>
        <v>يجب تطبيقه - Must be implemented</v>
      </c>
      <c r="I20" s="262" t="s">
        <v>291</v>
      </c>
      <c r="J20" s="126" t="s">
        <v>6</v>
      </c>
      <c r="K20" s="127">
        <f>IF(J20="مطبق كليًا  - Implemented",3,IF(J20="مطبق جزئيًا  - Partially Implemented",2,IF(J20="غير مطبق  - Not Implemented",1,0)))</f>
        <v>3</v>
      </c>
      <c r="L20" s="126" t="str">
        <f>IF(H20='Implementation Mandatoriness'!C10,IF(M20=3,"مطبق كليًا  - Implemented",IF(M20=0,"لاينطبق - Not Applicable",IF(M20=1,"غير مطبق  - Not Implemented",IF(3&lt;M20&gt;1,"مطبق جزئيًا  - Partially Implemented")))),"-")</f>
        <v>-</v>
      </c>
      <c r="M20" s="127" t="str">
        <f>IF(H20='Implementation Mandatoriness'!C10,IF(J20="مطبق كليًا  - Implemented",3,IF(J20="مطبق جزئيًا  - Partially Implemented",2,IF(J20="غير مطبق  - Not Implemented",1,0))),"-")</f>
        <v>-</v>
      </c>
      <c r="N20" s="127"/>
      <c r="O20" s="127"/>
      <c r="P20" s="199"/>
      <c r="Q20" s="60"/>
      <c r="R20" s="184"/>
    </row>
    <row r="21" spans="1:18" ht="182.25" customHeight="1" x14ac:dyDescent="0.3">
      <c r="A21" s="183"/>
      <c r="B21" s="433"/>
      <c r="C21" s="440"/>
      <c r="D21" s="438"/>
      <c r="E21" s="439"/>
      <c r="F21" s="123" t="s">
        <v>117</v>
      </c>
      <c r="G21" s="259" t="s">
        <v>131</v>
      </c>
      <c r="H21" s="274" t="str">
        <f>IF('معلومات أساسية عن الخدمة'!C8= "المستوى ٤",'Implementation Mandatoriness'!C10,'Implementation Mandatoriness'!C8)</f>
        <v>يجب تطبيقه - Must be implemented</v>
      </c>
      <c r="I21" s="262" t="s">
        <v>292</v>
      </c>
      <c r="J21" s="126" t="s">
        <v>6</v>
      </c>
      <c r="K21" s="127">
        <f>IF(J21="مطبق كليًا  - Implemented",3,IF(J21="مطبق جزئيًا  - Partially Implemented",2,IF(J21="غير مطبق  - Not Implemented",1,0)))</f>
        <v>3</v>
      </c>
      <c r="L21" s="126" t="str">
        <f>IF(H21='Implementation Mandatoriness'!C10,IF(M21=3,"مطبق كليًا  - Implemented",IF(M21=0,"لاينطبق - Not Applicable",IF(M21=1,"غير مطبق  - Not Implemented",IF(3&lt;M21&gt;1,"مطبق جزئيًا  - Partially Implemented")))),"-")</f>
        <v>-</v>
      </c>
      <c r="M21" s="127" t="str">
        <f>IF(H21='Implementation Mandatoriness'!C10,IF(J21="مطبق كليًا  - Implemented",3,IF(J21="مطبق جزئيًا  - Partially Implemented",2,IF(J21="غير مطبق  - Not Implemented",1,0))),"-")</f>
        <v>-</v>
      </c>
      <c r="N21" s="127"/>
      <c r="O21" s="127"/>
      <c r="P21" s="199"/>
      <c r="Q21" s="60"/>
      <c r="R21" s="184"/>
    </row>
    <row r="22" spans="1:18" ht="175.5" x14ac:dyDescent="0.3">
      <c r="A22" s="183"/>
      <c r="B22" s="433"/>
      <c r="C22" s="440"/>
      <c r="D22" s="438"/>
      <c r="E22" s="439"/>
      <c r="F22" s="123" t="s">
        <v>117</v>
      </c>
      <c r="G22" s="259" t="s">
        <v>132</v>
      </c>
      <c r="H22" s="274" t="str">
        <f>IF('معلومات أساسية عن الخدمة'!C8= "المستوى ٤",'Implementation Mandatoriness'!C10,'Implementation Mandatoriness'!C8)</f>
        <v>يجب تطبيقه - Must be implemented</v>
      </c>
      <c r="I22" s="262" t="s">
        <v>293</v>
      </c>
      <c r="J22" s="126" t="s">
        <v>6</v>
      </c>
      <c r="K22" s="127">
        <f>IF(J22="مطبق كليًا  - Implemented",3,IF(J22="مطبق جزئيًا  - Partially Implemented",2,IF(J22="غير مطبق  - Not Implemented",1,0)))</f>
        <v>3</v>
      </c>
      <c r="L22" s="126" t="str">
        <f>IF(H22='Implementation Mandatoriness'!C10,IF(M22=3,"مطبق كليًا  - Implemented",IF(M22=0,"لاينطبق - Not Applicable",IF(M22=1,"غير مطبق  - Not Implemented",IF(3&lt;M22&gt;1,"مطبق جزئيًا  - Partially Implemented")))),"-")</f>
        <v>-</v>
      </c>
      <c r="M22" s="127" t="str">
        <f>IF(H22='Implementation Mandatoriness'!C10,IF(J22="مطبق كليًا  - Implemented",3,IF(J22="مطبق جزئيًا  - Partially Implemented",2,IF(J22="غير مطبق  - Not Implemented",1,0))),"-")</f>
        <v>-</v>
      </c>
      <c r="N22" s="127"/>
      <c r="O22" s="127"/>
      <c r="P22" s="199"/>
      <c r="Q22" s="60"/>
      <c r="R22" s="184"/>
    </row>
    <row r="23" spans="1:18" ht="280.5" customHeight="1" x14ac:dyDescent="0.3">
      <c r="A23" s="183"/>
      <c r="B23" s="433"/>
      <c r="C23" s="440"/>
      <c r="D23" s="438"/>
      <c r="E23" s="439"/>
      <c r="F23" s="123" t="s">
        <v>116</v>
      </c>
      <c r="G23" s="259" t="s">
        <v>133</v>
      </c>
      <c r="H23" s="274" t="str">
        <f>IF('معلومات أساسية عن الخدمة'!C8= "المستوى ٤",'Implementation Mandatoriness'!C10,'Implementation Mandatoriness'!C7)</f>
        <v>يجب تطبيقه كليًا - Must be fully implemented</v>
      </c>
      <c r="I23" s="262" t="s">
        <v>294</v>
      </c>
      <c r="J23" s="253" t="str">
        <f>IF(H23='[1]Implementation Mandatoriness'!C7,IF(K23=3,"مطبق كليًا  - Implemented",IF(K23=0,"لاينطبق - Not Applicable",IF(K23=1,"غير مطبق  - Not Implemented",IF(3&lt;K23&gt;1,"مطبق جزئيًا  - Partially Implemented")))),IF(M23=3,"مطبق كليًا  - Implemented",IF(M23=0,"لاينطبق - Not Applicable",IF(M23=1,"غير مطبق  - Not Implemented",IF(3&lt;M23&gt;1,"مطبق جزئيًا  - Partially Implemented")))))</f>
        <v>مطبق كليًا  - Implemented</v>
      </c>
      <c r="K23" s="127">
        <f>IF(SUM(K24:K24)=0,0,AVERAGEIF(K24:K24,"&lt;&gt;0"))</f>
        <v>3</v>
      </c>
      <c r="L23" s="126" t="str">
        <f>IF(H23='Implementation Mandatoriness'!C10,IF(M23=3,"مطبق كليًا  - Implemented",IF(M23=0,"لاينطبق - Not Applicable",IF(M23=1,"غير مطبق  - Not Implemented",IF(3&lt;M23&gt;1,"مطبق جزئيًا  - Partially Implemented")))),"-")</f>
        <v>-</v>
      </c>
      <c r="M23" s="127" t="str">
        <f>IF(H23='Implementation Mandatoriness'!C10,IF(M24=0,0,M24),"-")</f>
        <v>-</v>
      </c>
      <c r="N23" s="127"/>
      <c r="O23" s="127"/>
      <c r="P23" s="199"/>
      <c r="Q23" s="60"/>
      <c r="R23" s="184"/>
    </row>
    <row r="24" spans="1:18" ht="195" x14ac:dyDescent="0.3">
      <c r="A24" s="183"/>
      <c r="B24" s="433"/>
      <c r="C24" s="440"/>
      <c r="D24" s="438"/>
      <c r="E24" s="439"/>
      <c r="F24" s="123" t="s">
        <v>117</v>
      </c>
      <c r="G24" s="259" t="s">
        <v>134</v>
      </c>
      <c r="H24" s="274" t="str">
        <f>IF('معلومات أساسية عن الخدمة'!C8= "المستوى ٤",'Implementation Mandatoriness'!C10,'Implementation Mandatoriness'!C8)</f>
        <v>يجب تطبيقه - Must be implemented</v>
      </c>
      <c r="I24" s="262" t="s">
        <v>295</v>
      </c>
      <c r="J24" s="126" t="s">
        <v>6</v>
      </c>
      <c r="K24" s="127">
        <f>IF(J24="مطبق كليًا  - Implemented",3,IF(J24="مطبق جزئيًا  - Partially Implemented",2,IF(J24="غير مطبق  - Not Implemented",1,0)))</f>
        <v>3</v>
      </c>
      <c r="L24" s="126" t="str">
        <f>IF(H24='Implementation Mandatoriness'!C10,IF(M24=3,"مطبق كليًا  - Implemented",IF(M24=0,"لاينطبق - Not Applicable",IF(M24=1,"غير مطبق  - Not Implemented",IF(3&lt;M24&gt;1,"مطبق جزئيًا  - Partially Implemented")))),"-")</f>
        <v>-</v>
      </c>
      <c r="M24" s="127" t="str">
        <f>IF(H24='Implementation Mandatoriness'!C10,IF(J24="مطبق كليًا  - Implemented",3,IF(J24="مطبق جزئيًا  - Partially Implemented",2,IF(J24="غير مطبق  - Not Implemented",1,0))),"-")</f>
        <v>-</v>
      </c>
      <c r="N24" s="127"/>
      <c r="O24" s="127"/>
      <c r="P24" s="199"/>
      <c r="Q24" s="60"/>
      <c r="R24" s="184"/>
    </row>
    <row r="25" spans="1:18" ht="170.25" customHeight="1" x14ac:dyDescent="0.3">
      <c r="A25" s="183"/>
      <c r="B25" s="433"/>
      <c r="C25" s="420" t="s">
        <v>258</v>
      </c>
      <c r="D25" s="436" t="s">
        <v>47</v>
      </c>
      <c r="E25" s="437"/>
      <c r="F25" s="123" t="s">
        <v>116</v>
      </c>
      <c r="G25" s="259" t="s">
        <v>135</v>
      </c>
      <c r="H25" s="274" t="str">
        <f>'Implementation Mandatoriness'!C8</f>
        <v>يجب تطبيقه - Must be implemented</v>
      </c>
      <c r="I25" s="262" t="s">
        <v>296</v>
      </c>
      <c r="J25" s="126" t="s">
        <v>6</v>
      </c>
      <c r="K25" s="127">
        <f>IF(J25="مطبق كليًا  - Implemented",3,IF(J25="مطبق جزئيًا  - Partially Implemented",2,IF(J25="غير مطبق  - Not Implemented",1,0)))</f>
        <v>3</v>
      </c>
      <c r="L25" s="127"/>
      <c r="M25" s="127"/>
      <c r="N25" s="127"/>
      <c r="O25" s="127"/>
      <c r="P25" s="199"/>
      <c r="Q25" s="60"/>
      <c r="R25" s="184"/>
    </row>
    <row r="26" spans="1:18" ht="136.5" x14ac:dyDescent="0.3">
      <c r="A26" s="183"/>
      <c r="B26" s="433"/>
      <c r="C26" s="440"/>
      <c r="D26" s="438"/>
      <c r="E26" s="439"/>
      <c r="F26" s="123" t="s">
        <v>116</v>
      </c>
      <c r="G26" s="259" t="s">
        <v>136</v>
      </c>
      <c r="H26" s="274" t="str">
        <f>'Implementation Mandatoriness'!C8</f>
        <v>يجب تطبيقه - Must be implemented</v>
      </c>
      <c r="I26" s="262" t="s">
        <v>297</v>
      </c>
      <c r="J26" s="126" t="s">
        <v>6</v>
      </c>
      <c r="K26" s="127">
        <f>IF(J26="مطبق كليًا  - Implemented",3,IF(J26="مطبق جزئيًا  - Partially Implemented",2,IF(J26="غير مطبق  - Not Implemented",1,0)))</f>
        <v>3</v>
      </c>
      <c r="L26" s="127"/>
      <c r="M26" s="127"/>
      <c r="N26" s="127"/>
      <c r="O26" s="127"/>
      <c r="P26" s="199"/>
      <c r="Q26" s="60"/>
      <c r="R26" s="184"/>
    </row>
    <row r="27" spans="1:18" ht="136.5" x14ac:dyDescent="0.3">
      <c r="A27" s="183"/>
      <c r="B27" s="433"/>
      <c r="C27" s="440"/>
      <c r="D27" s="438"/>
      <c r="E27" s="439"/>
      <c r="F27" s="123" t="s">
        <v>116</v>
      </c>
      <c r="G27" s="259" t="s">
        <v>137</v>
      </c>
      <c r="H27" s="275" t="str">
        <f>'Implementation Mandatoriness'!C7</f>
        <v>يجب تطبيقه كليًا - Must be fully implemented</v>
      </c>
      <c r="I27" s="262" t="s">
        <v>298</v>
      </c>
      <c r="J27" s="253" t="str">
        <f>IF(K27=3,"مطبق كليًا  - Implemented",IF(K27=0,"لاينطبق - Not Applicable",IF(K27=1,"غير مطبق  - Not Implemented",IF(3&lt;K27&gt;1,"مطبق جزئيًا  - Partially Implemented"," "))))</f>
        <v>مطبق كليًا  - Implemented</v>
      </c>
      <c r="K27" s="127">
        <f>IF(SUM(K28:K29)=0,0,AVERAGEIF(K28:K29,"&lt;&gt;0"))</f>
        <v>3</v>
      </c>
      <c r="L27" s="127"/>
      <c r="M27" s="127"/>
      <c r="N27" s="127"/>
      <c r="O27" s="127"/>
      <c r="P27" s="199"/>
      <c r="Q27" s="60"/>
      <c r="R27" s="184"/>
    </row>
    <row r="28" spans="1:18" ht="214.5" x14ac:dyDescent="0.3">
      <c r="A28" s="183"/>
      <c r="B28" s="433"/>
      <c r="C28" s="440"/>
      <c r="D28" s="438"/>
      <c r="E28" s="439"/>
      <c r="F28" s="123" t="s">
        <v>117</v>
      </c>
      <c r="G28" s="259" t="s">
        <v>138</v>
      </c>
      <c r="H28" s="274" t="str">
        <f>'Implementation Mandatoriness'!C8</f>
        <v>يجب تطبيقه - Must be implemented</v>
      </c>
      <c r="I28" s="262" t="s">
        <v>299</v>
      </c>
      <c r="J28" s="126" t="s">
        <v>6</v>
      </c>
      <c r="K28" s="127">
        <f>IF(J28="مطبق كليًا  - Implemented",3,IF(J28="مطبق جزئيًا  - Partially Implemented",2,IF(J28="غير مطبق  - Not Implemented",1,0)))</f>
        <v>3</v>
      </c>
      <c r="L28" s="127"/>
      <c r="M28" s="127"/>
      <c r="N28" s="127"/>
      <c r="O28" s="127"/>
      <c r="P28" s="199"/>
      <c r="Q28" s="60"/>
      <c r="R28" s="184"/>
    </row>
    <row r="29" spans="1:18" ht="156" x14ac:dyDescent="0.3">
      <c r="A29" s="183"/>
      <c r="B29" s="433"/>
      <c r="C29" s="440"/>
      <c r="D29" s="438"/>
      <c r="E29" s="439"/>
      <c r="F29" s="123" t="s">
        <v>117</v>
      </c>
      <c r="G29" s="259" t="s">
        <v>139</v>
      </c>
      <c r="H29" s="274" t="str">
        <f>'Implementation Mandatoriness'!C8</f>
        <v>يجب تطبيقه - Must be implemented</v>
      </c>
      <c r="I29" s="262" t="s">
        <v>300</v>
      </c>
      <c r="J29" s="126" t="s">
        <v>6</v>
      </c>
      <c r="K29" s="127">
        <f>IF(J29="مطبق كليًا  - Implemented",3,IF(J29="مطبق جزئيًا  - Partially Implemented",2,IF(J29="غير مطبق  - Not Implemented",1,0)))</f>
        <v>3</v>
      </c>
      <c r="L29" s="127"/>
      <c r="M29" s="127"/>
      <c r="N29" s="127"/>
      <c r="O29" s="127"/>
      <c r="P29" s="199"/>
      <c r="Q29" s="60"/>
      <c r="R29" s="184"/>
    </row>
    <row r="30" spans="1:18" ht="156" x14ac:dyDescent="0.3">
      <c r="A30" s="183"/>
      <c r="B30" s="434"/>
      <c r="C30" s="267"/>
      <c r="D30" s="205"/>
      <c r="E30" s="206"/>
      <c r="F30" s="123" t="s">
        <v>116</v>
      </c>
      <c r="G30" s="259" t="s">
        <v>140</v>
      </c>
      <c r="H30" s="274" t="str">
        <f>'Implementation Mandatoriness'!C8</f>
        <v>يجب تطبيقه - Must be implemented</v>
      </c>
      <c r="I30" s="262" t="s">
        <v>301</v>
      </c>
      <c r="J30" s="126" t="s">
        <v>6</v>
      </c>
      <c r="K30" s="127">
        <f>IF(J30="مطبق كليًا  - Implemented",3,IF(J30="مطبق جزئيًا  - Partially Implemented",2,IF(J30="غير مطبق  - Not Implemented",1,0)))</f>
        <v>3</v>
      </c>
      <c r="L30" s="127"/>
      <c r="M30" s="127"/>
      <c r="N30" s="127"/>
      <c r="O30" s="127"/>
      <c r="P30" s="199"/>
      <c r="Q30" s="60"/>
      <c r="R30" s="184"/>
    </row>
    <row r="31" spans="1:18" ht="273" x14ac:dyDescent="0.3">
      <c r="A31" s="183"/>
      <c r="B31" s="404" t="s">
        <v>281</v>
      </c>
      <c r="C31" s="386" t="s">
        <v>259</v>
      </c>
      <c r="D31" s="387" t="s">
        <v>31</v>
      </c>
      <c r="E31" s="388"/>
      <c r="F31" s="123" t="s">
        <v>116</v>
      </c>
      <c r="G31" s="259" t="s">
        <v>141</v>
      </c>
      <c r="H31" s="275" t="str">
        <f>'Implementation Mandatoriness'!C7</f>
        <v>يجب تطبيقه كليًا - Must be fully implemented</v>
      </c>
      <c r="I31" s="262" t="s">
        <v>302</v>
      </c>
      <c r="J31" s="253" t="str">
        <f>IF(K31=3,"مطبق كليًا  - Implemented",IF(K31=0,"لاينطبق - Not Applicable",IF(K31=1,"غير مطبق  - Not Implemented",IF(3&lt;K31&gt;1,"مطبق جزئيًا  - Partially Implemented"," "))))</f>
        <v>مطبق كليًا  - Implemented</v>
      </c>
      <c r="K31" s="127">
        <f>IF(SUM(K32:K33)=0,0,AVERAGEIF(K32:K33,"&lt;&gt;0"))</f>
        <v>3</v>
      </c>
      <c r="L31" s="127"/>
      <c r="M31" s="127"/>
      <c r="N31" s="127"/>
      <c r="O31" s="127"/>
      <c r="P31" s="199"/>
      <c r="Q31" s="60"/>
      <c r="R31" s="184"/>
    </row>
    <row r="32" spans="1:18" ht="214.5" x14ac:dyDescent="0.3">
      <c r="A32" s="183"/>
      <c r="B32" s="405"/>
      <c r="C32" s="386"/>
      <c r="D32" s="389"/>
      <c r="E32" s="390"/>
      <c r="F32" s="123" t="s">
        <v>117</v>
      </c>
      <c r="G32" s="259" t="s">
        <v>142</v>
      </c>
      <c r="H32" s="274" t="str">
        <f>'Implementation Mandatoriness'!C8</f>
        <v>يجب تطبيقه - Must be implemented</v>
      </c>
      <c r="I32" s="262" t="s">
        <v>303</v>
      </c>
      <c r="J32" s="126" t="s">
        <v>6</v>
      </c>
      <c r="K32" s="127">
        <f>IF(J32="مطبق كليًا  - Implemented",3,IF(J32="مطبق جزئيًا  - Partially Implemented",2,IF(J32="غير مطبق  - Not Implemented",1,0)))</f>
        <v>3</v>
      </c>
      <c r="L32" s="127"/>
      <c r="M32" s="127"/>
      <c r="N32" s="127"/>
      <c r="O32" s="127"/>
      <c r="P32" s="199"/>
      <c r="Q32" s="60"/>
      <c r="R32" s="184"/>
    </row>
    <row r="33" spans="1:18" ht="117" x14ac:dyDescent="0.3">
      <c r="A33" s="183"/>
      <c r="B33" s="405"/>
      <c r="C33" s="386"/>
      <c r="D33" s="389"/>
      <c r="E33" s="390"/>
      <c r="F33" s="123" t="s">
        <v>117</v>
      </c>
      <c r="G33" s="259" t="s">
        <v>143</v>
      </c>
      <c r="H33" s="274" t="str">
        <f>'Implementation Mandatoriness'!C8</f>
        <v>يجب تطبيقه - Must be implemented</v>
      </c>
      <c r="I33" s="262" t="s">
        <v>304</v>
      </c>
      <c r="J33" s="126" t="s">
        <v>6</v>
      </c>
      <c r="K33" s="127">
        <f>IF(J33="مطبق كليًا  - Implemented",3,IF(J33="مطبق جزئيًا  - Partially Implemented",2,IF(J33="غير مطبق  - Not Implemented",1,0)))</f>
        <v>3</v>
      </c>
      <c r="L33" s="127"/>
      <c r="M33" s="127"/>
      <c r="N33" s="127"/>
      <c r="O33" s="127"/>
      <c r="P33" s="199"/>
      <c r="Q33" s="60"/>
      <c r="R33" s="184"/>
    </row>
    <row r="34" spans="1:18" ht="273" x14ac:dyDescent="0.3">
      <c r="A34" s="183"/>
      <c r="B34" s="405"/>
      <c r="C34" s="386" t="s">
        <v>260</v>
      </c>
      <c r="D34" s="387" t="s">
        <v>32</v>
      </c>
      <c r="E34" s="388"/>
      <c r="F34" s="123" t="s">
        <v>116</v>
      </c>
      <c r="G34" s="259" t="s">
        <v>144</v>
      </c>
      <c r="H34" s="274" t="str">
        <f>IF('معلومات أساسية عن الخدمة'!C8= "المستوى ٤",'Implementation Mandatoriness'!C9,'Implementation Mandatoriness'!C7)</f>
        <v>يجب تطبيقه كليًا - Must be fully implemented</v>
      </c>
      <c r="I34" s="262" t="s">
        <v>305</v>
      </c>
      <c r="J34" s="253" t="str">
        <f>IF(K34=3,"مطبق كليًا  - Implemented",IF(K34=0,"لاينطبق - Not Applicable",IF(K34=1,"غير مطبق  - Not Implemented",IF(3&lt;K34&gt;1,"مطبق جزئيًا  - Partially Implemented"," "))))</f>
        <v>مطبق كليًا  - Implemented</v>
      </c>
      <c r="K34" s="127">
        <f>IF(H34='Implementation Mandatoriness'!C7,IF(SUM(K35:K46)=0,0,AVERAGEIFS(K35:K46,H35:H46,'Implementation Mandatoriness'!C8,K35:K46,"&lt;&gt;0")),IF(SUM(K35:K46)=0,0,AVERAGEIFS(K35:K46,H35:H46,'Implementation Mandatoriness'!C8,K35:K46,"&lt;&gt;0")))</f>
        <v>3</v>
      </c>
      <c r="L34" s="126" t="str">
        <f>IF(H34='Implementation Mandatoriness'!C9,IF(M34=3,"مطبق كليًا  - Implemented",IF(M34=0,"لاينطبق - Not Applicable",IF(M34=1,"غير مطبق  - Not Implemented",IF(3&lt;M34&gt;1,"مطبق جزئيًا  - Partially Implemented")))),"-")</f>
        <v>-</v>
      </c>
      <c r="M34" s="127" t="str">
        <f>IF(H34='Implementation Mandatoriness'!C9,IF(SUM(K35:K46)=0,0,AVERAGEIFS(K35:K46,H35:H46,'Implementation Mandatoriness'!C10,K35:K46,"&lt;&gt;0")),"-")</f>
        <v>-</v>
      </c>
      <c r="N34" s="127"/>
      <c r="O34" s="127"/>
      <c r="P34" s="199"/>
      <c r="Q34" s="60"/>
      <c r="R34" s="184"/>
    </row>
    <row r="35" spans="1:18" ht="162" customHeight="1" x14ac:dyDescent="0.3">
      <c r="A35" s="183"/>
      <c r="B35" s="405"/>
      <c r="C35" s="386"/>
      <c r="D35" s="389"/>
      <c r="E35" s="390"/>
      <c r="F35" s="123" t="s">
        <v>117</v>
      </c>
      <c r="G35" s="259" t="s">
        <v>145</v>
      </c>
      <c r="H35" s="274" t="str">
        <f>'Implementation Mandatoriness'!C8</f>
        <v>يجب تطبيقه - Must be implemented</v>
      </c>
      <c r="I35" s="262" t="s">
        <v>306</v>
      </c>
      <c r="J35" s="126" t="s">
        <v>6</v>
      </c>
      <c r="K35" s="127">
        <f>IF(J35="مطبق كليًا  - Implemented",3,IF(J35="مطبق جزئيًا  - Partially Implemented",2,IF(J35="غير مطبق  - Not Implemented",1,0)))</f>
        <v>3</v>
      </c>
      <c r="L35" s="127"/>
      <c r="M35" s="127"/>
      <c r="N35" s="127"/>
      <c r="O35" s="127"/>
      <c r="P35" s="199"/>
      <c r="Q35" s="60"/>
      <c r="R35" s="184"/>
    </row>
    <row r="36" spans="1:18" ht="195" x14ac:dyDescent="0.3">
      <c r="A36" s="183"/>
      <c r="B36" s="405"/>
      <c r="C36" s="386"/>
      <c r="D36" s="389"/>
      <c r="E36" s="390"/>
      <c r="F36" s="123" t="s">
        <v>117</v>
      </c>
      <c r="G36" s="259" t="s">
        <v>146</v>
      </c>
      <c r="H36" s="274" t="str">
        <f>'Implementation Mandatoriness'!C8</f>
        <v>يجب تطبيقه - Must be implemented</v>
      </c>
      <c r="I36" s="263" t="s">
        <v>307</v>
      </c>
      <c r="J36" s="126" t="s">
        <v>6</v>
      </c>
      <c r="K36" s="127">
        <f>IF(J36="مطبق كليًا  - Implemented",3,IF(J36="مطبق جزئيًا  - Partially Implemented",2,IF(J36="غير مطبق  - Not Implemented",1,0)))</f>
        <v>3</v>
      </c>
      <c r="L36" s="127"/>
      <c r="M36" s="127"/>
      <c r="N36" s="127"/>
      <c r="O36" s="127"/>
      <c r="P36" s="199"/>
      <c r="Q36" s="60"/>
      <c r="R36" s="184"/>
    </row>
    <row r="37" spans="1:18" ht="195" x14ac:dyDescent="0.3">
      <c r="A37" s="183"/>
      <c r="B37" s="405"/>
      <c r="C37" s="386"/>
      <c r="D37" s="389"/>
      <c r="E37" s="390"/>
      <c r="F37" s="123" t="s">
        <v>117</v>
      </c>
      <c r="G37" s="259" t="s">
        <v>147</v>
      </c>
      <c r="H37" s="274" t="str">
        <f>'Implementation Mandatoriness'!C8</f>
        <v>يجب تطبيقه - Must be implemented</v>
      </c>
      <c r="I37" s="202" t="s">
        <v>308</v>
      </c>
      <c r="J37" s="126" t="s">
        <v>6</v>
      </c>
      <c r="K37" s="127">
        <f>IF(J37="مطبق كليًا  - Implemented",3,IF(J37="مطبق جزئيًا  - Partially Implemented",2,IF(J37="غير مطبق  - Not Implemented",1,0)))</f>
        <v>3</v>
      </c>
      <c r="L37" s="127"/>
      <c r="M37" s="127"/>
      <c r="N37" s="127"/>
      <c r="O37" s="127"/>
      <c r="P37" s="199"/>
      <c r="Q37" s="60"/>
      <c r="R37" s="184"/>
    </row>
    <row r="38" spans="1:18" ht="175.5" x14ac:dyDescent="0.3">
      <c r="A38" s="183"/>
      <c r="B38" s="405"/>
      <c r="C38" s="386"/>
      <c r="D38" s="389"/>
      <c r="E38" s="390"/>
      <c r="F38" s="123" t="s">
        <v>117</v>
      </c>
      <c r="G38" s="259" t="s">
        <v>148</v>
      </c>
      <c r="H38" s="274" t="str">
        <f>'Implementation Mandatoriness'!C8</f>
        <v>يجب تطبيقه - Must be implemented</v>
      </c>
      <c r="I38" s="202" t="s">
        <v>309</v>
      </c>
      <c r="J38" s="126" t="s">
        <v>6</v>
      </c>
      <c r="K38" s="127">
        <f>IF(J38="مطبق كليًا  - Implemented",3,IF(J38="مطبق جزئيًا  - Partially Implemented",2,IF(J38="غير مطبق  - Not Implemented",1,0)))</f>
        <v>3</v>
      </c>
      <c r="L38" s="127"/>
      <c r="M38" s="127"/>
      <c r="N38" s="127"/>
      <c r="O38" s="127"/>
      <c r="P38" s="199"/>
      <c r="Q38" s="60"/>
      <c r="R38" s="184"/>
    </row>
    <row r="39" spans="1:18" ht="175.5" x14ac:dyDescent="0.3">
      <c r="A39" s="183"/>
      <c r="B39" s="405"/>
      <c r="C39" s="386"/>
      <c r="D39" s="389"/>
      <c r="E39" s="390"/>
      <c r="F39" s="123" t="s">
        <v>117</v>
      </c>
      <c r="G39" s="259" t="s">
        <v>149</v>
      </c>
      <c r="H39" s="274" t="str">
        <f>'Implementation Mandatoriness'!C8</f>
        <v>يجب تطبيقه - Must be implemented</v>
      </c>
      <c r="I39" s="202" t="s">
        <v>310</v>
      </c>
      <c r="J39" s="126" t="s">
        <v>6</v>
      </c>
      <c r="K39" s="127">
        <f t="shared" ref="K39:K45" si="0">IF(J39="مطبق كليًا  - Implemented",3,IF(J39="مطبق جزئيًا  - Partially Implemented",2,IF(J39="غير مطبق  - Not Implemented",1,0)))</f>
        <v>3</v>
      </c>
      <c r="L39" s="127"/>
      <c r="M39" s="127"/>
      <c r="N39" s="127"/>
      <c r="O39" s="127"/>
      <c r="P39" s="199"/>
      <c r="Q39" s="60"/>
      <c r="R39" s="184"/>
    </row>
    <row r="40" spans="1:18" ht="97.5" x14ac:dyDescent="0.3">
      <c r="A40" s="183"/>
      <c r="B40" s="405"/>
      <c r="C40" s="386"/>
      <c r="D40" s="389"/>
      <c r="E40" s="390"/>
      <c r="F40" s="123" t="s">
        <v>117</v>
      </c>
      <c r="G40" s="259" t="s">
        <v>150</v>
      </c>
      <c r="H40" s="274" t="str">
        <f>'Implementation Mandatoriness'!C8</f>
        <v>يجب تطبيقه - Must be implemented</v>
      </c>
      <c r="I40" s="202" t="s">
        <v>311</v>
      </c>
      <c r="J40" s="126" t="s">
        <v>6</v>
      </c>
      <c r="K40" s="127">
        <f t="shared" si="0"/>
        <v>3</v>
      </c>
      <c r="L40" s="127"/>
      <c r="M40" s="127"/>
      <c r="N40" s="127"/>
      <c r="O40" s="127"/>
      <c r="P40" s="199"/>
      <c r="Q40" s="60"/>
      <c r="R40" s="184"/>
    </row>
    <row r="41" spans="1:18" ht="136.5" x14ac:dyDescent="0.3">
      <c r="A41" s="183"/>
      <c r="B41" s="405"/>
      <c r="C41" s="386"/>
      <c r="D41" s="389"/>
      <c r="E41" s="390"/>
      <c r="F41" s="123" t="s">
        <v>117</v>
      </c>
      <c r="G41" s="259" t="s">
        <v>151</v>
      </c>
      <c r="H41" s="274" t="str">
        <f>'Implementation Mandatoriness'!C8</f>
        <v>يجب تطبيقه - Must be implemented</v>
      </c>
      <c r="I41" s="202" t="s">
        <v>312</v>
      </c>
      <c r="J41" s="126" t="s">
        <v>6</v>
      </c>
      <c r="K41" s="127">
        <f t="shared" si="0"/>
        <v>3</v>
      </c>
      <c r="L41" s="127"/>
      <c r="M41" s="127"/>
      <c r="N41" s="127"/>
      <c r="O41" s="127"/>
      <c r="P41" s="199"/>
      <c r="Q41" s="60"/>
      <c r="R41" s="184"/>
    </row>
    <row r="42" spans="1:18" ht="136.5" x14ac:dyDescent="0.3">
      <c r="A42" s="183"/>
      <c r="B42" s="405"/>
      <c r="C42" s="386"/>
      <c r="D42" s="389"/>
      <c r="E42" s="390"/>
      <c r="F42" s="123" t="s">
        <v>117</v>
      </c>
      <c r="G42" s="259" t="s">
        <v>152</v>
      </c>
      <c r="H42" s="274" t="str">
        <f>'Implementation Mandatoriness'!C8</f>
        <v>يجب تطبيقه - Must be implemented</v>
      </c>
      <c r="I42" s="202" t="s">
        <v>313</v>
      </c>
      <c r="J42" s="126" t="s">
        <v>6</v>
      </c>
      <c r="K42" s="127">
        <f t="shared" si="0"/>
        <v>3</v>
      </c>
      <c r="L42" s="127"/>
      <c r="M42" s="127"/>
      <c r="N42" s="127"/>
      <c r="O42" s="127"/>
      <c r="P42" s="199"/>
      <c r="Q42" s="60"/>
      <c r="R42" s="184"/>
    </row>
    <row r="43" spans="1:18" ht="156" x14ac:dyDescent="0.3">
      <c r="A43" s="183"/>
      <c r="B43" s="405"/>
      <c r="C43" s="386"/>
      <c r="D43" s="389"/>
      <c r="E43" s="390"/>
      <c r="F43" s="123" t="s">
        <v>117</v>
      </c>
      <c r="G43" s="259" t="s">
        <v>153</v>
      </c>
      <c r="H43" s="274" t="str">
        <f>IF('معلومات أساسية عن الخدمة'!C8= "المستوى ٤",'Implementation Mandatoriness'!C10,'Implementation Mandatoriness'!C8)</f>
        <v>يجب تطبيقه - Must be implemented</v>
      </c>
      <c r="I43" s="202" t="s">
        <v>314</v>
      </c>
      <c r="J43" s="126" t="s">
        <v>6</v>
      </c>
      <c r="K43" s="127">
        <f t="shared" si="0"/>
        <v>3</v>
      </c>
      <c r="L43" s="126" t="str">
        <f>IF(H43='Implementation Mandatoriness'!C10,IF(M43=3,"مطبق كليًا  - Implemented",IF(M43=0,"لاينطبق - Not Applicable",IF(M43=1,"غير مطبق  - Not Implemented",IF(3&lt;M43&gt;1,"مطبق جزئيًا  - Partially Implemented")))),"-")</f>
        <v>-</v>
      </c>
      <c r="M43" s="127" t="str">
        <f>IF(H43='Implementation Mandatoriness'!C10,IF(J43="مطبق كليًا  - Implemented",3,IF(J43="مطبق جزئيًا  - Partially Implemented",2,IF(J43="غير مطبق  - Not Implemented",1,0))),"-")</f>
        <v>-</v>
      </c>
      <c r="N43" s="127"/>
      <c r="O43" s="127"/>
      <c r="P43" s="199"/>
      <c r="Q43" s="60"/>
      <c r="R43" s="184"/>
    </row>
    <row r="44" spans="1:18" ht="136.5" x14ac:dyDescent="0.3">
      <c r="A44" s="183"/>
      <c r="B44" s="405"/>
      <c r="C44" s="386"/>
      <c r="D44" s="389"/>
      <c r="E44" s="390"/>
      <c r="F44" s="123" t="s">
        <v>117</v>
      </c>
      <c r="G44" s="259" t="s">
        <v>154</v>
      </c>
      <c r="H44" s="274" t="str">
        <f>IF('معلومات أساسية عن الخدمة'!C8= "المستوى ٤",'Implementation Mandatoriness'!C10,'Implementation Mandatoriness'!C8)</f>
        <v>يجب تطبيقه - Must be implemented</v>
      </c>
      <c r="I44" s="202" t="s">
        <v>315</v>
      </c>
      <c r="J44" s="126" t="s">
        <v>6</v>
      </c>
      <c r="K44" s="127">
        <f t="shared" si="0"/>
        <v>3</v>
      </c>
      <c r="L44" s="126" t="str">
        <f>IF(H44='Implementation Mandatoriness'!C10,IF(M44=3,"مطبق كليًا  - Implemented",IF(M44=0,"لاينطبق - Not Applicable",IF(M44=1,"غير مطبق  - Not Implemented",IF(3&lt;M44&gt;1,"مطبق جزئيًا  - Partially Implemented")))),"-")</f>
        <v>-</v>
      </c>
      <c r="M44" s="127" t="str">
        <f>IF(H44='Implementation Mandatoriness'!C10,IF(J44="مطبق كليًا  - Implemented",3,IF(J44="مطبق جزئيًا  - Partially Implemented",2,IF(J44="غير مطبق  - Not Implemented",1,0))),"-")</f>
        <v>-</v>
      </c>
      <c r="N44" s="127"/>
      <c r="O44" s="127"/>
      <c r="P44" s="199"/>
      <c r="Q44" s="60"/>
      <c r="R44" s="184"/>
    </row>
    <row r="45" spans="1:18" ht="156" x14ac:dyDescent="0.3">
      <c r="A45" s="183"/>
      <c r="B45" s="405"/>
      <c r="C45" s="386"/>
      <c r="D45" s="389"/>
      <c r="E45" s="390"/>
      <c r="F45" s="123" t="s">
        <v>117</v>
      </c>
      <c r="G45" s="259" t="s">
        <v>155</v>
      </c>
      <c r="H45" s="274" t="str">
        <f>'Implementation Mandatoriness'!C8</f>
        <v>يجب تطبيقه - Must be implemented</v>
      </c>
      <c r="I45" s="202" t="s">
        <v>316</v>
      </c>
      <c r="J45" s="126" t="s">
        <v>6</v>
      </c>
      <c r="K45" s="127">
        <f t="shared" si="0"/>
        <v>3</v>
      </c>
      <c r="L45" s="127"/>
      <c r="M45" s="127"/>
      <c r="N45" s="127"/>
      <c r="O45" s="127"/>
      <c r="P45" s="199"/>
      <c r="Q45" s="60"/>
      <c r="R45" s="184"/>
    </row>
    <row r="46" spans="1:18" ht="156" x14ac:dyDescent="0.3">
      <c r="A46" s="183"/>
      <c r="B46" s="405"/>
      <c r="C46" s="386"/>
      <c r="D46" s="389"/>
      <c r="E46" s="390"/>
      <c r="F46" s="123" t="s">
        <v>117</v>
      </c>
      <c r="G46" s="259" t="s">
        <v>156</v>
      </c>
      <c r="H46" s="274" t="str">
        <f>'Implementation Mandatoriness'!C8</f>
        <v>يجب تطبيقه - Must be implemented</v>
      </c>
      <c r="I46" s="202" t="s">
        <v>317</v>
      </c>
      <c r="J46" s="126" t="s">
        <v>6</v>
      </c>
      <c r="K46" s="127">
        <f>IF(J46="مطبق كليًا  - Implemented",3,IF(J46="مطبق جزئيًا  - Partially Implemented",2,IF(J46="غير مطبق  - Not Implemented",1,0)))</f>
        <v>3</v>
      </c>
      <c r="L46" s="127"/>
      <c r="M46" s="127"/>
      <c r="N46" s="127"/>
      <c r="O46" s="127"/>
      <c r="P46" s="199"/>
      <c r="Q46" s="60"/>
      <c r="R46" s="184"/>
    </row>
    <row r="47" spans="1:18" ht="273" x14ac:dyDescent="0.3">
      <c r="A47" s="183"/>
      <c r="B47" s="405"/>
      <c r="C47" s="386" t="s">
        <v>261</v>
      </c>
      <c r="D47" s="410" t="s">
        <v>550</v>
      </c>
      <c r="E47" s="411"/>
      <c r="F47" s="123" t="s">
        <v>116</v>
      </c>
      <c r="G47" s="259" t="s">
        <v>157</v>
      </c>
      <c r="H47" s="274" t="str">
        <f>IF(OR('معلومات أساسية عن الخدمة'!C8= "المستوى ٤",'معلومات أساسية عن الخدمة'!C8="المستوى ٣"),'Implementation Mandatoriness'!C9,'Implementation Mandatoriness'!C7)</f>
        <v>يجب تطبيقه كليًا - Must be fully implemented</v>
      </c>
      <c r="I47" s="202" t="s">
        <v>319</v>
      </c>
      <c r="J47" s="253" t="str">
        <f>IF(K47=3,"مطبق كليًا  - Implemented",IF(K47=0,"لاينطبق - Not Applicable",IF(K47=1,"غير مطبق  - Not Implemented",IF(3&lt;K47&gt;1,"مطبق جزئيًا  - Partially Implemented"," "))))</f>
        <v>مطبق كليًا  - Implemented</v>
      </c>
      <c r="K47" s="127">
        <f>IF(H47='Implementation Mandatoriness'!C9,IF(SUM(K48,K49,K50,K52,K53,K54,K55,K57,K59)=0,0,AVERAGEIFS(K48:K59,H48:H59,'Implementation Mandatoriness'!C8,K48:K59,"&lt;&gt;0")),AVERAGEIF(K48:K59,"&lt;&gt;0"))</f>
        <v>3</v>
      </c>
      <c r="L47" s="126" t="str">
        <f>IF(H47='Implementation Mandatoriness'!C9,IF(M47=3,"مطبق كليًا  - Implemented",IF(M47=0,"لاينطبق - Not Applicable",IF(M47=1,"غير مطبق  - Not Implemented",IF(3&lt;M47&gt;1,"مطبق جزئيًا  - Partially Implemented")))),"-")</f>
        <v>-</v>
      </c>
      <c r="M47" s="127">
        <f>IF(H47='Implementation Mandatoriness'!C9,IF(SUM(M48:M59)=0,0,AVERAGEIFS(M48:M59,H48:H59,'Implementation Mandatoriness'!C10,M48:M59,"&lt;&gt;0")),IF(SUM(M48:M59)=0,0,AVERAGEIFS(M48:M59,H48:H59,'Implementation Mandatoriness'!C10,M48:M59,"&lt;&gt;0")))</f>
        <v>0</v>
      </c>
      <c r="N47" s="127"/>
      <c r="O47" s="127"/>
      <c r="P47" s="199"/>
      <c r="Q47" s="60"/>
      <c r="R47" s="184"/>
    </row>
    <row r="48" spans="1:18" ht="136.5" x14ac:dyDescent="0.3">
      <c r="A48" s="183"/>
      <c r="B48" s="405"/>
      <c r="C48" s="386"/>
      <c r="D48" s="412"/>
      <c r="E48" s="413"/>
      <c r="F48" s="123" t="s">
        <v>117</v>
      </c>
      <c r="G48" s="259" t="s">
        <v>158</v>
      </c>
      <c r="H48" s="274" t="str">
        <f>'Implementation Mandatoriness'!C8</f>
        <v>يجب تطبيقه - Must be implemented</v>
      </c>
      <c r="I48" s="202" t="s">
        <v>318</v>
      </c>
      <c r="J48" s="126" t="s">
        <v>6</v>
      </c>
      <c r="K48" s="127">
        <f>IF(J48="مطبق كليًا  - Implemented",3,IF(J48="مطبق جزئيًا  - Partially Implemented",2,IF(J48="غير مطبق  - Not Implemented",1,0)))</f>
        <v>3</v>
      </c>
      <c r="L48" s="127"/>
      <c r="M48" s="127"/>
      <c r="N48" s="127"/>
      <c r="O48" s="127"/>
      <c r="P48" s="199"/>
      <c r="Q48" s="60"/>
      <c r="R48" s="184"/>
    </row>
    <row r="49" spans="1:18" ht="148.5" customHeight="1" x14ac:dyDescent="0.3">
      <c r="A49" s="183"/>
      <c r="B49" s="405"/>
      <c r="C49" s="386"/>
      <c r="D49" s="412"/>
      <c r="E49" s="413"/>
      <c r="F49" s="123" t="s">
        <v>117</v>
      </c>
      <c r="G49" s="259" t="s">
        <v>159</v>
      </c>
      <c r="H49" s="274" t="str">
        <f>'Implementation Mandatoriness'!C8</f>
        <v>يجب تطبيقه - Must be implemented</v>
      </c>
      <c r="I49" s="202" t="s">
        <v>320</v>
      </c>
      <c r="J49" s="126" t="s">
        <v>6</v>
      </c>
      <c r="K49" s="127">
        <f>IF(J49="مطبق كليًا  - Implemented",3,IF(J49="مطبق جزئيًا  - Partially Implemented",2,IF(J49="غير مطبق  - Not Implemented",1,0)))</f>
        <v>3</v>
      </c>
      <c r="L49" s="127"/>
      <c r="M49" s="127"/>
      <c r="N49" s="127"/>
      <c r="O49" s="127"/>
      <c r="P49" s="199"/>
      <c r="Q49" s="60"/>
      <c r="R49" s="184"/>
    </row>
    <row r="50" spans="1:18" ht="175.5" x14ac:dyDescent="0.3">
      <c r="A50" s="183"/>
      <c r="B50" s="405"/>
      <c r="C50" s="386"/>
      <c r="D50" s="412"/>
      <c r="E50" s="413"/>
      <c r="F50" s="123" t="s">
        <v>117</v>
      </c>
      <c r="G50" s="259" t="s">
        <v>160</v>
      </c>
      <c r="H50" s="274" t="str">
        <f>'Implementation Mandatoriness'!C8</f>
        <v>يجب تطبيقه - Must be implemented</v>
      </c>
      <c r="I50" s="202" t="s">
        <v>321</v>
      </c>
      <c r="J50" s="126" t="s">
        <v>6</v>
      </c>
      <c r="K50" s="127">
        <f>IF(J50="مطبق كليًا  - Implemented",3,IF(J50="مطبق جزئيًا  - Partially Implemented",2,IF(J50="غير مطبق  - Not Implemented",1,0)))</f>
        <v>3</v>
      </c>
      <c r="L50" s="127"/>
      <c r="M50" s="127"/>
      <c r="N50" s="127"/>
      <c r="O50" s="127"/>
      <c r="P50" s="199"/>
      <c r="Q50" s="60"/>
      <c r="R50" s="184"/>
    </row>
    <row r="51" spans="1:18" ht="175.5" x14ac:dyDescent="0.3">
      <c r="A51" s="183"/>
      <c r="B51" s="405"/>
      <c r="C51" s="386"/>
      <c r="D51" s="412"/>
      <c r="E51" s="413"/>
      <c r="F51" s="123" t="s">
        <v>117</v>
      </c>
      <c r="G51" s="259" t="s">
        <v>161</v>
      </c>
      <c r="H51" s="274" t="str">
        <f>IF('معلومات أساسية عن الخدمة'!C8= "المستوى ٤",'Implementation Mandatoriness'!C10,'Implementation Mandatoriness'!C8)</f>
        <v>يجب تطبيقه - Must be implemented</v>
      </c>
      <c r="I51" s="202" t="s">
        <v>322</v>
      </c>
      <c r="J51" s="126" t="s">
        <v>6</v>
      </c>
      <c r="K51" s="127">
        <f>IF(J51="مطبق كليًا  - Implemented",3,IF(J51="مطبق جزئيًا  - Partially Implemented",2,IF(J51="غير مطبق  - Not Implemented",1,0)))</f>
        <v>3</v>
      </c>
      <c r="L51" s="126" t="str">
        <f>IF(H51='Implementation Mandatoriness'!C10,IF(M51=3,"مطبق كليًا  - Implemented",IF(M51=0,"لاينطبق - Not Applicable",IF(M51=1,"غير مطبق  - Not Implemented",IF(3&lt;M51&gt;1,"مطبق جزئيًا  - Partially Implemented")))),"-")</f>
        <v>-</v>
      </c>
      <c r="M51" s="127" t="str">
        <f>IF(H51='Implementation Mandatoriness'!C10,IF(J51="مطبق كليًا  - Implemented",3,IF(J51="مطبق جزئيًا  - Partially Implemented",2,IF(J51="غير مطبق  - Not Implemented",1,0))),"-")</f>
        <v>-</v>
      </c>
      <c r="N51" s="127"/>
      <c r="O51" s="127"/>
      <c r="P51" s="199"/>
      <c r="Q51" s="60"/>
      <c r="R51" s="184"/>
    </row>
    <row r="52" spans="1:18" ht="156" x14ac:dyDescent="0.3">
      <c r="A52" s="183"/>
      <c r="B52" s="405"/>
      <c r="C52" s="386"/>
      <c r="D52" s="412"/>
      <c r="E52" s="413"/>
      <c r="F52" s="123" t="s">
        <v>117</v>
      </c>
      <c r="G52" s="259" t="s">
        <v>162</v>
      </c>
      <c r="H52" s="274" t="str">
        <f>'Implementation Mandatoriness'!C8</f>
        <v>يجب تطبيقه - Must be implemented</v>
      </c>
      <c r="I52" s="202" t="s">
        <v>323</v>
      </c>
      <c r="J52" s="126" t="s">
        <v>6</v>
      </c>
      <c r="K52" s="127">
        <f t="shared" ref="K52:K59" si="1">IF(J52="مطبق كليًا  - Implemented",3,IF(J52="مطبق جزئيًا  - Partially Implemented",2,IF(J52="غير مطبق  - Not Implemented",1,0)))</f>
        <v>3</v>
      </c>
      <c r="L52" s="127"/>
      <c r="M52" s="127"/>
      <c r="N52" s="127"/>
      <c r="O52" s="127"/>
      <c r="P52" s="199"/>
      <c r="Q52" s="60"/>
      <c r="R52" s="184"/>
    </row>
    <row r="53" spans="1:18" ht="156" x14ac:dyDescent="0.3">
      <c r="A53" s="183"/>
      <c r="B53" s="405"/>
      <c r="C53" s="386"/>
      <c r="D53" s="412"/>
      <c r="E53" s="413"/>
      <c r="F53" s="123" t="s">
        <v>117</v>
      </c>
      <c r="G53" s="259" t="s">
        <v>163</v>
      </c>
      <c r="H53" s="274" t="str">
        <f>'Implementation Mandatoriness'!C8</f>
        <v>يجب تطبيقه - Must be implemented</v>
      </c>
      <c r="I53" s="202" t="s">
        <v>324</v>
      </c>
      <c r="J53" s="126" t="s">
        <v>6</v>
      </c>
      <c r="K53" s="127">
        <f t="shared" si="1"/>
        <v>3</v>
      </c>
      <c r="L53" s="127"/>
      <c r="M53" s="127"/>
      <c r="N53" s="127"/>
      <c r="O53" s="127"/>
      <c r="P53" s="199"/>
      <c r="Q53" s="60"/>
      <c r="R53" s="184"/>
    </row>
    <row r="54" spans="1:18" ht="117" x14ac:dyDescent="0.3">
      <c r="A54" s="183"/>
      <c r="B54" s="405"/>
      <c r="C54" s="386"/>
      <c r="D54" s="412"/>
      <c r="E54" s="413"/>
      <c r="F54" s="123" t="s">
        <v>117</v>
      </c>
      <c r="G54" s="259" t="s">
        <v>164</v>
      </c>
      <c r="H54" s="274" t="str">
        <f>'Implementation Mandatoriness'!C8</f>
        <v>يجب تطبيقه - Must be implemented</v>
      </c>
      <c r="I54" s="202" t="s">
        <v>325</v>
      </c>
      <c r="J54" s="126" t="s">
        <v>6</v>
      </c>
      <c r="K54" s="127">
        <f t="shared" si="1"/>
        <v>3</v>
      </c>
      <c r="L54" s="127"/>
      <c r="M54" s="127"/>
      <c r="N54" s="127"/>
      <c r="O54" s="127"/>
      <c r="P54" s="199"/>
      <c r="Q54" s="60"/>
      <c r="R54" s="184"/>
    </row>
    <row r="55" spans="1:18" ht="117" x14ac:dyDescent="0.3">
      <c r="A55" s="183"/>
      <c r="B55" s="405"/>
      <c r="C55" s="386"/>
      <c r="D55" s="412"/>
      <c r="E55" s="413"/>
      <c r="F55" s="123" t="s">
        <v>117</v>
      </c>
      <c r="G55" s="259" t="s">
        <v>165</v>
      </c>
      <c r="H55" s="274" t="str">
        <f>'Implementation Mandatoriness'!C8</f>
        <v>يجب تطبيقه - Must be implemented</v>
      </c>
      <c r="I55" s="202" t="s">
        <v>326</v>
      </c>
      <c r="J55" s="126" t="s">
        <v>6</v>
      </c>
      <c r="K55" s="127">
        <f t="shared" si="1"/>
        <v>3</v>
      </c>
      <c r="L55" s="127"/>
      <c r="M55" s="127"/>
      <c r="N55" s="127"/>
      <c r="O55" s="127"/>
      <c r="P55" s="199"/>
      <c r="Q55" s="60"/>
      <c r="R55" s="184"/>
    </row>
    <row r="56" spans="1:18" ht="253.5" x14ac:dyDescent="0.3">
      <c r="A56" s="183"/>
      <c r="B56" s="405"/>
      <c r="C56" s="386"/>
      <c r="D56" s="412"/>
      <c r="E56" s="413"/>
      <c r="F56" s="123" t="s">
        <v>117</v>
      </c>
      <c r="G56" s="259" t="s">
        <v>166</v>
      </c>
      <c r="H56" s="274" t="str">
        <f>'Implementation Mandatoriness'!C8</f>
        <v>يجب تطبيقه - Must be implemented</v>
      </c>
      <c r="I56" s="202" t="s">
        <v>327</v>
      </c>
      <c r="J56" s="126" t="s">
        <v>6</v>
      </c>
      <c r="K56" s="127">
        <f t="shared" si="1"/>
        <v>3</v>
      </c>
      <c r="L56" s="127"/>
      <c r="M56" s="127"/>
      <c r="N56" s="127"/>
      <c r="O56" s="127"/>
      <c r="P56" s="199"/>
      <c r="Q56" s="60"/>
      <c r="R56" s="184"/>
    </row>
    <row r="57" spans="1:18" ht="195" x14ac:dyDescent="0.3">
      <c r="A57" s="183"/>
      <c r="B57" s="405"/>
      <c r="C57" s="386"/>
      <c r="D57" s="412"/>
      <c r="E57" s="413"/>
      <c r="F57" s="123" t="s">
        <v>117</v>
      </c>
      <c r="G57" s="259" t="s">
        <v>167</v>
      </c>
      <c r="H57" s="274" t="str">
        <f>'Implementation Mandatoriness'!C8</f>
        <v>يجب تطبيقه - Must be implemented</v>
      </c>
      <c r="I57" s="202" t="s">
        <v>328</v>
      </c>
      <c r="J57" s="126" t="s">
        <v>6</v>
      </c>
      <c r="K57" s="127">
        <f t="shared" si="1"/>
        <v>3</v>
      </c>
      <c r="L57" s="127"/>
      <c r="M57" s="127"/>
      <c r="N57" s="127"/>
      <c r="O57" s="127"/>
      <c r="P57" s="199"/>
      <c r="Q57" s="60"/>
      <c r="R57" s="184"/>
    </row>
    <row r="58" spans="1:18" ht="156" x14ac:dyDescent="0.3">
      <c r="A58" s="183"/>
      <c r="B58" s="405"/>
      <c r="C58" s="386"/>
      <c r="D58" s="412"/>
      <c r="E58" s="413"/>
      <c r="F58" s="123" t="s">
        <v>117</v>
      </c>
      <c r="G58" s="259" t="s">
        <v>168</v>
      </c>
      <c r="H58" s="274" t="str">
        <f>IF(OR('معلومات أساسية عن الخدمة'!C8= "المستوى ٤",'معلومات أساسية عن الخدمة'!C8="المستوى ٣"),'Implementation Mandatoriness'!C10,'Implementation Mandatoriness'!C8)</f>
        <v>يجب تطبيقه - Must be implemented</v>
      </c>
      <c r="I58" s="202" t="s">
        <v>329</v>
      </c>
      <c r="J58" s="126" t="s">
        <v>6</v>
      </c>
      <c r="K58" s="127">
        <f>IF(J58="مطبق كليًا  - Implemented",3,IF(J58="مطبق جزئيًا  - Partially Implemented",2,IF(J58="غير مطبق  - Not Implemented",1,0)))</f>
        <v>3</v>
      </c>
      <c r="L58" s="126" t="str">
        <f>IF(H58='Implementation Mandatoriness'!C10,IF(M58=3,"مطبق كليًا  - Implemented",IF(M58=0,"لاينطبق - Not Applicable",IF(M58=1,"غير مطبق  - Not Implemented",IF(3&lt;M58&gt;1,"مطبق جزئيًا  - Partially Implemented")))),"-")</f>
        <v>-</v>
      </c>
      <c r="M58" s="127" t="str">
        <f>IF(H58='Implementation Mandatoriness'!C10,IF(J58="مطبق كليًا  - Implemented",3,IF(J58="مطبق جزئيًا  - Partially Implemented",2,IF(J58="غير مطبق  - Not Implemented",1,0))),"-")</f>
        <v>-</v>
      </c>
      <c r="N58" s="127"/>
      <c r="O58" s="127"/>
      <c r="P58" s="199"/>
      <c r="Q58" s="60"/>
      <c r="R58" s="184"/>
    </row>
    <row r="59" spans="1:18" ht="273" x14ac:dyDescent="0.3">
      <c r="A59" s="183"/>
      <c r="B59" s="405"/>
      <c r="C59" s="386"/>
      <c r="D59" s="412"/>
      <c r="E59" s="413"/>
      <c r="F59" s="123" t="s">
        <v>117</v>
      </c>
      <c r="G59" s="259" t="s">
        <v>169</v>
      </c>
      <c r="H59" s="274" t="str">
        <f>'Implementation Mandatoriness'!C8</f>
        <v>يجب تطبيقه - Must be implemented</v>
      </c>
      <c r="I59" s="202" t="s">
        <v>330</v>
      </c>
      <c r="J59" s="126" t="s">
        <v>6</v>
      </c>
      <c r="K59" s="127">
        <f t="shared" si="1"/>
        <v>3</v>
      </c>
      <c r="L59" s="127"/>
      <c r="M59" s="127"/>
      <c r="N59" s="127"/>
      <c r="O59" s="127"/>
      <c r="P59" s="199"/>
      <c r="Q59" s="60"/>
      <c r="R59" s="184"/>
    </row>
    <row r="60" spans="1:18" ht="234" x14ac:dyDescent="0.3">
      <c r="A60" s="183"/>
      <c r="B60" s="405"/>
      <c r="C60" s="386" t="s">
        <v>262</v>
      </c>
      <c r="D60" s="387" t="s">
        <v>33</v>
      </c>
      <c r="E60" s="388"/>
      <c r="F60" s="123" t="s">
        <v>116</v>
      </c>
      <c r="G60" s="259" t="s">
        <v>170</v>
      </c>
      <c r="H60" s="275" t="str">
        <f>'Implementation Mandatoriness'!C7</f>
        <v>يجب تطبيقه كليًا - Must be fully implemented</v>
      </c>
      <c r="I60" s="202" t="s">
        <v>331</v>
      </c>
      <c r="J60" s="253" t="str">
        <f>IF(K60=3,"مطبق كليًا  - Implemented",IF(K60=0,"لاينطبق - Not Applicable",IF(K60=1,"غير مطبق  - Not Implemented",IF(3&lt;K60&gt;1,"مطبق جزئيًا  - Partially Implemented"," "))))</f>
        <v>مطبق كليًا  - Implemented</v>
      </c>
      <c r="K60" s="127">
        <f>IF(SUM(K61:K66)=0,0,AVERAGEIF(K61:K66,"&lt;&gt;0"))</f>
        <v>3</v>
      </c>
      <c r="L60" s="127"/>
      <c r="M60" s="127"/>
      <c r="N60" s="127"/>
      <c r="O60" s="127"/>
      <c r="P60" s="199"/>
      <c r="Q60" s="60"/>
      <c r="R60" s="184"/>
    </row>
    <row r="61" spans="1:18" ht="117" x14ac:dyDescent="0.3">
      <c r="A61" s="183"/>
      <c r="B61" s="405"/>
      <c r="C61" s="386"/>
      <c r="D61" s="389"/>
      <c r="E61" s="390"/>
      <c r="F61" s="123" t="s">
        <v>117</v>
      </c>
      <c r="G61" s="259" t="s">
        <v>171</v>
      </c>
      <c r="H61" s="274" t="str">
        <f>'Implementation Mandatoriness'!C8</f>
        <v>يجب تطبيقه - Must be implemented</v>
      </c>
      <c r="I61" s="202" t="s">
        <v>332</v>
      </c>
      <c r="J61" s="126" t="s">
        <v>6</v>
      </c>
      <c r="K61" s="127">
        <f t="shared" ref="K61:K66" si="2">IF(J61="مطبق كليًا  - Implemented",3,IF(J61="مطبق جزئيًا  - Partially Implemented",2,IF(J61="غير مطبق  - Not Implemented",1,0)))</f>
        <v>3</v>
      </c>
      <c r="L61" s="127"/>
      <c r="M61" s="127"/>
      <c r="N61" s="127"/>
      <c r="O61" s="127"/>
      <c r="P61" s="199"/>
      <c r="Q61" s="60"/>
      <c r="R61" s="184"/>
    </row>
    <row r="62" spans="1:18" ht="156" x14ac:dyDescent="0.3">
      <c r="A62" s="183"/>
      <c r="B62" s="405"/>
      <c r="C62" s="386"/>
      <c r="D62" s="389"/>
      <c r="E62" s="390"/>
      <c r="F62" s="123" t="s">
        <v>117</v>
      </c>
      <c r="G62" s="259" t="s">
        <v>172</v>
      </c>
      <c r="H62" s="275" t="str">
        <f>'Implementation Mandatoriness'!C8</f>
        <v>يجب تطبيقه - Must be implemented</v>
      </c>
      <c r="I62" s="202" t="s">
        <v>333</v>
      </c>
      <c r="J62" s="126" t="s">
        <v>6</v>
      </c>
      <c r="K62" s="127">
        <f t="shared" si="2"/>
        <v>3</v>
      </c>
      <c r="L62" s="127"/>
      <c r="M62" s="127"/>
      <c r="N62" s="127"/>
      <c r="O62" s="127"/>
      <c r="P62" s="199"/>
      <c r="Q62" s="60"/>
      <c r="R62" s="184"/>
    </row>
    <row r="63" spans="1:18" ht="156" x14ac:dyDescent="0.3">
      <c r="A63" s="183"/>
      <c r="B63" s="405"/>
      <c r="C63" s="386"/>
      <c r="D63" s="389"/>
      <c r="E63" s="390"/>
      <c r="F63" s="123" t="s">
        <v>117</v>
      </c>
      <c r="G63" s="259" t="s">
        <v>173</v>
      </c>
      <c r="H63" s="275" t="str">
        <f>'Implementation Mandatoriness'!C8</f>
        <v>يجب تطبيقه - Must be implemented</v>
      </c>
      <c r="I63" s="202" t="s">
        <v>334</v>
      </c>
      <c r="J63" s="126" t="s">
        <v>6</v>
      </c>
      <c r="K63" s="127">
        <f t="shared" si="2"/>
        <v>3</v>
      </c>
      <c r="L63" s="127"/>
      <c r="M63" s="127"/>
      <c r="N63" s="127"/>
      <c r="O63" s="127"/>
      <c r="P63" s="199"/>
      <c r="Q63" s="60"/>
      <c r="R63" s="184"/>
    </row>
    <row r="64" spans="1:18" ht="234" x14ac:dyDescent="0.3">
      <c r="A64" s="183"/>
      <c r="B64" s="405"/>
      <c r="C64" s="386"/>
      <c r="D64" s="389"/>
      <c r="E64" s="390"/>
      <c r="F64" s="123" t="s">
        <v>117</v>
      </c>
      <c r="G64" s="259" t="s">
        <v>174</v>
      </c>
      <c r="H64" s="275" t="str">
        <f>'Implementation Mandatoriness'!C8</f>
        <v>يجب تطبيقه - Must be implemented</v>
      </c>
      <c r="I64" s="202" t="s">
        <v>335</v>
      </c>
      <c r="J64" s="126" t="s">
        <v>6</v>
      </c>
      <c r="K64" s="127">
        <f t="shared" si="2"/>
        <v>3</v>
      </c>
      <c r="L64" s="127"/>
      <c r="M64" s="127"/>
      <c r="N64" s="127"/>
      <c r="O64" s="127"/>
      <c r="P64" s="199"/>
      <c r="Q64" s="60"/>
      <c r="R64" s="184"/>
    </row>
    <row r="65" spans="1:18" ht="117" x14ac:dyDescent="0.3">
      <c r="A65" s="183"/>
      <c r="B65" s="405"/>
      <c r="C65" s="386"/>
      <c r="D65" s="389"/>
      <c r="E65" s="390"/>
      <c r="F65" s="123" t="s">
        <v>117</v>
      </c>
      <c r="G65" s="259" t="s">
        <v>175</v>
      </c>
      <c r="H65" s="275" t="str">
        <f>'Implementation Mandatoriness'!C8</f>
        <v>يجب تطبيقه - Must be implemented</v>
      </c>
      <c r="I65" s="202" t="s">
        <v>336</v>
      </c>
      <c r="J65" s="126" t="s">
        <v>6</v>
      </c>
      <c r="K65" s="127">
        <f t="shared" si="2"/>
        <v>3</v>
      </c>
      <c r="L65" s="127"/>
      <c r="M65" s="127"/>
      <c r="N65" s="127"/>
      <c r="O65" s="127"/>
      <c r="P65" s="199"/>
      <c r="Q65" s="60"/>
      <c r="R65" s="184"/>
    </row>
    <row r="66" spans="1:18" ht="195" x14ac:dyDescent="0.3">
      <c r="A66" s="183"/>
      <c r="B66" s="405"/>
      <c r="C66" s="386"/>
      <c r="D66" s="389"/>
      <c r="E66" s="390"/>
      <c r="F66" s="123" t="s">
        <v>117</v>
      </c>
      <c r="G66" s="259" t="s">
        <v>176</v>
      </c>
      <c r="H66" s="275" t="str">
        <f>'Implementation Mandatoriness'!C8</f>
        <v>يجب تطبيقه - Must be implemented</v>
      </c>
      <c r="I66" s="202" t="s">
        <v>337</v>
      </c>
      <c r="J66" s="126" t="s">
        <v>6</v>
      </c>
      <c r="K66" s="127">
        <f t="shared" si="2"/>
        <v>3</v>
      </c>
      <c r="L66" s="127"/>
      <c r="M66" s="127"/>
      <c r="N66" s="127"/>
      <c r="O66" s="127"/>
      <c r="P66" s="199"/>
      <c r="Q66" s="60"/>
      <c r="R66" s="184"/>
    </row>
    <row r="67" spans="1:18" ht="234" x14ac:dyDescent="0.3">
      <c r="A67" s="183"/>
      <c r="B67" s="405"/>
      <c r="C67" s="386" t="s">
        <v>263</v>
      </c>
      <c r="D67" s="387" t="s">
        <v>34</v>
      </c>
      <c r="E67" s="388"/>
      <c r="F67" s="123" t="s">
        <v>116</v>
      </c>
      <c r="G67" s="259" t="s">
        <v>177</v>
      </c>
      <c r="H67" s="274" t="str">
        <f>IF('معلومات أساسية عن الخدمة'!C8= "المستوى ٤",'Implementation Mandatoriness'!C9,'Implementation Mandatoriness'!C7)</f>
        <v>يجب تطبيقه كليًا - Must be fully implemented</v>
      </c>
      <c r="I67" s="202" t="s">
        <v>542</v>
      </c>
      <c r="J67" s="253" t="str">
        <f>IF(K67=3,"مطبق كليًا  - Implemented",IF(K67=0,"لاينطبق - Not Applicable",IF(K67=1,"غير مطبق  - Not Implemented",IF(3&lt;K67&gt;1,"مطبق جزئيًا  - Partially Implemented"," "))))</f>
        <v>مطبق كليًا  - Implemented</v>
      </c>
      <c r="K67" s="127">
        <f>IF(H67='Implementation Mandatoriness'!C9,IF(SUM(K68,K70,K71)=0,0,AVERAGEIFS(K68:K71,H68:H71,'Implementation Mandatoriness'!C8,K68:K71,"&lt;&gt;0")),AVERAGEIF(K68:K71,"&lt;&gt;0"))</f>
        <v>3</v>
      </c>
      <c r="L67" s="126" t="str">
        <f>IF(H67='Implementation Mandatoriness'!C9,IF(M67=3,"مطبق كليًا  - Implemented",IF(M67=0,"لاينطبق - Not Applicable",IF(M67=1,"غير مطبق  - Not Implemented",IF(3&lt;M67&gt;1,"مطبق جزئيًا  - Partially Implemented")))),"-")</f>
        <v>-</v>
      </c>
      <c r="M67" s="127" t="str">
        <f>IF(H67='Implementation Mandatoriness'!C9,AVERAGEIF(M69,"&lt;&gt;0"),"-")</f>
        <v>-</v>
      </c>
      <c r="N67" s="127"/>
      <c r="O67" s="127"/>
      <c r="P67" s="199"/>
      <c r="Q67" s="60"/>
      <c r="R67" s="184"/>
    </row>
    <row r="68" spans="1:18" ht="97.5" x14ac:dyDescent="0.3">
      <c r="A68" s="183"/>
      <c r="B68" s="405"/>
      <c r="C68" s="386"/>
      <c r="D68" s="389"/>
      <c r="E68" s="390"/>
      <c r="F68" s="123" t="s">
        <v>117</v>
      </c>
      <c r="G68" s="259" t="s">
        <v>178</v>
      </c>
      <c r="H68" s="275" t="str">
        <f>'Implementation Mandatoriness'!C8</f>
        <v>يجب تطبيقه - Must be implemented</v>
      </c>
      <c r="I68" s="202" t="s">
        <v>338</v>
      </c>
      <c r="J68" s="126" t="s">
        <v>6</v>
      </c>
      <c r="K68" s="127">
        <f>IF(J68="مطبق كليًا  - Implemented",3,IF(J68="مطبق جزئيًا  - Partially Implemented",2,IF(J68="غير مطبق  - Not Implemented",1,0)))</f>
        <v>3</v>
      </c>
      <c r="L68" s="127"/>
      <c r="M68" s="127"/>
      <c r="N68" s="127"/>
      <c r="O68" s="127"/>
      <c r="P68" s="199"/>
      <c r="Q68" s="60"/>
      <c r="R68" s="184"/>
    </row>
    <row r="69" spans="1:18" ht="117" x14ac:dyDescent="0.3">
      <c r="A69" s="183"/>
      <c r="B69" s="405"/>
      <c r="C69" s="386"/>
      <c r="D69" s="389"/>
      <c r="E69" s="390"/>
      <c r="F69" s="123" t="s">
        <v>117</v>
      </c>
      <c r="G69" s="259" t="s">
        <v>179</v>
      </c>
      <c r="H69" s="274" t="str">
        <f>IF('معلومات أساسية عن الخدمة'!C8= "المستوى ٤",'Implementation Mandatoriness'!C10,'Implementation Mandatoriness'!C8)</f>
        <v>يجب تطبيقه - Must be implemented</v>
      </c>
      <c r="I69" s="202" t="s">
        <v>339</v>
      </c>
      <c r="J69" s="126" t="s">
        <v>6</v>
      </c>
      <c r="K69" s="127">
        <f>IF(J69="مطبق كليًا  - Implemented",3,IF(J69="مطبق جزئيًا  - Partially Implemented",2,IF(J69="غير مطبق  - Not Implemented",1,0)))</f>
        <v>3</v>
      </c>
      <c r="L69" s="126" t="str">
        <f>IF(H69='Implementation Mandatoriness'!C10,IF(M69=3,"مطبق كليًا  - Implemented",IF(M69=0,"لاينطبق - Not Applicable",IF(M69=1,"غير مطبق  - Not Implemented",IF(3&lt;M69&gt;1,"مطبق جزئيًا  - Partially Implemented")))),"-")</f>
        <v>-</v>
      </c>
      <c r="M69" s="127" t="str">
        <f>IF(H69='Implementation Mandatoriness'!C10,IF(J69="مطبق كليًا  - Implemented",3,IF(J69="مطبق جزئيًا  - Partially Implemented",2,IF(J69="غير مطبق  - Not Implemented",1,0))),"-")</f>
        <v>-</v>
      </c>
      <c r="N69" s="127"/>
      <c r="O69" s="127"/>
      <c r="P69" s="199"/>
      <c r="Q69" s="60"/>
      <c r="R69" s="184"/>
    </row>
    <row r="70" spans="1:18" ht="78" x14ac:dyDescent="0.3">
      <c r="A70" s="183"/>
      <c r="B70" s="405"/>
      <c r="C70" s="386"/>
      <c r="D70" s="389"/>
      <c r="E70" s="390"/>
      <c r="F70" s="123" t="s">
        <v>117</v>
      </c>
      <c r="G70" s="259" t="s">
        <v>180</v>
      </c>
      <c r="H70" s="275" t="str">
        <f>'Implementation Mandatoriness'!C8</f>
        <v>يجب تطبيقه - Must be implemented</v>
      </c>
      <c r="I70" s="202" t="s">
        <v>340</v>
      </c>
      <c r="J70" s="126" t="s">
        <v>6</v>
      </c>
      <c r="K70" s="127">
        <f>IF(J70="مطبق كليًا  - Implemented",3,IF(J70="مطبق جزئيًا  - Partially Implemented",2,IF(J70="غير مطبق  - Not Implemented",1,0)))</f>
        <v>3</v>
      </c>
      <c r="L70" s="127"/>
      <c r="M70" s="127"/>
      <c r="N70" s="127"/>
      <c r="O70" s="127"/>
      <c r="P70" s="199"/>
      <c r="Q70" s="60"/>
      <c r="R70" s="184"/>
    </row>
    <row r="71" spans="1:18" ht="214.5" x14ac:dyDescent="0.3">
      <c r="A71" s="183"/>
      <c r="B71" s="405"/>
      <c r="C71" s="386"/>
      <c r="D71" s="389"/>
      <c r="E71" s="390"/>
      <c r="F71" s="123" t="s">
        <v>117</v>
      </c>
      <c r="G71" s="259" t="s">
        <v>181</v>
      </c>
      <c r="H71" s="275" t="str">
        <f>'Implementation Mandatoriness'!C8</f>
        <v>يجب تطبيقه - Must be implemented</v>
      </c>
      <c r="I71" s="202" t="s">
        <v>341</v>
      </c>
      <c r="J71" s="126" t="s">
        <v>6</v>
      </c>
      <c r="K71" s="127">
        <f>IF(J71="مطبق كليًا  - Implemented",3,IF(J71="مطبق جزئيًا  - Partially Implemented",2,IF(J71="غير مطبق  - Not Implemented",1,0)))</f>
        <v>3</v>
      </c>
      <c r="L71" s="127"/>
      <c r="M71" s="127"/>
      <c r="N71" s="127"/>
      <c r="O71" s="127"/>
      <c r="P71" s="199"/>
      <c r="Q71" s="60"/>
      <c r="R71" s="184"/>
    </row>
    <row r="72" spans="1:18" ht="253.5" x14ac:dyDescent="0.3">
      <c r="A72" s="183"/>
      <c r="B72" s="405"/>
      <c r="C72" s="401" t="s">
        <v>264</v>
      </c>
      <c r="D72" s="387" t="s">
        <v>35</v>
      </c>
      <c r="E72" s="388"/>
      <c r="F72" s="123" t="s">
        <v>116</v>
      </c>
      <c r="G72" s="259" t="s">
        <v>182</v>
      </c>
      <c r="H72" s="275" t="str">
        <f>'Implementation Mandatoriness'!C7</f>
        <v>يجب تطبيقه كليًا - Must be fully implemented</v>
      </c>
      <c r="I72" s="202" t="s">
        <v>342</v>
      </c>
      <c r="J72" s="253" t="str">
        <f>IF(K72=3,"مطبق كليًا  - Implemented",IF(K72=0,"لاينطبق - Not Applicable",IF(K72=1,"غير مطبق  - Not Implemented",IF(3&lt;K72&gt;1,"مطبق جزئيًا  - Partially Implemented"," "))))</f>
        <v>مطبق كليًا  - Implemented</v>
      </c>
      <c r="K72" s="127">
        <f>IF(SUM(K73:K77)=0,0,AVERAGEIF(K73:K77,"&lt;&gt;0"))</f>
        <v>3</v>
      </c>
      <c r="L72" s="127"/>
      <c r="M72" s="127"/>
      <c r="N72" s="127"/>
      <c r="O72" s="127"/>
      <c r="P72" s="199"/>
      <c r="Q72" s="60"/>
      <c r="R72" s="184"/>
    </row>
    <row r="73" spans="1:18" ht="292.5" x14ac:dyDescent="0.3">
      <c r="A73" s="183"/>
      <c r="B73" s="405"/>
      <c r="C73" s="402"/>
      <c r="D73" s="389"/>
      <c r="E73" s="390"/>
      <c r="F73" s="123" t="s">
        <v>117</v>
      </c>
      <c r="G73" s="259" t="s">
        <v>183</v>
      </c>
      <c r="H73" s="275" t="str">
        <f>'Implementation Mandatoriness'!C8</f>
        <v>يجب تطبيقه - Must be implemented</v>
      </c>
      <c r="I73" s="202" t="s">
        <v>343</v>
      </c>
      <c r="J73" s="126" t="s">
        <v>6</v>
      </c>
      <c r="K73" s="127">
        <f t="shared" ref="K73:K80" si="3">IF(J73="مطبق كليًا  - Implemented",3,IF(J73="مطبق جزئيًا  - Partially Implemented",2,IF(J73="غير مطبق  - Not Implemented",1,0)))</f>
        <v>3</v>
      </c>
      <c r="L73" s="127"/>
      <c r="M73" s="127"/>
      <c r="N73" s="127"/>
      <c r="O73" s="127"/>
      <c r="P73" s="199"/>
      <c r="Q73" s="60"/>
      <c r="R73" s="184"/>
    </row>
    <row r="74" spans="1:18" ht="175.5" x14ac:dyDescent="0.3">
      <c r="A74" s="183"/>
      <c r="B74" s="405"/>
      <c r="C74" s="402"/>
      <c r="D74" s="389"/>
      <c r="E74" s="390"/>
      <c r="F74" s="123" t="s">
        <v>117</v>
      </c>
      <c r="G74" s="259" t="s">
        <v>184</v>
      </c>
      <c r="H74" s="275" t="str">
        <f>'Implementation Mandatoriness'!C8</f>
        <v>يجب تطبيقه - Must be implemented</v>
      </c>
      <c r="I74" s="202" t="s">
        <v>344</v>
      </c>
      <c r="J74" s="126" t="s">
        <v>6</v>
      </c>
      <c r="K74" s="127">
        <f t="shared" si="3"/>
        <v>3</v>
      </c>
      <c r="L74" s="127"/>
      <c r="M74" s="127"/>
      <c r="N74" s="127"/>
      <c r="O74" s="127"/>
      <c r="P74" s="199"/>
      <c r="Q74" s="60"/>
      <c r="R74" s="184"/>
    </row>
    <row r="75" spans="1:18" ht="136.5" x14ac:dyDescent="0.3">
      <c r="A75" s="183"/>
      <c r="B75" s="405"/>
      <c r="C75" s="402"/>
      <c r="D75" s="207"/>
      <c r="E75" s="208"/>
      <c r="F75" s="123" t="s">
        <v>117</v>
      </c>
      <c r="G75" s="259" t="s">
        <v>185</v>
      </c>
      <c r="H75" s="275" t="str">
        <f>'Implementation Mandatoriness'!C8</f>
        <v>يجب تطبيقه - Must be implemented</v>
      </c>
      <c r="I75" s="202" t="s">
        <v>345</v>
      </c>
      <c r="J75" s="126" t="s">
        <v>6</v>
      </c>
      <c r="K75" s="127">
        <f>IF(J75="مطبق كليًا  - Implemented",3,IF(J75="مطبق جزئيًا  - Partially Implemented",2,IF(J75="غير مطبق  - Not Implemented",1,0)))</f>
        <v>3</v>
      </c>
      <c r="L75" s="127"/>
      <c r="M75" s="127"/>
      <c r="N75" s="127"/>
      <c r="O75" s="127"/>
      <c r="P75" s="199"/>
      <c r="Q75" s="60"/>
      <c r="R75" s="184"/>
    </row>
    <row r="76" spans="1:18" ht="156" x14ac:dyDescent="0.3">
      <c r="A76" s="183"/>
      <c r="B76" s="405"/>
      <c r="C76" s="402"/>
      <c r="D76" s="207"/>
      <c r="E76" s="208"/>
      <c r="F76" s="123" t="s">
        <v>117</v>
      </c>
      <c r="G76" s="259" t="s">
        <v>186</v>
      </c>
      <c r="H76" s="275" t="str">
        <f>'Implementation Mandatoriness'!C8</f>
        <v>يجب تطبيقه - Must be implemented</v>
      </c>
      <c r="I76" s="202" t="s">
        <v>346</v>
      </c>
      <c r="J76" s="126" t="s">
        <v>6</v>
      </c>
      <c r="K76" s="127">
        <f>IF(J76="مطبق كليًا  - Implemented",3,IF(J76="مطبق جزئيًا  - Partially Implemented",2,IF(J76="غير مطبق  - Not Implemented",1,0)))</f>
        <v>3</v>
      </c>
      <c r="L76" s="127"/>
      <c r="M76" s="127"/>
      <c r="N76" s="127"/>
      <c r="O76" s="127"/>
      <c r="P76" s="199"/>
      <c r="Q76" s="60"/>
      <c r="R76" s="184"/>
    </row>
    <row r="77" spans="1:18" ht="117" x14ac:dyDescent="0.3">
      <c r="A77" s="183"/>
      <c r="B77" s="405"/>
      <c r="C77" s="403"/>
      <c r="D77" s="207"/>
      <c r="E77" s="208"/>
      <c r="F77" s="123" t="s">
        <v>117</v>
      </c>
      <c r="G77" s="259" t="s">
        <v>187</v>
      </c>
      <c r="H77" s="274" t="str">
        <f>'Implementation Mandatoriness'!C8</f>
        <v>يجب تطبيقه - Must be implemented</v>
      </c>
      <c r="I77" s="202" t="s">
        <v>548</v>
      </c>
      <c r="J77" s="126" t="s">
        <v>6</v>
      </c>
      <c r="K77" s="127">
        <f>IF(J77="مطبق كليًا  - Implemented",3,IF(J77="مطبق جزئيًا  - Partially Implemented",2,IF(J77="غير مطبق  - Not Implemented",1,0)))</f>
        <v>3</v>
      </c>
      <c r="L77" s="127"/>
      <c r="M77" s="127"/>
      <c r="N77" s="127"/>
      <c r="O77" s="127"/>
      <c r="P77" s="199"/>
      <c r="Q77" s="60"/>
      <c r="R77" s="184"/>
    </row>
    <row r="78" spans="1:18" ht="195" x14ac:dyDescent="0.3">
      <c r="A78" s="183"/>
      <c r="B78" s="405"/>
      <c r="C78" s="386" t="s">
        <v>265</v>
      </c>
      <c r="D78" s="387" t="s">
        <v>36</v>
      </c>
      <c r="E78" s="388"/>
      <c r="F78" s="123" t="s">
        <v>116</v>
      </c>
      <c r="G78" s="259" t="s">
        <v>188</v>
      </c>
      <c r="H78" s="274" t="str">
        <f>IF('معلومات أساسية عن الخدمة'!C8= "المستوى ٤",'Implementation Mandatoriness'!C9,'Implementation Mandatoriness'!C7)</f>
        <v>يجب تطبيقه كليًا - Must be fully implemented</v>
      </c>
      <c r="I78" s="202" t="s">
        <v>347</v>
      </c>
      <c r="J78" s="253" t="str">
        <f>IF(K78=3,"مطبق كليًا  - Implemented",IF(K78=0,"لاينطبق - Not Applicable",IF(K78=1,"غير مطبق  - Not Implemented",IF(3&lt;K78&gt;1,"مطبق جزئيًا  - Partially Implemented"," "))))</f>
        <v>مطبق كليًا  - Implemented</v>
      </c>
      <c r="K78" s="127">
        <f>IF(H78='Implementation Mandatoriness'!C9,IF(K80=0,0,AVERAGEIFS(K79:K80,H79:H80,'Implementation Mandatoriness'!C8,K79:K80,"&lt;&gt;0")),AVERAGEIF(K79:K80,"&lt;&gt;0"))</f>
        <v>3</v>
      </c>
      <c r="L78" s="126" t="str">
        <f>IF(H78='Implementation Mandatoriness'!C9,IF(M78=3,"مطبق كليًا  - Implemented",IF(M78=0,"لاينطبق - Not Applicable",IF(M78=1,"غير مطبق  - Not Implemented",IF(3&lt;M78&gt;1,"مطبق جزئيًا  - Partially Implemented")))),"-")</f>
        <v>-</v>
      </c>
      <c r="M78" s="127">
        <f>IF(H78='Implementation Mandatoriness'!C9,IF(SUM(M79:M80)=0,0,AVERAGEIFS(M79:M80,H79:H80,'Implementation Mandatoriness'!C10,M79:M80,"&lt;&gt;0")),IF(SUM(M79:M80)=0,0,AVERAGEIFS(M79:M80,H79:H80,'Implementation Mandatoriness'!C10,M79:M80,"&lt;&gt;0")))</f>
        <v>0</v>
      </c>
      <c r="N78" s="127"/>
      <c r="O78" s="127"/>
      <c r="P78" s="199"/>
      <c r="Q78" s="60"/>
      <c r="R78" s="184"/>
    </row>
    <row r="79" spans="1:18" ht="214.5" x14ac:dyDescent="0.3">
      <c r="A79" s="183"/>
      <c r="B79" s="405"/>
      <c r="C79" s="386"/>
      <c r="D79" s="389"/>
      <c r="E79" s="390"/>
      <c r="F79" s="123" t="s">
        <v>117</v>
      </c>
      <c r="G79" s="259" t="s">
        <v>190</v>
      </c>
      <c r="H79" s="274" t="str">
        <f>IF('معلومات أساسية عن الخدمة'!C8= "المستوى ٤",'Implementation Mandatoriness'!C10,'Implementation Mandatoriness'!C8)</f>
        <v>يجب تطبيقه - Must be implemented</v>
      </c>
      <c r="I79" s="202" t="s">
        <v>545</v>
      </c>
      <c r="J79" s="126" t="s">
        <v>6</v>
      </c>
      <c r="K79" s="127">
        <f t="shared" si="3"/>
        <v>3</v>
      </c>
      <c r="L79" s="126" t="str">
        <f>IF(H79='Implementation Mandatoriness'!C10,IF(M79=3,"مطبق كليًا  - Implemented",IF(M79=0,"لاينطبق - Not Applicable",IF(M79=1,"غير مطبق  - Not Implemented",IF(3&lt;M79&gt;1,"مطبق جزئيًا  - Partially Implemented")))),"-")</f>
        <v>-</v>
      </c>
      <c r="M79" s="127" t="str">
        <f>IF(H79='Implementation Mandatoriness'!C10,IF(J79="مطبق كليًا  - Implemented",3,IF(J79="مطبق جزئيًا  - Partially Implemented",2,IF(J79="غير مطبق  - Not Implemented",1,0))),"-")</f>
        <v>-</v>
      </c>
      <c r="N79" s="127"/>
      <c r="O79" s="127"/>
      <c r="P79" s="199"/>
      <c r="Q79" s="60"/>
      <c r="R79" s="184"/>
    </row>
    <row r="80" spans="1:18" ht="175.5" x14ac:dyDescent="0.3">
      <c r="A80" s="183"/>
      <c r="B80" s="405"/>
      <c r="C80" s="401"/>
      <c r="D80" s="389"/>
      <c r="E80" s="390"/>
      <c r="F80" s="123" t="s">
        <v>117</v>
      </c>
      <c r="G80" s="259" t="s">
        <v>189</v>
      </c>
      <c r="H80" s="275" t="str">
        <f>'Implementation Mandatoriness'!C8</f>
        <v>يجب تطبيقه - Must be implemented</v>
      </c>
      <c r="I80" s="202" t="s">
        <v>348</v>
      </c>
      <c r="J80" s="126" t="s">
        <v>6</v>
      </c>
      <c r="K80" s="127">
        <f t="shared" si="3"/>
        <v>3</v>
      </c>
      <c r="L80" s="127"/>
      <c r="M80" s="127"/>
      <c r="N80" s="127"/>
      <c r="O80" s="127"/>
      <c r="P80" s="199"/>
      <c r="Q80" s="60"/>
      <c r="R80" s="184"/>
    </row>
    <row r="81" spans="1:18" ht="234" x14ac:dyDescent="0.3">
      <c r="A81" s="183"/>
      <c r="B81" s="405"/>
      <c r="C81" s="401" t="s">
        <v>266</v>
      </c>
      <c r="D81" s="387" t="s">
        <v>58</v>
      </c>
      <c r="E81" s="388"/>
      <c r="F81" s="123" t="s">
        <v>116</v>
      </c>
      <c r="G81" s="259" t="s">
        <v>191</v>
      </c>
      <c r="H81" s="275" t="str">
        <f>'Implementation Mandatoriness'!C7</f>
        <v>يجب تطبيقه كليًا - Must be fully implemented</v>
      </c>
      <c r="I81" s="202" t="s">
        <v>349</v>
      </c>
      <c r="J81" s="253" t="str">
        <f>IF(K81=3,"مطبق كليًا  - Implemented",IF(K81=0,"لاينطبق - Not Applicable",IF(K81=1,"غير مطبق  - Not Implemented",IF(3&lt;K81&gt;1,"مطبق جزئيًا  - Partially Implemented"," "))))</f>
        <v>مطبق كليًا  - Implemented</v>
      </c>
      <c r="K81" s="127">
        <f>IF(SUM(K82:K83)=0,0,AVERAGEIF(K82:K83,"&lt;&gt;0"))</f>
        <v>3</v>
      </c>
      <c r="L81" s="127"/>
      <c r="M81" s="127"/>
      <c r="N81" s="127"/>
      <c r="O81" s="127"/>
      <c r="P81" s="199"/>
      <c r="Q81" s="60"/>
      <c r="R81" s="184"/>
    </row>
    <row r="82" spans="1:18" ht="195" x14ac:dyDescent="0.3">
      <c r="A82" s="183"/>
      <c r="B82" s="405"/>
      <c r="C82" s="402"/>
      <c r="D82" s="389"/>
      <c r="E82" s="390"/>
      <c r="F82" s="123" t="s">
        <v>117</v>
      </c>
      <c r="G82" s="259" t="s">
        <v>192</v>
      </c>
      <c r="H82" s="275" t="str">
        <f>'Implementation Mandatoriness'!C8</f>
        <v>يجب تطبيقه - Must be implemented</v>
      </c>
      <c r="I82" s="202" t="s">
        <v>350</v>
      </c>
      <c r="J82" s="126" t="s">
        <v>6</v>
      </c>
      <c r="K82" s="127">
        <f>IF(J82="مطبق كليًا  - Implemented",3,IF(J82="مطبق جزئيًا  - Partially Implemented",2,IF(J82="غير مطبق  - Not Implemented",1,0)))</f>
        <v>3</v>
      </c>
      <c r="L82" s="127"/>
      <c r="M82" s="127"/>
      <c r="N82" s="127"/>
      <c r="O82" s="127"/>
      <c r="P82" s="199"/>
      <c r="Q82" s="60"/>
      <c r="R82" s="184"/>
    </row>
    <row r="83" spans="1:18" ht="214.5" x14ac:dyDescent="0.3">
      <c r="A83" s="183"/>
      <c r="B83" s="405"/>
      <c r="C83" s="402"/>
      <c r="D83" s="389"/>
      <c r="E83" s="390"/>
      <c r="F83" s="123" t="s">
        <v>117</v>
      </c>
      <c r="G83" s="259" t="s">
        <v>193</v>
      </c>
      <c r="H83" s="275" t="str">
        <f>'Implementation Mandatoriness'!C8</f>
        <v>يجب تطبيقه - Must be implemented</v>
      </c>
      <c r="I83" s="202" t="s">
        <v>351</v>
      </c>
      <c r="J83" s="126" t="s">
        <v>6</v>
      </c>
      <c r="K83" s="127">
        <f>IF(J83="مطبق كليًا  - Implemented",3,IF(J83="مطبق جزئيًا  - Partially Implemented",2,IF(J83="غير مطبق  - Not Implemented",1,0)))</f>
        <v>3</v>
      </c>
      <c r="L83" s="127"/>
      <c r="M83" s="127"/>
      <c r="N83" s="127"/>
      <c r="O83" s="127"/>
      <c r="P83" s="199"/>
      <c r="Q83" s="60"/>
      <c r="R83" s="184"/>
    </row>
    <row r="84" spans="1:18" ht="234" x14ac:dyDescent="0.3">
      <c r="A84" s="183"/>
      <c r="B84" s="405"/>
      <c r="C84" s="386" t="s">
        <v>267</v>
      </c>
      <c r="D84" s="387" t="s">
        <v>37</v>
      </c>
      <c r="E84" s="388"/>
      <c r="F84" s="123" t="s">
        <v>116</v>
      </c>
      <c r="G84" s="259" t="s">
        <v>194</v>
      </c>
      <c r="H84" s="275" t="str">
        <f>'Implementation Mandatoriness'!C7</f>
        <v>يجب تطبيقه كليًا - Must be fully implemented</v>
      </c>
      <c r="I84" s="202" t="s">
        <v>352</v>
      </c>
      <c r="J84" s="253" t="str">
        <f>IF(K84=3,"مطبق كليًا  - Implemented",IF(K84=0,"لاينطبق - Not Applicable",IF(K84=1,"غير مطبق  - Not Implemented",IF(3&lt;K84&gt;1,"مطبق جزئيًا  - Partially Implemented"," "))))</f>
        <v>مطبق كليًا  - Implemented</v>
      </c>
      <c r="K84" s="127">
        <f>IF(SUM(K85:K86)=0,0,AVERAGEIF(K85:K86,"&lt;&gt;0"))</f>
        <v>3</v>
      </c>
      <c r="L84" s="127"/>
      <c r="M84" s="127"/>
      <c r="N84" s="127"/>
      <c r="O84" s="127"/>
      <c r="P84" s="199"/>
      <c r="Q84" s="60"/>
      <c r="R84" s="184"/>
    </row>
    <row r="85" spans="1:18" ht="253.5" x14ac:dyDescent="0.3">
      <c r="A85" s="183"/>
      <c r="B85" s="405"/>
      <c r="C85" s="386"/>
      <c r="D85" s="389"/>
      <c r="E85" s="390"/>
      <c r="F85" s="123" t="s">
        <v>117</v>
      </c>
      <c r="G85" s="259" t="s">
        <v>195</v>
      </c>
      <c r="H85" s="275" t="str">
        <f>'Implementation Mandatoriness'!C8</f>
        <v>يجب تطبيقه - Must be implemented</v>
      </c>
      <c r="I85" s="202" t="s">
        <v>353</v>
      </c>
      <c r="J85" s="126" t="s">
        <v>6</v>
      </c>
      <c r="K85" s="127">
        <f>IF(J85="مطبق كليًا  - Implemented",3,IF(J85="مطبق جزئيًا  - Partially Implemented",2,IF(J85="غير مطبق  - Not Implemented",1,0)))</f>
        <v>3</v>
      </c>
      <c r="L85" s="127"/>
      <c r="M85" s="127"/>
      <c r="N85" s="127"/>
      <c r="O85" s="127"/>
      <c r="P85" s="199"/>
      <c r="Q85" s="60"/>
      <c r="R85" s="184"/>
    </row>
    <row r="86" spans="1:18" ht="117" x14ac:dyDescent="0.3">
      <c r="A86" s="183"/>
      <c r="B86" s="405"/>
      <c r="C86" s="401"/>
      <c r="D86" s="389"/>
      <c r="E86" s="390"/>
      <c r="F86" s="123" t="s">
        <v>117</v>
      </c>
      <c r="G86" s="259" t="s">
        <v>196</v>
      </c>
      <c r="H86" s="275" t="str">
        <f>'Implementation Mandatoriness'!C8</f>
        <v>يجب تطبيقه - Must be implemented</v>
      </c>
      <c r="I86" s="202" t="s">
        <v>354</v>
      </c>
      <c r="J86" s="126" t="s">
        <v>6</v>
      </c>
      <c r="K86" s="127">
        <f>IF(J86="مطبق كليًا  - Implemented",3,IF(J86="مطبق جزئيًا  - Partially Implemented",2,IF(J86="غير مطبق  - Not Implemented",1,0)))</f>
        <v>3</v>
      </c>
      <c r="L86" s="127"/>
      <c r="M86" s="127"/>
      <c r="N86" s="127"/>
      <c r="O86" s="127"/>
      <c r="P86" s="199"/>
      <c r="Q86" s="60"/>
      <c r="R86" s="184"/>
    </row>
    <row r="87" spans="1:18" ht="214.5" x14ac:dyDescent="0.3">
      <c r="A87" s="183"/>
      <c r="B87" s="405"/>
      <c r="C87" s="401" t="s">
        <v>268</v>
      </c>
      <c r="D87" s="387" t="s">
        <v>62</v>
      </c>
      <c r="E87" s="388"/>
      <c r="F87" s="123" t="s">
        <v>116</v>
      </c>
      <c r="G87" s="259" t="s">
        <v>197</v>
      </c>
      <c r="H87" s="275" t="str">
        <f>'Implementation Mandatoriness'!C7</f>
        <v>يجب تطبيقه كليًا - Must be fully implemented</v>
      </c>
      <c r="I87" s="202" t="s">
        <v>355</v>
      </c>
      <c r="J87" s="253" t="str">
        <f>IF(K87=3,"مطبق كليًا  - Implemented",IF(K87=0,"لاينطبق - Not Applicable",IF(K87=1,"غير مطبق  - Not Implemented",IF(3&lt;K87&gt;1,"مطبق جزئيًا  - Partially Implemented"," "))))</f>
        <v>مطبق كليًا  - Implemented</v>
      </c>
      <c r="K87" s="127">
        <f>IF(SUM(K88:K88)=0,0,AVERAGEIF(K88:K88,"&lt;&gt;0"))</f>
        <v>3</v>
      </c>
      <c r="L87" s="127"/>
      <c r="M87" s="127"/>
      <c r="N87" s="127"/>
      <c r="O87" s="127"/>
      <c r="P87" s="199"/>
      <c r="Q87" s="60"/>
      <c r="R87" s="184"/>
    </row>
    <row r="88" spans="1:18" ht="175.5" x14ac:dyDescent="0.3">
      <c r="A88" s="183"/>
      <c r="B88" s="405"/>
      <c r="C88" s="403"/>
      <c r="D88" s="391"/>
      <c r="E88" s="392"/>
      <c r="F88" s="123" t="s">
        <v>117</v>
      </c>
      <c r="G88" s="259" t="s">
        <v>198</v>
      </c>
      <c r="H88" s="275" t="str">
        <f>'Implementation Mandatoriness'!C8</f>
        <v>يجب تطبيقه - Must be implemented</v>
      </c>
      <c r="I88" s="202" t="s">
        <v>356</v>
      </c>
      <c r="J88" s="126" t="s">
        <v>6</v>
      </c>
      <c r="K88" s="127">
        <f>IF(J88="مطبق كليًا  - Implemented",3,IF(J88="مطبق جزئيًا  - Partially Implemented",2,IF(J88="غير مطبق  - Not Implemented",1,0)))</f>
        <v>3</v>
      </c>
      <c r="L88" s="127"/>
      <c r="M88" s="127"/>
      <c r="N88" s="127"/>
      <c r="O88" s="127"/>
      <c r="P88" s="199"/>
      <c r="Q88" s="60"/>
      <c r="R88" s="184"/>
    </row>
    <row r="89" spans="1:18" ht="273" x14ac:dyDescent="0.3">
      <c r="A89" s="183"/>
      <c r="B89" s="405"/>
      <c r="C89" s="386" t="s">
        <v>269</v>
      </c>
      <c r="D89" s="410" t="s">
        <v>10</v>
      </c>
      <c r="E89" s="411"/>
      <c r="F89" s="123" t="s">
        <v>116</v>
      </c>
      <c r="G89" s="259" t="s">
        <v>199</v>
      </c>
      <c r="H89" s="274" t="str">
        <f>IF('معلومات أساسية عن الخدمة'!C8= "المستوى ٤",'Implementation Mandatoriness'!C10,'Implementation Mandatoriness'!C7)</f>
        <v>يجب تطبيقه كليًا - Must be fully implemented</v>
      </c>
      <c r="I89" s="202" t="s">
        <v>357</v>
      </c>
      <c r="J89" s="253" t="str">
        <f>IF(K89=3,"مطبق كليًا  - Implemented",IF(K89=0,"لاينطبق - Not Applicable",IF(K89=1,"غير مطبق  - Not Implemented",IF(3&lt;K89&gt;1,"مطبق جزئيًا  - Partially Implemented"," "))))</f>
        <v>مطبق كليًا  - Implemented</v>
      </c>
      <c r="K89" s="127">
        <f>IF(H89='Implementation Mandatoriness'!C7,IF(SUM(K90:K97)=0,0,AVERAGEIFS(K90:K97,H90:H97,'Implementation Mandatoriness'!C8,K90:K97,"&lt;&gt;0")),AVERAGEIFS(K90:K97,H90:H97,'Implementation Mandatoriness'!C10,K90:K97,"&lt;&gt;0"))</f>
        <v>3</v>
      </c>
      <c r="L89" s="126" t="str">
        <f>IF(H89='Implementation Mandatoriness'!C10,IF(M89=3,"مطبق كليًا  - Implemented",IF(M89=0,"لاينطبق - Not Applicable",IF(M89=1,"غير مطبق  - Not Implemented",IF(3&lt;M89&gt;1,"مطبق جزئيًا  - Partially Implemented")))),"-")</f>
        <v>-</v>
      </c>
      <c r="M89" s="127" t="str">
        <f>IF(H89='Implementation Mandatoriness'!C10,IF(SUM(M90,M91,M92,M97)=0,0,AVERAGE(AVERAGEIF(M90,"&lt;&gt;0"),AVERAGEIF(M91:M97,"&lt;&gt;0"))),"-")</f>
        <v>-</v>
      </c>
      <c r="N89" s="127"/>
      <c r="O89" s="127"/>
      <c r="P89" s="199"/>
      <c r="Q89" s="60"/>
      <c r="R89" s="184"/>
    </row>
    <row r="90" spans="1:18" ht="136.5" x14ac:dyDescent="0.3">
      <c r="A90" s="183"/>
      <c r="B90" s="405"/>
      <c r="C90" s="386"/>
      <c r="D90" s="412"/>
      <c r="E90" s="413"/>
      <c r="F90" s="123" t="s">
        <v>117</v>
      </c>
      <c r="G90" s="259" t="s">
        <v>200</v>
      </c>
      <c r="H90" s="274" t="str">
        <f>IF('معلومات أساسية عن الخدمة'!C8= "المستوى ٤",'Implementation Mandatoriness'!C10,'Implementation Mandatoriness'!C8)</f>
        <v>يجب تطبيقه - Must be implemented</v>
      </c>
      <c r="I90" s="202" t="s">
        <v>358</v>
      </c>
      <c r="J90" s="126" t="s">
        <v>6</v>
      </c>
      <c r="K90" s="127">
        <f>IF(J90="مطبق كليًا  - Implemented",3,IF(J90="مطبق جزئيًا  - Partially Implemented",2,IF(J90="غير مطبق  - Not Implemented",1,0)))</f>
        <v>3</v>
      </c>
      <c r="L90" s="126" t="str">
        <f>IF(H90='Implementation Mandatoriness'!C10,IF(M90=3,"مطبق كليًا  - Implemented",IF(M90=0,"لاينطبق - Not Applicable",IF(M90=1,"غير مطبق  - Not Implemented",IF(3&lt;M90&gt;1,"مطبق جزئيًا  - Partially Implemented")))),"-")</f>
        <v>-</v>
      </c>
      <c r="M90" s="127" t="str">
        <f>IF(H90='Implementation Mandatoriness'!C10,IF(J90="مطبق كليًا  - Implemented",3,IF(J90="مطبق جزئيًا  - Partially Implemented",2,IF(J90="غير مطبق  - Not Implemented",1,0))),"-")</f>
        <v>-</v>
      </c>
      <c r="N90" s="127"/>
      <c r="O90" s="127"/>
      <c r="P90" s="199"/>
      <c r="Q90" s="60"/>
      <c r="R90" s="184"/>
    </row>
    <row r="91" spans="1:18" ht="97.5" x14ac:dyDescent="0.3">
      <c r="A91" s="183"/>
      <c r="B91" s="405"/>
      <c r="C91" s="386"/>
      <c r="D91" s="412"/>
      <c r="E91" s="413"/>
      <c r="F91" s="123" t="s">
        <v>117</v>
      </c>
      <c r="G91" s="259" t="s">
        <v>201</v>
      </c>
      <c r="H91" s="274" t="str">
        <f>IF('معلومات أساسية عن الخدمة'!C8= "المستوى ٤",'Implementation Mandatoriness'!C10,'Implementation Mandatoriness'!C8)</f>
        <v>يجب تطبيقه - Must be implemented</v>
      </c>
      <c r="I91" s="202" t="s">
        <v>359</v>
      </c>
      <c r="J91" s="126" t="s">
        <v>6</v>
      </c>
      <c r="K91" s="127">
        <f t="shared" ref="K91:K97" si="4">IF(J91="مطبق كليًا  - Implemented",3,IF(J91="مطبق جزئيًا  - Partially Implemented",2,IF(J91="غير مطبق  - Not Implemented",1,0)))</f>
        <v>3</v>
      </c>
      <c r="L91" s="126" t="str">
        <f>IF(H91='Implementation Mandatoriness'!C10,IF(M91=3,"مطبق كليًا  - Implemented",IF(M91=0,"لاينطبق - Not Applicable",IF(M91=1,"غير مطبق  - Not Implemented",IF(3&lt;M91&gt;1,"مطبق جزئيًا  - Partially Implemented")))),"-")</f>
        <v>-</v>
      </c>
      <c r="M91" s="127" t="str">
        <f>IF(H91='Implementation Mandatoriness'!C10,IF(J91="مطبق كليًا  - Implemented",3,IF(J91="مطبق جزئيًا  - Partially Implemented",2,IF(J91="غير مطبق  - Not Implemented",1,0))),"-")</f>
        <v>-</v>
      </c>
      <c r="N91" s="127"/>
      <c r="O91" s="127"/>
      <c r="P91" s="199"/>
      <c r="Q91" s="60"/>
      <c r="R91" s="184"/>
    </row>
    <row r="92" spans="1:18" ht="214.5" x14ac:dyDescent="0.3">
      <c r="A92" s="183"/>
      <c r="B92" s="405"/>
      <c r="C92" s="386"/>
      <c r="D92" s="412"/>
      <c r="E92" s="413"/>
      <c r="F92" s="123" t="s">
        <v>117</v>
      </c>
      <c r="G92" s="259" t="s">
        <v>202</v>
      </c>
      <c r="H92" s="274" t="str">
        <f>IF('معلومات أساسية عن الخدمة'!C8= "المستوى ٤",'Implementation Mandatoriness'!C10,'Implementation Mandatoriness'!C8)</f>
        <v>يجب تطبيقه - Must be implemented</v>
      </c>
      <c r="I92" s="202" t="s">
        <v>360</v>
      </c>
      <c r="J92" s="126" t="s">
        <v>6</v>
      </c>
      <c r="K92" s="127">
        <f t="shared" si="4"/>
        <v>3</v>
      </c>
      <c r="L92" s="126" t="str">
        <f>IF(H92='Implementation Mandatoriness'!C10,IF(M92=3,"مطبق كليًا  - Implemented",IF(M92=0,"لاينطبق - Not Applicable",IF(M92=1,"غير مطبق  - Not Implemented",IF(3&lt;M92&gt;1,"مطبق جزئيًا  - Partially Implemented")))),"-")</f>
        <v>-</v>
      </c>
      <c r="M92" s="127" t="str">
        <f>IF(H92='Implementation Mandatoriness'!C10,IF(J92="مطبق كليًا  - Implemented",3,IF(J92="مطبق جزئيًا  - Partially Implemented",2,IF(J92="غير مطبق  - Not Implemented",1,0))),"-")</f>
        <v>-</v>
      </c>
      <c r="N92" s="127"/>
      <c r="O92" s="127"/>
      <c r="P92" s="199"/>
      <c r="Q92" s="60"/>
      <c r="R92" s="184"/>
    </row>
    <row r="93" spans="1:18" ht="234" x14ac:dyDescent="0.3">
      <c r="A93" s="183"/>
      <c r="B93" s="405"/>
      <c r="C93" s="386"/>
      <c r="D93" s="412"/>
      <c r="E93" s="413"/>
      <c r="F93" s="123" t="s">
        <v>117</v>
      </c>
      <c r="G93" s="259" t="s">
        <v>203</v>
      </c>
      <c r="H93" s="274" t="str">
        <f>IF('معلومات أساسية عن الخدمة'!C8= "المستوى ٤",'Implementation Mandatoriness'!C10,'Implementation Mandatoriness'!C8)</f>
        <v>يجب تطبيقه - Must be implemented</v>
      </c>
      <c r="I93" s="202" t="s">
        <v>361</v>
      </c>
      <c r="J93" s="126" t="s">
        <v>6</v>
      </c>
      <c r="K93" s="127">
        <f t="shared" si="4"/>
        <v>3</v>
      </c>
      <c r="L93" s="126" t="str">
        <f>IF(H93='Implementation Mandatoriness'!C10,IF(M93=3,"مطبق كليًا  - Implemented",IF(M93=0,"لاينطبق - Not Applicable",IF(M93=1,"غير مطبق  - Not Implemented",IF(3&lt;M93&gt;1,"مطبق جزئيًا  - Partially Implemented")))),"-")</f>
        <v>-</v>
      </c>
      <c r="M93" s="127" t="str">
        <f>IF(H93='Implementation Mandatoriness'!C10,IF(J93="مطبق كليًا  - Implemented",3,IF(J93="مطبق جزئيًا  - Partially Implemented",2,IF(J93="غير مطبق  - Not Implemented",1,0))),"-")</f>
        <v>-</v>
      </c>
      <c r="N93" s="127"/>
      <c r="O93" s="127"/>
      <c r="P93" s="199"/>
      <c r="Q93" s="60"/>
      <c r="R93" s="184"/>
    </row>
    <row r="94" spans="1:18" ht="195" x14ac:dyDescent="0.3">
      <c r="A94" s="183"/>
      <c r="B94" s="405"/>
      <c r="C94" s="386"/>
      <c r="D94" s="412"/>
      <c r="E94" s="413"/>
      <c r="F94" s="123" t="s">
        <v>117</v>
      </c>
      <c r="G94" s="259" t="s">
        <v>204</v>
      </c>
      <c r="H94" s="274" t="str">
        <f>IF('معلومات أساسية عن الخدمة'!C8= "المستوى ٤",'Implementation Mandatoriness'!C10,'Implementation Mandatoriness'!C8)</f>
        <v>يجب تطبيقه - Must be implemented</v>
      </c>
      <c r="I94" s="202" t="s">
        <v>362</v>
      </c>
      <c r="J94" s="126" t="s">
        <v>6</v>
      </c>
      <c r="K94" s="127">
        <f t="shared" si="4"/>
        <v>3</v>
      </c>
      <c r="L94" s="126" t="str">
        <f>IF(H94='Implementation Mandatoriness'!C10,IF(M94=3,"مطبق كليًا  - Implemented",IF(M94=0,"لاينطبق - Not Applicable",IF(M94=1,"غير مطبق  - Not Implemented",IF(3&lt;M94&gt;1,"مطبق جزئيًا  - Partially Implemented")))),"-")</f>
        <v>-</v>
      </c>
      <c r="M94" s="127" t="str">
        <f>IF(H94='Implementation Mandatoriness'!C10,IF(J94="مطبق كليًا  - Implemented",3,IF(J94="مطبق جزئيًا  - Partially Implemented",2,IF(J94="غير مطبق  - Not Implemented",1,0))),"-")</f>
        <v>-</v>
      </c>
      <c r="N94" s="127"/>
      <c r="O94" s="127"/>
      <c r="P94" s="199"/>
      <c r="Q94" s="60"/>
      <c r="R94" s="184"/>
    </row>
    <row r="95" spans="1:18" ht="195" x14ac:dyDescent="0.3">
      <c r="A95" s="183"/>
      <c r="B95" s="405"/>
      <c r="C95" s="386"/>
      <c r="D95" s="412"/>
      <c r="E95" s="413"/>
      <c r="F95" s="123" t="s">
        <v>117</v>
      </c>
      <c r="G95" s="259" t="s">
        <v>205</v>
      </c>
      <c r="H95" s="274" t="str">
        <f>IF('معلومات أساسية عن الخدمة'!C8= "المستوى ٤",'Implementation Mandatoriness'!C10,'Implementation Mandatoriness'!C8)</f>
        <v>يجب تطبيقه - Must be implemented</v>
      </c>
      <c r="I95" s="202" t="s">
        <v>363</v>
      </c>
      <c r="J95" s="126" t="s">
        <v>6</v>
      </c>
      <c r="K95" s="127">
        <f t="shared" si="4"/>
        <v>3</v>
      </c>
      <c r="L95" s="126" t="str">
        <f>IF(H95='Implementation Mandatoriness'!C10,IF(M95=3,"مطبق كليًا  - Implemented",IF(M95=0,"لاينطبق - Not Applicable",IF(M95=1,"غير مطبق  - Not Implemented",IF(3&lt;M95&gt;1,"مطبق جزئيًا  - Partially Implemented")))),"-")</f>
        <v>-</v>
      </c>
      <c r="M95" s="127" t="str">
        <f>IF(H95='Implementation Mandatoriness'!C10,IF(J95="مطبق كليًا  - Implemented",3,IF(J95="مطبق جزئيًا  - Partially Implemented",2,IF(J95="غير مطبق  - Not Implemented",1,0))),"-")</f>
        <v>-</v>
      </c>
      <c r="N95" s="127"/>
      <c r="O95" s="127"/>
      <c r="P95" s="199"/>
      <c r="Q95" s="60"/>
      <c r="R95" s="184"/>
    </row>
    <row r="96" spans="1:18" ht="136.5" x14ac:dyDescent="0.3">
      <c r="A96" s="183"/>
      <c r="B96" s="405"/>
      <c r="C96" s="386"/>
      <c r="D96" s="412"/>
      <c r="E96" s="413"/>
      <c r="F96" s="123" t="s">
        <v>117</v>
      </c>
      <c r="G96" s="259" t="s">
        <v>206</v>
      </c>
      <c r="H96" s="274" t="str">
        <f>IF('معلومات أساسية عن الخدمة'!C8= "المستوى ٤",'Implementation Mandatoriness'!C10,'Implementation Mandatoriness'!C8)</f>
        <v>يجب تطبيقه - Must be implemented</v>
      </c>
      <c r="I96" s="202" t="s">
        <v>364</v>
      </c>
      <c r="J96" s="126" t="s">
        <v>6</v>
      </c>
      <c r="K96" s="127">
        <f t="shared" si="4"/>
        <v>3</v>
      </c>
      <c r="L96" s="126" t="str">
        <f>IF(H96='Implementation Mandatoriness'!C10,IF(M96=3,"مطبق كليًا  - Implemented",IF(M96=0,"لاينطبق - Not Applicable",IF(M96=1,"غير مطبق  - Not Implemented",IF(3&lt;M96&gt;1,"مطبق جزئيًا  - Partially Implemented")))),"-")</f>
        <v>-</v>
      </c>
      <c r="M96" s="127" t="str">
        <f>IF(H96='Implementation Mandatoriness'!C10,IF(J96="مطبق كليًا  - Implemented",3,IF(J96="مطبق جزئيًا  - Partially Implemented",2,IF(J96="غير مطبق  - Not Implemented",1,0))),"-")</f>
        <v>-</v>
      </c>
      <c r="N96" s="127"/>
      <c r="O96" s="127"/>
      <c r="P96" s="199"/>
      <c r="Q96" s="60"/>
      <c r="R96" s="184"/>
    </row>
    <row r="97" spans="1:18" ht="175.5" x14ac:dyDescent="0.3">
      <c r="A97" s="183"/>
      <c r="B97" s="405"/>
      <c r="C97" s="386"/>
      <c r="D97" s="412"/>
      <c r="E97" s="413"/>
      <c r="F97" s="123" t="s">
        <v>117</v>
      </c>
      <c r="G97" s="259" t="s">
        <v>207</v>
      </c>
      <c r="H97" s="274" t="str">
        <f>IF('معلومات أساسية عن الخدمة'!C8= "المستوى ٤",'Implementation Mandatoriness'!C10,'Implementation Mandatoriness'!C8)</f>
        <v>يجب تطبيقه - Must be implemented</v>
      </c>
      <c r="I97" s="202" t="s">
        <v>365</v>
      </c>
      <c r="J97" s="126" t="s">
        <v>6</v>
      </c>
      <c r="K97" s="127">
        <f t="shared" si="4"/>
        <v>3</v>
      </c>
      <c r="L97" s="126" t="str">
        <f>IF(H97='Implementation Mandatoriness'!C10,IF(M97=3,"مطبق كليًا  - Implemented",IF(M97=0,"لاينطبق - Not Applicable",IF(M97=1,"غير مطبق  - Not Implemented",IF(3&lt;M97&gt;1,"مطبق جزئيًا  - Partially Implemented")))),"-")</f>
        <v>-</v>
      </c>
      <c r="M97" s="127" t="str">
        <f>IF(H97='Implementation Mandatoriness'!C10,IF(J97="مطبق كليًا  - Implemented",3,IF(J97="مطبق جزئيًا  - Partially Implemented",2,IF(J97="غير مطبق  - Not Implemented",1,0))),"-")</f>
        <v>-</v>
      </c>
      <c r="N97" s="127"/>
      <c r="O97" s="127"/>
      <c r="P97" s="199"/>
      <c r="Q97" s="60"/>
      <c r="R97" s="184"/>
    </row>
    <row r="98" spans="1:18" ht="253.5" x14ac:dyDescent="0.3">
      <c r="A98" s="183"/>
      <c r="B98" s="405"/>
      <c r="C98" s="401" t="s">
        <v>270</v>
      </c>
      <c r="D98" s="410" t="s">
        <v>98</v>
      </c>
      <c r="E98" s="411"/>
      <c r="F98" s="123" t="s">
        <v>116</v>
      </c>
      <c r="G98" s="259" t="s">
        <v>208</v>
      </c>
      <c r="H98" s="274" t="str">
        <f>IF('معلومات أساسية عن الخدمة'!C8= "المستوى ٤",'Implementation Mandatoriness'!C9,'Implementation Mandatoriness'!C7)</f>
        <v>يجب تطبيقه كليًا - Must be fully implemented</v>
      </c>
      <c r="I98" s="202" t="s">
        <v>366</v>
      </c>
      <c r="J98" s="253" t="str">
        <f>IF(K98=3,"مطبق كليًا  - Implemented",IF(K98=0,"لاينطبق - Not Applicable",IF(K98=1,"غير مطبق  - Not Implemented",IF(3&lt;K98&gt;1,"مطبق جزئيًا  - Partially Implemented"," "))))</f>
        <v>مطبق كليًا  - Implemented</v>
      </c>
      <c r="K98" s="127">
        <f>IF(H98='Implementation Mandatoriness'!C9,IF(SUM(K99,K102,K103,K104,K105,K106)=0,0,AVERAGEIFS(K99:K106,H99:H106,'Implementation Mandatoriness'!C8,K99:K106,"&lt;&gt;0")),IF(SUM(K99:K106)=0,0,AVERAGEIFS(K99:K106,H99:H106,'Implementation Mandatoriness'!C8,K99:K106,"&lt;&gt;0")))</f>
        <v>3</v>
      </c>
      <c r="L98" s="126" t="str">
        <f>IF(H98='Implementation Mandatoriness'!C9,IF(M98=3,"مطبق كليًا  - Implemented",IF(M98=0,"لاينطبق - Not Applicable",IF(M98=1,"غير مطبق  - Not Implemented",IF(3&lt;M98&gt;1,"مطبق جزئيًا  - Partially Implemented")))),"-")</f>
        <v>-</v>
      </c>
      <c r="M98" s="127">
        <f>IF(H98='Implementation Mandatoriness'!C9,IF(SUM(M100,M101)=0,0,AVERAGEIFS(M99:M106,H99:H106,'Implementation Mandatoriness'!C10,M99:M106,"&lt;&gt;0")),IF(SUM(M99:M106)=0,0,AVERAGEIFS(M99:M106,H99:H106,'Implementation Mandatoriness'!C10,M99:M106,"&lt;&gt;0")))</f>
        <v>0</v>
      </c>
      <c r="N98" s="127"/>
      <c r="O98" s="127"/>
      <c r="P98" s="199"/>
      <c r="Q98" s="60"/>
      <c r="R98" s="184"/>
    </row>
    <row r="99" spans="1:18" ht="195" x14ac:dyDescent="0.3">
      <c r="A99" s="183"/>
      <c r="B99" s="405"/>
      <c r="C99" s="402"/>
      <c r="D99" s="412"/>
      <c r="E99" s="413"/>
      <c r="F99" s="123" t="s">
        <v>117</v>
      </c>
      <c r="G99" s="259" t="s">
        <v>209</v>
      </c>
      <c r="H99" s="275" t="str">
        <f>'Implementation Mandatoriness'!C8</f>
        <v>يجب تطبيقه - Must be implemented</v>
      </c>
      <c r="I99" s="202" t="s">
        <v>367</v>
      </c>
      <c r="J99" s="126" t="s">
        <v>6</v>
      </c>
      <c r="K99" s="127">
        <f>IF(J99="مطبق كليًا  - Implemented",3,IF(J99="مطبق جزئيًا  - Partially Implemented",2,IF(J99="غير مطبق  - Not Implemented",1,0)))</f>
        <v>3</v>
      </c>
      <c r="L99" s="127"/>
      <c r="M99" s="127"/>
      <c r="N99" s="127"/>
      <c r="O99" s="127"/>
      <c r="P99" s="199"/>
      <c r="Q99" s="60"/>
      <c r="R99" s="184"/>
    </row>
    <row r="100" spans="1:18" ht="156" x14ac:dyDescent="0.3">
      <c r="A100" s="183"/>
      <c r="B100" s="405"/>
      <c r="C100" s="402"/>
      <c r="D100" s="412"/>
      <c r="E100" s="413"/>
      <c r="F100" s="123" t="s">
        <v>117</v>
      </c>
      <c r="G100" s="259" t="s">
        <v>210</v>
      </c>
      <c r="H100" s="274" t="str">
        <f>IF('معلومات أساسية عن الخدمة'!C8= "المستوى ٤",'Implementation Mandatoriness'!C10,'Implementation Mandatoriness'!C8)</f>
        <v>يجب تطبيقه - Must be implemented</v>
      </c>
      <c r="I100" s="202" t="s">
        <v>368</v>
      </c>
      <c r="J100" s="126" t="s">
        <v>6</v>
      </c>
      <c r="K100" s="127">
        <f t="shared" ref="K100:K106" si="5">IF(J100="مطبق كليًا  - Implemented",3,IF(J100="مطبق جزئيًا  - Partially Implemented",2,IF(J100="غير مطبق  - Not Implemented",1,0)))</f>
        <v>3</v>
      </c>
      <c r="L100" s="126" t="str">
        <f>IF(H100='Implementation Mandatoriness'!C10,IF(M100=3,"مطبق كليًا  - Implemented",IF(M100=0,"لاينطبق - Not Applicable",IF(M100=1,"غير مطبق  - Not Implemented",IF(3&lt;M100&gt;1,"مطبق جزئيًا  - Partially Implemented")))),"-")</f>
        <v>-</v>
      </c>
      <c r="M100" s="127" t="str">
        <f>IF(H100='Implementation Mandatoriness'!C10,IF(J100="مطبق كليًا  - Implemented",3,IF(J100="مطبق جزئيًا  - Partially Implemented",2,IF(J100="غير مطبق  - Not Implemented",1,0))),"-")</f>
        <v>-</v>
      </c>
      <c r="N100" s="127"/>
      <c r="O100" s="127"/>
      <c r="P100" s="199"/>
      <c r="Q100" s="60"/>
      <c r="R100" s="184"/>
    </row>
    <row r="101" spans="1:18" ht="97.5" x14ac:dyDescent="0.3">
      <c r="A101" s="183"/>
      <c r="B101" s="405"/>
      <c r="C101" s="402"/>
      <c r="D101" s="412"/>
      <c r="E101" s="413"/>
      <c r="F101" s="123" t="s">
        <v>117</v>
      </c>
      <c r="G101" s="259" t="s">
        <v>211</v>
      </c>
      <c r="H101" s="274" t="str">
        <f>IF('معلومات أساسية عن الخدمة'!C8= "المستوى ٤",'Implementation Mandatoriness'!C10,'Implementation Mandatoriness'!C8)</f>
        <v>يجب تطبيقه - Must be implemented</v>
      </c>
      <c r="I101" s="202" t="s">
        <v>369</v>
      </c>
      <c r="J101" s="126" t="s">
        <v>6</v>
      </c>
      <c r="K101" s="127">
        <f t="shared" si="5"/>
        <v>3</v>
      </c>
      <c r="L101" s="126" t="str">
        <f>IF(H101='Implementation Mandatoriness'!C10,IF(M101=3,"مطبق كليًا  - Implemented",IF(M101=0,"لاينطبق - Not Applicable",IF(M101=1,"غير مطبق  - Not Implemented",IF(3&lt;M101&gt;1,"مطبق جزئيًا  - Partially Implemented")))),"-")</f>
        <v>-</v>
      </c>
      <c r="M101" s="127" t="str">
        <f>IF(H101='Implementation Mandatoriness'!C10,IF(J101="مطبق كليًا  - Implemented",3,IF(J101="مطبق جزئيًا  - Partially Implemented",2,IF(J101="غير مطبق  - Not Implemented",1,0))),"-")</f>
        <v>-</v>
      </c>
      <c r="N101" s="127"/>
      <c r="O101" s="127"/>
      <c r="P101" s="199"/>
      <c r="Q101" s="60"/>
      <c r="R101" s="184"/>
    </row>
    <row r="102" spans="1:18" ht="156" x14ac:dyDescent="0.3">
      <c r="A102" s="183"/>
      <c r="B102" s="405"/>
      <c r="C102" s="402"/>
      <c r="D102" s="412"/>
      <c r="E102" s="413"/>
      <c r="F102" s="123" t="s">
        <v>117</v>
      </c>
      <c r="G102" s="259" t="s">
        <v>212</v>
      </c>
      <c r="H102" s="275" t="str">
        <f>'Implementation Mandatoriness'!C8</f>
        <v>يجب تطبيقه - Must be implemented</v>
      </c>
      <c r="I102" s="202" t="s">
        <v>370</v>
      </c>
      <c r="J102" s="126" t="s">
        <v>6</v>
      </c>
      <c r="K102" s="127">
        <f t="shared" si="5"/>
        <v>3</v>
      </c>
      <c r="L102" s="127"/>
      <c r="M102" s="127"/>
      <c r="N102" s="127"/>
      <c r="O102" s="127"/>
      <c r="P102" s="199"/>
      <c r="Q102" s="60"/>
      <c r="R102" s="184"/>
    </row>
    <row r="103" spans="1:18" ht="273" x14ac:dyDescent="0.3">
      <c r="A103" s="183"/>
      <c r="B103" s="405"/>
      <c r="C103" s="402"/>
      <c r="D103" s="412"/>
      <c r="E103" s="413"/>
      <c r="F103" s="123" t="s">
        <v>117</v>
      </c>
      <c r="G103" s="259" t="s">
        <v>213</v>
      </c>
      <c r="H103" s="275" t="str">
        <f>'Implementation Mandatoriness'!C8</f>
        <v>يجب تطبيقه - Must be implemented</v>
      </c>
      <c r="I103" s="202" t="s">
        <v>371</v>
      </c>
      <c r="J103" s="126" t="s">
        <v>6</v>
      </c>
      <c r="K103" s="127">
        <f t="shared" si="5"/>
        <v>3</v>
      </c>
      <c r="L103" s="127"/>
      <c r="M103" s="127"/>
      <c r="N103" s="127"/>
      <c r="O103" s="127"/>
      <c r="P103" s="199"/>
      <c r="Q103" s="60"/>
      <c r="R103" s="184"/>
    </row>
    <row r="104" spans="1:18" ht="136.5" x14ac:dyDescent="0.3">
      <c r="A104" s="183"/>
      <c r="B104" s="405"/>
      <c r="C104" s="402"/>
      <c r="D104" s="412"/>
      <c r="E104" s="413"/>
      <c r="F104" s="123" t="s">
        <v>117</v>
      </c>
      <c r="G104" s="259" t="s">
        <v>214</v>
      </c>
      <c r="H104" s="275" t="str">
        <f>'Implementation Mandatoriness'!C8</f>
        <v>يجب تطبيقه - Must be implemented</v>
      </c>
      <c r="I104" s="202" t="s">
        <v>372</v>
      </c>
      <c r="J104" s="126" t="s">
        <v>6</v>
      </c>
      <c r="K104" s="127">
        <f t="shared" si="5"/>
        <v>3</v>
      </c>
      <c r="L104" s="127"/>
      <c r="M104" s="127"/>
      <c r="N104" s="127"/>
      <c r="O104" s="127"/>
      <c r="P104" s="199"/>
      <c r="Q104" s="60"/>
      <c r="R104" s="184"/>
    </row>
    <row r="105" spans="1:18" ht="156" x14ac:dyDescent="0.3">
      <c r="A105" s="183"/>
      <c r="B105" s="405"/>
      <c r="C105" s="402"/>
      <c r="D105" s="412"/>
      <c r="E105" s="413"/>
      <c r="F105" s="123" t="s">
        <v>117</v>
      </c>
      <c r="G105" s="259" t="s">
        <v>215</v>
      </c>
      <c r="H105" s="275" t="str">
        <f>'Implementation Mandatoriness'!C8</f>
        <v>يجب تطبيقه - Must be implemented</v>
      </c>
      <c r="I105" s="202" t="s">
        <v>373</v>
      </c>
      <c r="J105" s="126" t="s">
        <v>6</v>
      </c>
      <c r="K105" s="127">
        <f t="shared" si="5"/>
        <v>3</v>
      </c>
      <c r="L105" s="127"/>
      <c r="M105" s="127"/>
      <c r="N105" s="127"/>
      <c r="O105" s="127"/>
      <c r="P105" s="199"/>
      <c r="Q105" s="60"/>
      <c r="R105" s="184"/>
    </row>
    <row r="106" spans="1:18" ht="156" x14ac:dyDescent="0.3">
      <c r="A106" s="183"/>
      <c r="B106" s="405"/>
      <c r="C106" s="403"/>
      <c r="D106" s="426"/>
      <c r="E106" s="427"/>
      <c r="F106" s="123" t="s">
        <v>117</v>
      </c>
      <c r="G106" s="259" t="s">
        <v>216</v>
      </c>
      <c r="H106" s="274" t="str">
        <f>IF('معلومات أساسية عن الخدمة'!C8= "المستوى ٤",'Implementation Mandatoriness'!C10,'Implementation Mandatoriness'!C8)</f>
        <v>يجب تطبيقه - Must be implemented</v>
      </c>
      <c r="I106" s="202" t="s">
        <v>374</v>
      </c>
      <c r="J106" s="126" t="s">
        <v>6</v>
      </c>
      <c r="K106" s="127">
        <f t="shared" si="5"/>
        <v>3</v>
      </c>
      <c r="L106" s="126" t="str">
        <f>IF(H106='Implementation Mandatoriness'!C10,IF(M106=3,"مطبق كليًا  - Implemented",IF(M106=0,"لاينطبق - Not Applicable",IF(M106=1,"غير مطبق  - Not Implemented",IF(3&lt;M106&gt;1,"مطبق جزئيًا  - Partially Implemented")))),"-")</f>
        <v>-</v>
      </c>
      <c r="M106" s="127" t="str">
        <f>IF(H106='Implementation Mandatoriness'!C10,IF(J106="مطبق كليًا  - Implemented",3,IF(J106="مطبق جزئيًا  - Partially Implemented",2,IF(J106="غير مطبق  - Not Implemented",1,0))),"-")</f>
        <v>-</v>
      </c>
      <c r="N106" s="127"/>
      <c r="O106" s="127"/>
      <c r="P106" s="199"/>
      <c r="Q106" s="60"/>
      <c r="R106" s="184"/>
    </row>
    <row r="107" spans="1:18" ht="214.5" x14ac:dyDescent="0.3">
      <c r="A107" s="183"/>
      <c r="B107" s="405"/>
      <c r="C107" s="401" t="s">
        <v>271</v>
      </c>
      <c r="D107" s="410" t="s">
        <v>65</v>
      </c>
      <c r="E107" s="411"/>
      <c r="F107" s="123" t="s">
        <v>116</v>
      </c>
      <c r="G107" s="259" t="s">
        <v>217</v>
      </c>
      <c r="H107" s="275" t="str">
        <f>'Implementation Mandatoriness'!C7</f>
        <v>يجب تطبيقه كليًا - Must be fully implemented</v>
      </c>
      <c r="I107" s="202" t="s">
        <v>375</v>
      </c>
      <c r="J107" s="253" t="str">
        <f>IF(K107=3,"مطبق كليًا  - Implemented",IF(K107=0,"لاينطبق - Not Applicable",IF(K107=1,"غير مطبق  - Not Implemented",IF(3&lt;K107&gt;1,"مطبق جزئيًا  - Partially Implemented"," "))))</f>
        <v>مطبق كليًا  - Implemented</v>
      </c>
      <c r="K107" s="127">
        <f>IF(SUM(K108:K110)=0,0,AVERAGEIF(K108:K110,"&lt;&gt;0"))</f>
        <v>3</v>
      </c>
      <c r="L107" s="127"/>
      <c r="M107" s="127"/>
      <c r="N107" s="127"/>
      <c r="O107" s="127"/>
      <c r="P107" s="199"/>
      <c r="Q107" s="60"/>
      <c r="R107" s="184"/>
    </row>
    <row r="108" spans="1:18" ht="117" x14ac:dyDescent="0.3">
      <c r="A108" s="183"/>
      <c r="B108" s="405"/>
      <c r="C108" s="402"/>
      <c r="D108" s="412"/>
      <c r="E108" s="413"/>
      <c r="F108" s="123" t="s">
        <v>117</v>
      </c>
      <c r="G108" s="259" t="s">
        <v>218</v>
      </c>
      <c r="H108" s="275" t="str">
        <f>'Implementation Mandatoriness'!C8</f>
        <v>يجب تطبيقه - Must be implemented</v>
      </c>
      <c r="I108" s="202" t="s">
        <v>376</v>
      </c>
      <c r="J108" s="126" t="s">
        <v>6</v>
      </c>
      <c r="K108" s="127">
        <f>IF(J108="مطبق كليًا  - Implemented",3,IF(J108="مطبق جزئيًا  - Partially Implemented",2,IF(J108="غير مطبق  - Not Implemented",1,0)))</f>
        <v>3</v>
      </c>
      <c r="L108" s="127"/>
      <c r="M108" s="127"/>
      <c r="N108" s="127"/>
      <c r="O108" s="127"/>
      <c r="P108" s="199"/>
      <c r="Q108" s="60"/>
      <c r="R108" s="184"/>
    </row>
    <row r="109" spans="1:18" ht="136.5" x14ac:dyDescent="0.3">
      <c r="A109" s="183"/>
      <c r="B109" s="405"/>
      <c r="C109" s="402"/>
      <c r="D109" s="412"/>
      <c r="E109" s="413"/>
      <c r="F109" s="123" t="s">
        <v>117</v>
      </c>
      <c r="G109" s="259" t="s">
        <v>219</v>
      </c>
      <c r="H109" s="275" t="str">
        <f>'Implementation Mandatoriness'!C8</f>
        <v>يجب تطبيقه - Must be implemented</v>
      </c>
      <c r="I109" s="202" t="s">
        <v>377</v>
      </c>
      <c r="J109" s="126" t="s">
        <v>6</v>
      </c>
      <c r="K109" s="127">
        <f>IF(J109="مطبق كليًا  - Implemented",3,IF(J109="مطبق جزئيًا  - Partially Implemented",2,IF(J109="غير مطبق  - Not Implemented",1,0)))</f>
        <v>3</v>
      </c>
      <c r="L109" s="127"/>
      <c r="M109" s="127"/>
      <c r="N109" s="127"/>
      <c r="O109" s="127"/>
      <c r="P109" s="199"/>
      <c r="Q109" s="60"/>
      <c r="R109" s="184"/>
    </row>
    <row r="110" spans="1:18" ht="214.5" x14ac:dyDescent="0.3">
      <c r="A110" s="183"/>
      <c r="B110" s="405"/>
      <c r="C110" s="403"/>
      <c r="D110" s="426"/>
      <c r="E110" s="427"/>
      <c r="F110" s="123" t="s">
        <v>117</v>
      </c>
      <c r="G110" s="259" t="s">
        <v>220</v>
      </c>
      <c r="H110" s="275" t="str">
        <f>'Implementation Mandatoriness'!C8</f>
        <v>يجب تطبيقه - Must be implemented</v>
      </c>
      <c r="I110" s="202" t="s">
        <v>378</v>
      </c>
      <c r="J110" s="126" t="s">
        <v>6</v>
      </c>
      <c r="K110" s="127">
        <f>IF(J110="مطبق كليًا  - Implemented",3,IF(J110="مطبق جزئيًا  - Partially Implemented",2,IF(J110="غير مطبق  - Not Implemented",1,0)))</f>
        <v>3</v>
      </c>
      <c r="L110" s="127"/>
      <c r="M110" s="127"/>
      <c r="N110" s="127"/>
      <c r="O110" s="127"/>
      <c r="P110" s="199"/>
      <c r="Q110" s="60"/>
      <c r="R110" s="184"/>
    </row>
    <row r="111" spans="1:18" ht="234" x14ac:dyDescent="0.3">
      <c r="A111" s="183"/>
      <c r="B111" s="405"/>
      <c r="C111" s="401" t="s">
        <v>272</v>
      </c>
      <c r="D111" s="410" t="s">
        <v>67</v>
      </c>
      <c r="E111" s="411"/>
      <c r="F111" s="123" t="s">
        <v>116</v>
      </c>
      <c r="G111" s="259" t="s">
        <v>221</v>
      </c>
      <c r="H111" s="275" t="str">
        <f>'Implementation Mandatoriness'!C7</f>
        <v>يجب تطبيقه كليًا - Must be fully implemented</v>
      </c>
      <c r="I111" s="202" t="s">
        <v>379</v>
      </c>
      <c r="J111" s="253" t="str">
        <f>IF(K111=3,"مطبق كليًا  - Implemented",IF(K111=0,"لاينطبق - Not Applicable",IF(K111=1,"غير مطبق  - Not Implemented",IF(3&lt;K111&gt;1,"مطبق جزئيًا  - Partially Implemented"," "))))</f>
        <v>مطبق كليًا  - Implemented</v>
      </c>
      <c r="K111" s="127">
        <f>IF(SUM(K112:K112)=0,0,AVERAGEIF(K112:K112,"&lt;&gt;0"))</f>
        <v>3</v>
      </c>
      <c r="L111" s="127"/>
      <c r="M111" s="127"/>
      <c r="N111" s="127"/>
      <c r="O111" s="127"/>
      <c r="P111" s="199"/>
      <c r="Q111" s="60"/>
      <c r="R111" s="184"/>
    </row>
    <row r="112" spans="1:18" ht="292.5" x14ac:dyDescent="0.3">
      <c r="A112" s="183"/>
      <c r="B112" s="405"/>
      <c r="C112" s="403"/>
      <c r="D112" s="426"/>
      <c r="E112" s="427"/>
      <c r="F112" s="123" t="s">
        <v>117</v>
      </c>
      <c r="G112" s="259" t="s">
        <v>222</v>
      </c>
      <c r="H112" s="275" t="str">
        <f>'Implementation Mandatoriness'!C8</f>
        <v>يجب تطبيقه - Must be implemented</v>
      </c>
      <c r="I112" s="202" t="s">
        <v>380</v>
      </c>
      <c r="J112" s="126" t="s">
        <v>6</v>
      </c>
      <c r="K112" s="127">
        <f>IF(J112="مطبق كليًا  - Implemented",3,IF(J112="مطبق جزئيًا  - Partially Implemented",2,IF(J112="غير مطبق  - Not Implemented",1,0)))</f>
        <v>3</v>
      </c>
      <c r="L112" s="127"/>
      <c r="M112" s="127"/>
      <c r="N112" s="127"/>
      <c r="O112" s="127"/>
      <c r="P112" s="199"/>
      <c r="Q112" s="60"/>
      <c r="R112" s="184"/>
    </row>
    <row r="113" spans="1:18" ht="156" x14ac:dyDescent="0.3">
      <c r="A113" s="183"/>
      <c r="B113" s="405"/>
      <c r="C113" s="386" t="s">
        <v>273</v>
      </c>
      <c r="D113" s="387" t="s">
        <v>38</v>
      </c>
      <c r="E113" s="388"/>
      <c r="F113" s="123" t="s">
        <v>116</v>
      </c>
      <c r="G113" s="259" t="s">
        <v>223</v>
      </c>
      <c r="H113" s="275" t="str">
        <f>'Implementation Mandatoriness'!C8</f>
        <v>يجب تطبيقه - Must be implemented</v>
      </c>
      <c r="I113" s="257" t="s">
        <v>381</v>
      </c>
      <c r="J113" s="126" t="s">
        <v>6</v>
      </c>
      <c r="K113" s="127">
        <f>IF(J113="مطبق كليًا  - Implemented",3,IF(J113="مطبق جزئيًا  - Partially Implemented",2,IF(J113="غير مطبق  - Not Implemented",1,0)))</f>
        <v>3</v>
      </c>
      <c r="L113" s="127"/>
      <c r="M113" s="127"/>
      <c r="N113" s="127"/>
      <c r="O113" s="127"/>
      <c r="P113" s="199"/>
      <c r="Q113" s="60"/>
      <c r="R113" s="184"/>
    </row>
    <row r="114" spans="1:18" ht="156" x14ac:dyDescent="0.3">
      <c r="A114" s="183"/>
      <c r="B114" s="405"/>
      <c r="C114" s="386"/>
      <c r="D114" s="389"/>
      <c r="E114" s="390"/>
      <c r="F114" s="123" t="s">
        <v>116</v>
      </c>
      <c r="G114" s="259" t="s">
        <v>224</v>
      </c>
      <c r="H114" s="275" t="str">
        <f>'Implementation Mandatoriness'!C8</f>
        <v>يجب تطبيقه - Must be implemented</v>
      </c>
      <c r="I114" s="202" t="s">
        <v>382</v>
      </c>
      <c r="J114" s="126" t="s">
        <v>6</v>
      </c>
      <c r="K114" s="127">
        <f>IF(J114="مطبق كليًا  - Implemented",3,IF(J114="مطبق جزئيًا  - Partially Implemented",2,IF(J114="غير مطبق  - Not Implemented",1,0)))</f>
        <v>3</v>
      </c>
      <c r="L114" s="127"/>
      <c r="M114" s="127"/>
      <c r="N114" s="127"/>
      <c r="O114" s="127"/>
      <c r="P114" s="199"/>
      <c r="Q114" s="60"/>
      <c r="R114" s="184"/>
    </row>
    <row r="115" spans="1:18" ht="214.5" x14ac:dyDescent="0.3">
      <c r="A115" s="183"/>
      <c r="B115" s="405"/>
      <c r="C115" s="386"/>
      <c r="D115" s="389"/>
      <c r="E115" s="390"/>
      <c r="F115" s="123" t="s">
        <v>116</v>
      </c>
      <c r="G115" s="259" t="s">
        <v>225</v>
      </c>
      <c r="H115" s="274" t="str">
        <f>IF('معلومات أساسية عن الخدمة'!C8= "المستوى ٤",'Implementation Mandatoriness'!C9,'Implementation Mandatoriness'!C7)</f>
        <v>يجب تطبيقه كليًا - Must be fully implemented</v>
      </c>
      <c r="I115" s="202" t="s">
        <v>418</v>
      </c>
      <c r="J115" s="253" t="str">
        <f>IF(K115=3,"مطبق كليًا  - Implemented",IF(K115=0,"لاينطبق - Not Applicable",IF(K115=1,"غير مطبق  - Not Implemented",IF(3&lt;K115&gt;1,"مطبق جزئيًا  - Partially Implemented"," "))))</f>
        <v>مطبق كليًا  - Implemented</v>
      </c>
      <c r="K115" s="127">
        <f>IF(H115='Implementation Mandatoriness'!C9,IF(SUM(K117,K118)=0,0,AVERAGEIFS(K116:K118,H116:H118,'Implementation Mandatoriness'!C8,K116:K118,"&lt;&gt;0")),IF(SUM(K116:K118)=0,0,AVERAGEIFS(K116:K118,H116:H118,'Implementation Mandatoriness'!C8,K116:K118,"&lt;&gt;0")))</f>
        <v>3</v>
      </c>
      <c r="L115" s="126" t="str">
        <f>IF(H115='Implementation Mandatoriness'!C9,IF(M115=3,"مطبق كليًا  - Implemented",IF(M115=0,"لاينطبق - Not Applicable",IF(M115=1,"غير مطبق  - Not Implemented",IF(3&lt;M115&gt;1,"مطبق جزئيًا  - Partially Implemented")))),"-")</f>
        <v>-</v>
      </c>
      <c r="M115" s="127" t="str">
        <f>IF(H115='Implementation Mandatoriness'!C9,AVERAGEIF(M116,"&lt;&gt;0"),"-")</f>
        <v>-</v>
      </c>
      <c r="N115" s="127"/>
      <c r="O115" s="127"/>
      <c r="P115" s="199"/>
      <c r="Q115" s="60"/>
      <c r="R115" s="184"/>
    </row>
    <row r="116" spans="1:18" ht="97.5" x14ac:dyDescent="0.3">
      <c r="A116" s="183"/>
      <c r="B116" s="405"/>
      <c r="C116" s="386"/>
      <c r="D116" s="389"/>
      <c r="E116" s="390"/>
      <c r="F116" s="123" t="s">
        <v>117</v>
      </c>
      <c r="G116" s="259" t="s">
        <v>226</v>
      </c>
      <c r="H116" s="274" t="str">
        <f>IF('معلومات أساسية عن الخدمة'!C8= "المستوى ٤",'Implementation Mandatoriness'!C10,'Implementation Mandatoriness'!C8)</f>
        <v>يجب تطبيقه - Must be implemented</v>
      </c>
      <c r="I116" s="202" t="s">
        <v>383</v>
      </c>
      <c r="J116" s="126" t="s">
        <v>6</v>
      </c>
      <c r="K116" s="127">
        <f t="shared" ref="K116:K121" si="6">IF(J116="مطبق كليًا  - Implemented",3,IF(J116="مطبق جزئيًا  - Partially Implemented",2,IF(J116="غير مطبق  - Not Implemented",1,0)))</f>
        <v>3</v>
      </c>
      <c r="L116" s="126" t="str">
        <f>IF(H116='Implementation Mandatoriness'!C10,IF(M116=3,"مطبق كليًا  - Implemented",IF(M116=0,"لاينطبق - Not Applicable",IF(M116=1,"غير مطبق  - Not Implemented",IF(3&lt;M116&gt;1,"مطبق جزئيًا  - Partially Implemented")))),"-")</f>
        <v>-</v>
      </c>
      <c r="M116" s="127" t="str">
        <f>IF(H116='Implementation Mandatoriness'!C10,IF(J116="مطبق كليًا  - Implemented",3,IF(J116="مطبق جزئيًا  - Partially Implemented",2,IF(J116="غير مطبق  - Not Implemented",1,0))),"-")</f>
        <v>-</v>
      </c>
      <c r="N116" s="127"/>
      <c r="O116" s="127"/>
      <c r="P116" s="199"/>
      <c r="Q116" s="60"/>
      <c r="R116" s="184"/>
    </row>
    <row r="117" spans="1:18" ht="214.5" x14ac:dyDescent="0.3">
      <c r="A117" s="183"/>
      <c r="B117" s="405"/>
      <c r="C117" s="386"/>
      <c r="D117" s="389"/>
      <c r="E117" s="390"/>
      <c r="F117" s="123" t="s">
        <v>117</v>
      </c>
      <c r="G117" s="259" t="s">
        <v>227</v>
      </c>
      <c r="H117" s="275" t="str">
        <f>'Implementation Mandatoriness'!C8</f>
        <v>يجب تطبيقه - Must be implemented</v>
      </c>
      <c r="I117" s="202" t="s">
        <v>384</v>
      </c>
      <c r="J117" s="126" t="s">
        <v>6</v>
      </c>
      <c r="K117" s="127">
        <f t="shared" si="6"/>
        <v>3</v>
      </c>
      <c r="L117" s="127"/>
      <c r="M117" s="127"/>
      <c r="N117" s="127"/>
      <c r="O117" s="127"/>
      <c r="P117" s="199"/>
      <c r="Q117" s="60"/>
      <c r="R117" s="184"/>
    </row>
    <row r="118" spans="1:18" ht="97.5" x14ac:dyDescent="0.3">
      <c r="A118" s="183"/>
      <c r="B118" s="405"/>
      <c r="C118" s="386"/>
      <c r="D118" s="389"/>
      <c r="E118" s="390"/>
      <c r="F118" s="123" t="s">
        <v>117</v>
      </c>
      <c r="G118" s="259" t="s">
        <v>228</v>
      </c>
      <c r="H118" s="275" t="str">
        <f>'Implementation Mandatoriness'!C8</f>
        <v>يجب تطبيقه - Must be implemented</v>
      </c>
      <c r="I118" s="202" t="s">
        <v>385</v>
      </c>
      <c r="J118" s="126" t="s">
        <v>6</v>
      </c>
      <c r="K118" s="127">
        <f t="shared" si="6"/>
        <v>3</v>
      </c>
      <c r="L118" s="127"/>
      <c r="M118" s="127"/>
      <c r="N118" s="127"/>
      <c r="O118" s="127"/>
      <c r="P118" s="199"/>
      <c r="Q118" s="60"/>
      <c r="R118" s="184"/>
    </row>
    <row r="119" spans="1:18" ht="136.5" x14ac:dyDescent="0.3">
      <c r="A119" s="183"/>
      <c r="B119" s="405"/>
      <c r="C119" s="386"/>
      <c r="D119" s="391"/>
      <c r="E119" s="392"/>
      <c r="F119" s="123" t="s">
        <v>116</v>
      </c>
      <c r="G119" s="259" t="s">
        <v>229</v>
      </c>
      <c r="H119" s="275" t="str">
        <f>'Implementation Mandatoriness'!C8</f>
        <v>يجب تطبيقه - Must be implemented</v>
      </c>
      <c r="I119" s="202" t="s">
        <v>386</v>
      </c>
      <c r="J119" s="126" t="s">
        <v>6</v>
      </c>
      <c r="K119" s="127">
        <f t="shared" si="6"/>
        <v>3</v>
      </c>
      <c r="L119" s="127"/>
      <c r="M119" s="127"/>
      <c r="N119" s="127"/>
      <c r="O119" s="127"/>
      <c r="P119" s="199"/>
      <c r="Q119" s="60"/>
      <c r="R119" s="184"/>
    </row>
    <row r="120" spans="1:18" ht="156" x14ac:dyDescent="0.3">
      <c r="A120" s="183"/>
      <c r="B120" s="405"/>
      <c r="C120" s="401" t="s">
        <v>274</v>
      </c>
      <c r="D120" s="387" t="s">
        <v>73</v>
      </c>
      <c r="E120" s="388"/>
      <c r="F120" s="123" t="s">
        <v>116</v>
      </c>
      <c r="G120" s="259" t="s">
        <v>230</v>
      </c>
      <c r="H120" s="275" t="str">
        <f>'Implementation Mandatoriness'!C8</f>
        <v>يجب تطبيقه - Must be implemented</v>
      </c>
      <c r="I120" s="202" t="s">
        <v>387</v>
      </c>
      <c r="J120" s="126" t="s">
        <v>6</v>
      </c>
      <c r="K120" s="127">
        <f t="shared" si="6"/>
        <v>3</v>
      </c>
      <c r="L120" s="127"/>
      <c r="M120" s="127"/>
      <c r="N120" s="127"/>
      <c r="O120" s="127"/>
      <c r="P120" s="199"/>
      <c r="Q120" s="60"/>
      <c r="R120" s="184"/>
    </row>
    <row r="121" spans="1:18" ht="117" x14ac:dyDescent="0.3">
      <c r="A121" s="183"/>
      <c r="B121" s="405"/>
      <c r="C121" s="402"/>
      <c r="D121" s="389"/>
      <c r="E121" s="390"/>
      <c r="F121" s="123" t="s">
        <v>116</v>
      </c>
      <c r="G121" s="259" t="s">
        <v>231</v>
      </c>
      <c r="H121" s="275" t="str">
        <f>'Implementation Mandatoriness'!C8</f>
        <v>يجب تطبيقه - Must be implemented</v>
      </c>
      <c r="I121" s="202" t="s">
        <v>388</v>
      </c>
      <c r="J121" s="126" t="s">
        <v>6</v>
      </c>
      <c r="K121" s="127">
        <f t="shared" si="6"/>
        <v>3</v>
      </c>
      <c r="L121" s="127"/>
      <c r="M121" s="127"/>
      <c r="N121" s="127"/>
      <c r="O121" s="127"/>
      <c r="P121" s="199"/>
      <c r="Q121" s="60"/>
      <c r="R121" s="184"/>
    </row>
    <row r="122" spans="1:18" ht="195" x14ac:dyDescent="0.3">
      <c r="A122" s="183"/>
      <c r="B122" s="405"/>
      <c r="C122" s="402"/>
      <c r="D122" s="389"/>
      <c r="E122" s="390"/>
      <c r="F122" s="123" t="s">
        <v>116</v>
      </c>
      <c r="G122" s="259" t="s">
        <v>232</v>
      </c>
      <c r="H122" s="275" t="str">
        <f>'Implementation Mandatoriness'!C7</f>
        <v>يجب تطبيقه كليًا - Must be fully implemented</v>
      </c>
      <c r="I122" s="202" t="s">
        <v>389</v>
      </c>
      <c r="J122" s="253" t="str">
        <f>IF(K122=3,"مطبق كليًا  - Implemented",IF(K122=0,"لاينطبق - Not Applicable",IF(K122=1,"غير مطبق  - Not Implemented",IF(3&lt;K122&gt;1,"مطبق جزئيًا  - Partially Implemented"," "))))</f>
        <v>مطبق كليًا  - Implemented</v>
      </c>
      <c r="K122" s="127">
        <f>IF(SUM(K123:K124)=0,0,AVERAGEIF(K123:K124,"&lt;&gt;0"))</f>
        <v>3</v>
      </c>
      <c r="L122" s="127"/>
      <c r="M122" s="127"/>
      <c r="N122" s="127"/>
      <c r="O122" s="127"/>
      <c r="P122" s="199"/>
      <c r="Q122" s="60"/>
      <c r="R122" s="184"/>
    </row>
    <row r="123" spans="1:18" ht="214.5" x14ac:dyDescent="0.3">
      <c r="A123" s="183"/>
      <c r="B123" s="405"/>
      <c r="C123" s="402"/>
      <c r="D123" s="389"/>
      <c r="E123" s="390"/>
      <c r="F123" s="123" t="s">
        <v>117</v>
      </c>
      <c r="G123" s="259" t="s">
        <v>233</v>
      </c>
      <c r="H123" s="275" t="str">
        <f>'Implementation Mandatoriness'!C8</f>
        <v>يجب تطبيقه - Must be implemented</v>
      </c>
      <c r="I123" s="202" t="s">
        <v>390</v>
      </c>
      <c r="J123" s="126" t="s">
        <v>6</v>
      </c>
      <c r="K123" s="127">
        <f>IF(J123="مطبق كليًا  - Implemented",3,IF(J123="مطبق جزئيًا  - Partially Implemented",2,IF(J123="غير مطبق  - Not Implemented",1,0)))</f>
        <v>3</v>
      </c>
      <c r="L123" s="127"/>
      <c r="M123" s="127"/>
      <c r="N123" s="127"/>
      <c r="O123" s="127"/>
      <c r="P123" s="199"/>
      <c r="Q123" s="60"/>
      <c r="R123" s="184"/>
    </row>
    <row r="124" spans="1:18" ht="214.5" x14ac:dyDescent="0.3">
      <c r="A124" s="183"/>
      <c r="B124" s="405"/>
      <c r="C124" s="402"/>
      <c r="D124" s="389"/>
      <c r="E124" s="390"/>
      <c r="F124" s="123" t="s">
        <v>117</v>
      </c>
      <c r="G124" s="259" t="s">
        <v>234</v>
      </c>
      <c r="H124" s="275" t="str">
        <f>'Implementation Mandatoriness'!C8</f>
        <v>يجب تطبيقه - Must be implemented</v>
      </c>
      <c r="I124" s="202" t="s">
        <v>549</v>
      </c>
      <c r="J124" s="126" t="s">
        <v>6</v>
      </c>
      <c r="K124" s="127">
        <f>IF(J124="مطبق كليًا  - Implemented",3,IF(J124="مطبق جزئيًا  - Partially Implemented",2,IF(J124="غير مطبق  - Not Implemented",1,0)))</f>
        <v>3</v>
      </c>
      <c r="L124" s="127"/>
      <c r="M124" s="127"/>
      <c r="N124" s="127"/>
      <c r="O124" s="127"/>
      <c r="P124" s="199"/>
      <c r="Q124" s="60"/>
      <c r="R124" s="184"/>
    </row>
    <row r="125" spans="1:18" ht="156" x14ac:dyDescent="0.3">
      <c r="A125" s="183"/>
      <c r="B125" s="405"/>
      <c r="C125" s="403"/>
      <c r="D125" s="391"/>
      <c r="E125" s="392"/>
      <c r="F125" s="123" t="s">
        <v>116</v>
      </c>
      <c r="G125" s="259" t="s">
        <v>235</v>
      </c>
      <c r="H125" s="275" t="str">
        <f>'Implementation Mandatoriness'!C8</f>
        <v>يجب تطبيقه - Must be implemented</v>
      </c>
      <c r="I125" s="202" t="s">
        <v>391</v>
      </c>
      <c r="J125" s="126" t="s">
        <v>6</v>
      </c>
      <c r="K125" s="127">
        <f>IF(J125="مطبق كليًا  - Implemented",3,IF(J125="مطبق جزئيًا  - Partially Implemented",2,IF(J125="غير مطبق  - Not Implemented",1,0)))</f>
        <v>3</v>
      </c>
      <c r="L125" s="127"/>
      <c r="M125" s="127"/>
      <c r="N125" s="127"/>
      <c r="O125" s="127"/>
      <c r="P125" s="199"/>
      <c r="Q125" s="60"/>
      <c r="R125" s="184"/>
    </row>
    <row r="126" spans="1:18" ht="195" x14ac:dyDescent="0.3">
      <c r="A126" s="183"/>
      <c r="B126" s="405"/>
      <c r="C126" s="401" t="s">
        <v>275</v>
      </c>
      <c r="D126" s="387" t="s">
        <v>78</v>
      </c>
      <c r="E126" s="388"/>
      <c r="F126" s="123" t="s">
        <v>116</v>
      </c>
      <c r="G126" s="259" t="s">
        <v>236</v>
      </c>
      <c r="H126" s="275" t="str">
        <f>'Implementation Mandatoriness'!C8</f>
        <v>يجب تطبيقه - Must be implemented</v>
      </c>
      <c r="I126" s="202" t="s">
        <v>392</v>
      </c>
      <c r="J126" s="126" t="s">
        <v>6</v>
      </c>
      <c r="K126" s="127">
        <f>IF(J126="مطبق كليًا  - Implemented",3,IF(J126="مطبق جزئيًا  - Partially Implemented",2,IF(J126="غير مطبق  - Not Implemented",1,0)))</f>
        <v>3</v>
      </c>
      <c r="L126" s="127"/>
      <c r="M126" s="127"/>
      <c r="N126" s="127"/>
      <c r="O126" s="127"/>
      <c r="P126" s="199"/>
      <c r="Q126" s="60"/>
      <c r="R126" s="184"/>
    </row>
    <row r="127" spans="1:18" ht="156" x14ac:dyDescent="0.3">
      <c r="A127" s="183"/>
      <c r="B127" s="405"/>
      <c r="C127" s="402"/>
      <c r="D127" s="389"/>
      <c r="E127" s="390"/>
      <c r="F127" s="123" t="s">
        <v>116</v>
      </c>
      <c r="G127" s="259" t="s">
        <v>237</v>
      </c>
      <c r="H127" s="275" t="str">
        <f>'Implementation Mandatoriness'!C8</f>
        <v>يجب تطبيقه - Must be implemented</v>
      </c>
      <c r="I127" s="202" t="s">
        <v>393</v>
      </c>
      <c r="J127" s="126" t="s">
        <v>6</v>
      </c>
      <c r="K127" s="127">
        <f>IF(J127="مطبق كليًا  - Implemented",3,IF(J127="مطبق جزئيًا  - Partially Implemented",2,IF(J127="غير مطبق  - Not Implemented",1,0)))</f>
        <v>3</v>
      </c>
      <c r="L127" s="127"/>
      <c r="M127" s="127"/>
      <c r="N127" s="127"/>
      <c r="O127" s="127"/>
      <c r="P127" s="199"/>
      <c r="Q127" s="60"/>
      <c r="R127" s="184"/>
    </row>
    <row r="128" spans="1:18" ht="175.5" x14ac:dyDescent="0.3">
      <c r="A128" s="183"/>
      <c r="B128" s="405"/>
      <c r="C128" s="402"/>
      <c r="D128" s="389"/>
      <c r="E128" s="390"/>
      <c r="F128" s="123" t="s">
        <v>116</v>
      </c>
      <c r="G128" s="259" t="s">
        <v>238</v>
      </c>
      <c r="H128" s="275" t="str">
        <f>'Implementation Mandatoriness'!C7</f>
        <v>يجب تطبيقه كليًا - Must be fully implemented</v>
      </c>
      <c r="I128" s="202" t="s">
        <v>394</v>
      </c>
      <c r="J128" s="253" t="str">
        <f>IF(K128=3,"مطبق كليًا  - Implemented",IF(K128=0,"لاينطبق - Not Applicable",IF(K128=1,"غير مطبق  - Not Implemented",IF(3&lt;K128&gt;1,"مطبق جزئيًا  - Partially Implemented"," "))))</f>
        <v>مطبق كليًا  - Implemented</v>
      </c>
      <c r="K128" s="127">
        <f>IF(SUM(K129:K134)=0,0,AVERAGEIF(K129:K134,"&lt;&gt;0"))</f>
        <v>3</v>
      </c>
      <c r="L128" s="127"/>
      <c r="M128" s="127"/>
      <c r="N128" s="127"/>
      <c r="O128" s="127"/>
      <c r="P128" s="199"/>
      <c r="Q128" s="60"/>
      <c r="R128" s="184"/>
    </row>
    <row r="129" spans="1:18" ht="117" x14ac:dyDescent="0.3">
      <c r="A129" s="183"/>
      <c r="B129" s="405"/>
      <c r="C129" s="402"/>
      <c r="D129" s="389"/>
      <c r="E129" s="390"/>
      <c r="F129" s="123" t="s">
        <v>117</v>
      </c>
      <c r="G129" s="259" t="s">
        <v>239</v>
      </c>
      <c r="H129" s="275" t="str">
        <f>'Implementation Mandatoriness'!C8</f>
        <v>يجب تطبيقه - Must be implemented</v>
      </c>
      <c r="I129" s="202" t="s">
        <v>395</v>
      </c>
      <c r="J129" s="126" t="s">
        <v>6</v>
      </c>
      <c r="K129" s="127">
        <f t="shared" ref="K129:K135" si="7">IF(J129="مطبق كليًا  - Implemented",3,IF(J129="مطبق جزئيًا  - Partially Implemented",2,IF(J129="غير مطبق  - Not Implemented",1,0)))</f>
        <v>3</v>
      </c>
      <c r="L129" s="127"/>
      <c r="M129" s="127"/>
      <c r="N129" s="127"/>
      <c r="O129" s="127"/>
      <c r="P129" s="199"/>
      <c r="Q129" s="60"/>
      <c r="R129" s="184"/>
    </row>
    <row r="130" spans="1:18" ht="97.5" x14ac:dyDescent="0.3">
      <c r="A130" s="183"/>
      <c r="B130" s="405"/>
      <c r="C130" s="402"/>
      <c r="D130" s="389"/>
      <c r="E130" s="390"/>
      <c r="F130" s="123" t="s">
        <v>117</v>
      </c>
      <c r="G130" s="259" t="s">
        <v>240</v>
      </c>
      <c r="H130" s="275" t="str">
        <f>'Implementation Mandatoriness'!C8</f>
        <v>يجب تطبيقه - Must be implemented</v>
      </c>
      <c r="I130" s="202" t="s">
        <v>396</v>
      </c>
      <c r="J130" s="126" t="s">
        <v>6</v>
      </c>
      <c r="K130" s="127">
        <f t="shared" si="7"/>
        <v>3</v>
      </c>
      <c r="L130" s="127"/>
      <c r="M130" s="127"/>
      <c r="N130" s="127"/>
      <c r="O130" s="127"/>
      <c r="P130" s="199"/>
      <c r="Q130" s="60"/>
      <c r="R130" s="184"/>
    </row>
    <row r="131" spans="1:18" ht="117" x14ac:dyDescent="0.3">
      <c r="A131" s="183"/>
      <c r="B131" s="405"/>
      <c r="C131" s="402"/>
      <c r="D131" s="389"/>
      <c r="E131" s="390"/>
      <c r="F131" s="123" t="s">
        <v>13</v>
      </c>
      <c r="G131" s="259" t="s">
        <v>241</v>
      </c>
      <c r="H131" s="275" t="str">
        <f>'Implementation Mandatoriness'!C8</f>
        <v>يجب تطبيقه - Must be implemented</v>
      </c>
      <c r="I131" s="202" t="s">
        <v>397</v>
      </c>
      <c r="J131" s="126" t="s">
        <v>6</v>
      </c>
      <c r="K131" s="127">
        <f t="shared" si="7"/>
        <v>3</v>
      </c>
      <c r="L131" s="127"/>
      <c r="M131" s="127"/>
      <c r="N131" s="127"/>
      <c r="O131" s="127"/>
      <c r="P131" s="199"/>
      <c r="Q131" s="60"/>
      <c r="R131" s="184"/>
    </row>
    <row r="132" spans="1:18" ht="156" x14ac:dyDescent="0.3">
      <c r="A132" s="183"/>
      <c r="B132" s="405"/>
      <c r="C132" s="402"/>
      <c r="D132" s="389"/>
      <c r="E132" s="390"/>
      <c r="F132" s="123" t="s">
        <v>117</v>
      </c>
      <c r="G132" s="259" t="s">
        <v>242</v>
      </c>
      <c r="H132" s="275" t="str">
        <f>'Implementation Mandatoriness'!C8</f>
        <v>يجب تطبيقه - Must be implemented</v>
      </c>
      <c r="I132" s="202" t="s">
        <v>398</v>
      </c>
      <c r="J132" s="126" t="s">
        <v>6</v>
      </c>
      <c r="K132" s="127">
        <f t="shared" si="7"/>
        <v>3</v>
      </c>
      <c r="L132" s="127"/>
      <c r="M132" s="127"/>
      <c r="N132" s="127"/>
      <c r="O132" s="127"/>
      <c r="P132" s="199"/>
      <c r="Q132" s="60"/>
      <c r="R132" s="184"/>
    </row>
    <row r="133" spans="1:18" ht="97.5" x14ac:dyDescent="0.3">
      <c r="A133" s="183"/>
      <c r="B133" s="405"/>
      <c r="C133" s="402"/>
      <c r="D133" s="389"/>
      <c r="E133" s="390"/>
      <c r="F133" s="123" t="s">
        <v>117</v>
      </c>
      <c r="G133" s="259" t="s">
        <v>243</v>
      </c>
      <c r="H133" s="275" t="str">
        <f>'Implementation Mandatoriness'!C8</f>
        <v>يجب تطبيقه - Must be implemented</v>
      </c>
      <c r="I133" s="202" t="s">
        <v>399</v>
      </c>
      <c r="J133" s="126" t="s">
        <v>6</v>
      </c>
      <c r="K133" s="127">
        <f t="shared" si="7"/>
        <v>3</v>
      </c>
      <c r="L133" s="127"/>
      <c r="M133" s="127"/>
      <c r="N133" s="127"/>
      <c r="O133" s="127"/>
      <c r="P133" s="199"/>
      <c r="Q133" s="60"/>
      <c r="R133" s="184"/>
    </row>
    <row r="134" spans="1:18" ht="136.5" x14ac:dyDescent="0.3">
      <c r="A134" s="183"/>
      <c r="B134" s="405"/>
      <c r="C134" s="402"/>
      <c r="D134" s="389"/>
      <c r="E134" s="390"/>
      <c r="F134" s="123" t="s">
        <v>117</v>
      </c>
      <c r="G134" s="259" t="s">
        <v>244</v>
      </c>
      <c r="H134" s="275" t="str">
        <f>'Implementation Mandatoriness'!C8</f>
        <v>يجب تطبيقه - Must be implemented</v>
      </c>
      <c r="I134" s="202" t="s">
        <v>400</v>
      </c>
      <c r="J134" s="126" t="s">
        <v>6</v>
      </c>
      <c r="K134" s="127">
        <f t="shared" si="7"/>
        <v>3</v>
      </c>
      <c r="L134" s="127"/>
      <c r="M134" s="127"/>
      <c r="N134" s="127"/>
      <c r="O134" s="127"/>
      <c r="P134" s="199"/>
      <c r="Q134" s="60"/>
      <c r="R134" s="184"/>
    </row>
    <row r="135" spans="1:18" ht="175.5" x14ac:dyDescent="0.3">
      <c r="A135" s="183"/>
      <c r="B135" s="406"/>
      <c r="C135" s="403"/>
      <c r="D135" s="391"/>
      <c r="E135" s="392"/>
      <c r="F135" s="123" t="s">
        <v>116</v>
      </c>
      <c r="G135" s="259" t="s">
        <v>245</v>
      </c>
      <c r="H135" s="275" t="str">
        <f>'Implementation Mandatoriness'!C8</f>
        <v>يجب تطبيقه - Must be implemented</v>
      </c>
      <c r="I135" s="202" t="s">
        <v>401</v>
      </c>
      <c r="J135" s="126" t="s">
        <v>6</v>
      </c>
      <c r="K135" s="127">
        <f t="shared" si="7"/>
        <v>3</v>
      </c>
      <c r="L135" s="127"/>
      <c r="M135" s="127"/>
      <c r="N135" s="127"/>
      <c r="O135" s="127"/>
      <c r="P135" s="199"/>
      <c r="Q135" s="60"/>
      <c r="R135" s="184"/>
    </row>
    <row r="136" spans="1:18" ht="273" x14ac:dyDescent="0.3">
      <c r="A136" s="183"/>
      <c r="B136" s="393" t="s">
        <v>282</v>
      </c>
      <c r="C136" s="394" t="s">
        <v>276</v>
      </c>
      <c r="D136" s="395" t="s">
        <v>547</v>
      </c>
      <c r="E136" s="396"/>
      <c r="F136" s="123" t="s">
        <v>116</v>
      </c>
      <c r="G136" s="259" t="s">
        <v>246</v>
      </c>
      <c r="H136" s="275" t="str">
        <f>'Implementation Mandatoriness'!C7</f>
        <v>يجب تطبيقه كليًا - Must be fully implemented</v>
      </c>
      <c r="I136" s="202" t="s">
        <v>402</v>
      </c>
      <c r="J136" s="253" t="str">
        <f>IF(K136=3,"مطبق كليًا  - Implemented",IF(K136=0,"لاينطبق - Not Applicable",IF(K136=1,"غير مطبق  - Not Implemented",IF(3&lt;K136&gt;1,"مطبق جزئيًا  - Partially Implemented"," "))))</f>
        <v>مطبق كليًا  - Implemented</v>
      </c>
      <c r="K136" s="127">
        <f>IF(SUM(K137:K138)=0,0,AVERAGEIF(K137:K138,"&lt;&gt;0"))</f>
        <v>3</v>
      </c>
      <c r="L136" s="127"/>
      <c r="M136" s="127"/>
      <c r="N136" s="127"/>
      <c r="O136" s="127"/>
      <c r="P136" s="199"/>
      <c r="Q136" s="60"/>
      <c r="R136" s="184"/>
    </row>
    <row r="137" spans="1:18" ht="136.5" x14ac:dyDescent="0.3">
      <c r="A137" s="183"/>
      <c r="B137" s="393"/>
      <c r="C137" s="394"/>
      <c r="D137" s="397"/>
      <c r="E137" s="398"/>
      <c r="F137" s="123" t="s">
        <v>117</v>
      </c>
      <c r="G137" s="259" t="s">
        <v>247</v>
      </c>
      <c r="H137" s="275" t="str">
        <f>'Implementation Mandatoriness'!C8</f>
        <v>يجب تطبيقه - Must be implemented</v>
      </c>
      <c r="I137" s="202" t="s">
        <v>403</v>
      </c>
      <c r="J137" s="126" t="s">
        <v>6</v>
      </c>
      <c r="K137" s="127">
        <f>IF(J137="مطبق كليًا  - Implemented",3,IF(J137="مطبق جزئيًا  - Partially Implemented",2,IF(J137="غير مطبق  - Not Implemented",1,0)))</f>
        <v>3</v>
      </c>
      <c r="L137" s="127"/>
      <c r="M137" s="127"/>
      <c r="N137" s="127"/>
      <c r="O137" s="127"/>
      <c r="P137" s="199"/>
      <c r="Q137" s="60"/>
      <c r="R137" s="184"/>
    </row>
    <row r="138" spans="1:18" ht="195" x14ac:dyDescent="0.3">
      <c r="A138" s="183"/>
      <c r="B138" s="393"/>
      <c r="C138" s="394"/>
      <c r="D138" s="399"/>
      <c r="E138" s="400"/>
      <c r="F138" s="123" t="s">
        <v>117</v>
      </c>
      <c r="G138" s="259" t="s">
        <v>248</v>
      </c>
      <c r="H138" s="275" t="str">
        <f>'Implementation Mandatoriness'!C8</f>
        <v>يجب تطبيقه - Must be implemented</v>
      </c>
      <c r="I138" s="202" t="s">
        <v>404</v>
      </c>
      <c r="J138" s="211" t="s">
        <v>6</v>
      </c>
      <c r="K138" s="212">
        <f>IF(J138="مطبق كليًا  - Implemented",3,IF(J138="مطبق جزئيًا  - Partially Implemented",2,IF(J138="غير مطبق  - Not Implemented",1,0)))</f>
        <v>3</v>
      </c>
      <c r="L138" s="212"/>
      <c r="M138" s="127"/>
      <c r="N138" s="212"/>
      <c r="O138" s="212"/>
      <c r="P138" s="213"/>
      <c r="Q138" s="60"/>
      <c r="R138" s="184"/>
    </row>
    <row r="139" spans="1:18" ht="234" x14ac:dyDescent="0.3">
      <c r="A139" s="183"/>
      <c r="B139" s="407" t="s">
        <v>283</v>
      </c>
      <c r="C139" s="408" t="s">
        <v>277</v>
      </c>
      <c r="D139" s="409" t="s">
        <v>86</v>
      </c>
      <c r="E139" s="409"/>
      <c r="F139" s="123" t="s">
        <v>116</v>
      </c>
      <c r="G139" s="259" t="s">
        <v>249</v>
      </c>
      <c r="H139" s="274" t="str">
        <f>IF('معلومات أساسية عن الخدمة'!C8= "المستوى ٤",'Implementation Mandatoriness'!C9,'Implementation Mandatoriness'!C7)</f>
        <v>يجب تطبيقه كليًا - Must be fully implemented</v>
      </c>
      <c r="I139" s="202" t="s">
        <v>405</v>
      </c>
      <c r="J139" s="253" t="str">
        <f>IF(K139=3,"مطبق كليًا  - Implemented",IF(K139=0,"لاينطبق - Not Applicable",IF(K139=1,"غير مطبق  - Not Implemented",IF(3&lt;K139&gt;1,"مطبق جزئيًا  - Partially Implemented"," "))))</f>
        <v>مطبق كليًا  - Implemented</v>
      </c>
      <c r="K139" s="127">
        <f>IF(H139='Implementation Mandatoriness'!C9,IF(SUM(K140:K143)=0,0,AVERAGEIFS(K140:K143,H140:H143,'Implementation Mandatoriness'!C8,K140:K143,"&lt;&gt;0")),IF(SUM(K140:K143)=0,0,AVERAGEIFS(K140:K143,H140:H143,'Implementation Mandatoriness'!C8,K140:K143,"&lt;&gt;0")))</f>
        <v>3</v>
      </c>
      <c r="L139" s="126" t="str">
        <f>IF(H139='Implementation Mandatoriness'!C9,IF(M139=3,"مطبق كليًا  - Implemented",IF(M139=0,"لاينطبق - Not Applicable",IF(M139=1,"غير مطبق  - Not Implemented",IF(3&lt;M139&gt;1,"مطبق جزئيًا  - Partially Implemented")))),"-")</f>
        <v>-</v>
      </c>
      <c r="M139" s="127">
        <f>IF(H139='Implementation Mandatoriness'!C9,IF(M140=0,0,AVERAGEIFS(M140:M143,H140:H143,'Implementation Mandatoriness'!C10,M140:M143,"&lt;&gt;0")),IF(SUM(M140:M143)=0,0,AVERAGEIFS(M140:M143,H140:H143,'Implementation Mandatoriness'!C10,M140:M143,"&lt;&gt;0")))</f>
        <v>0</v>
      </c>
      <c r="N139" s="127"/>
      <c r="O139" s="127"/>
      <c r="P139" s="214"/>
      <c r="Q139" s="60"/>
      <c r="R139" s="184"/>
    </row>
    <row r="140" spans="1:18" ht="273" x14ac:dyDescent="0.3">
      <c r="A140" s="183"/>
      <c r="B140" s="407"/>
      <c r="C140" s="408"/>
      <c r="D140" s="409"/>
      <c r="E140" s="409"/>
      <c r="F140" s="123" t="s">
        <v>117</v>
      </c>
      <c r="G140" s="259" t="s">
        <v>250</v>
      </c>
      <c r="H140" s="274" t="str">
        <f>IF('معلومات أساسية عن الخدمة'!C8= "المستوى ٤",'Implementation Mandatoriness'!C10,'Implementation Mandatoriness'!C8)</f>
        <v>يجب تطبيقه - Must be implemented</v>
      </c>
      <c r="I140" s="202" t="s">
        <v>406</v>
      </c>
      <c r="J140" s="126" t="s">
        <v>6</v>
      </c>
      <c r="K140" s="127">
        <f>IF(J140="مطبق كليًا  - Implemented",3,IF(J140="مطبق جزئيًا  - Partially Implemented",2,IF(J140="غير مطبق  - Not Implemented",1,0)))</f>
        <v>3</v>
      </c>
      <c r="L140" s="126" t="str">
        <f>IF(H140='Implementation Mandatoriness'!C10,IF(M140=3,"مطبق كليًا  - Implemented",IF(M140=0,"لاينطبق - Not Applicable",IF(M140=1,"غير مطبق  - Not Implemented",IF(3&lt;M140&gt;1,"مطبق جزئيًا  - Partially Implemented")))),"-")</f>
        <v>-</v>
      </c>
      <c r="M140" s="127" t="str">
        <f>IF(H140='Implementation Mandatoriness'!C10,IF(J140="مطبق كليًا  - Implemented",3,IF(J140="مطبق جزئيًا  - Partially Implemented",2,IF(J140="غير مطبق  - Not Implemented",1,0))),"-")</f>
        <v>-</v>
      </c>
      <c r="N140" s="127"/>
      <c r="O140" s="127"/>
      <c r="P140" s="214"/>
      <c r="Q140" s="60"/>
      <c r="R140" s="184"/>
    </row>
    <row r="141" spans="1:18" ht="214.5" x14ac:dyDescent="0.3">
      <c r="A141" s="183"/>
      <c r="B141" s="407"/>
      <c r="C141" s="408"/>
      <c r="D141" s="409"/>
      <c r="E141" s="409"/>
      <c r="F141" s="123" t="s">
        <v>117</v>
      </c>
      <c r="G141" s="259" t="s">
        <v>251</v>
      </c>
      <c r="H141" s="275" t="str">
        <f>'Implementation Mandatoriness'!C8</f>
        <v>يجب تطبيقه - Must be implemented</v>
      </c>
      <c r="I141" s="202" t="s">
        <v>407</v>
      </c>
      <c r="J141" s="126" t="s">
        <v>6</v>
      </c>
      <c r="K141" s="127">
        <f>IF(J141="مطبق كليًا  - Implemented",3,IF(J141="مطبق جزئيًا  - Partially Implemented",2,IF(J141="غير مطبق  - Not Implemented",1,0)))</f>
        <v>3</v>
      </c>
      <c r="L141" s="127"/>
      <c r="M141" s="127"/>
      <c r="N141" s="127"/>
      <c r="O141" s="127"/>
      <c r="P141" s="214"/>
      <c r="Q141" s="60"/>
      <c r="R141" s="184"/>
    </row>
    <row r="142" spans="1:18" ht="136.5" x14ac:dyDescent="0.3">
      <c r="A142" s="183"/>
      <c r="B142" s="407"/>
      <c r="C142" s="408"/>
      <c r="D142" s="409"/>
      <c r="E142" s="409"/>
      <c r="F142" s="123" t="s">
        <v>117</v>
      </c>
      <c r="G142" s="259" t="s">
        <v>252</v>
      </c>
      <c r="H142" s="275" t="str">
        <f>'Implementation Mandatoriness'!C8</f>
        <v>يجب تطبيقه - Must be implemented</v>
      </c>
      <c r="I142" s="202" t="s">
        <v>546</v>
      </c>
      <c r="J142" s="126" t="s">
        <v>6</v>
      </c>
      <c r="K142" s="127">
        <f>IF(J142="مطبق كليًا  - Implemented",3,IF(J142="مطبق جزئيًا  - Partially Implemented",2,IF(J142="غير مطبق  - Not Implemented",1,0)))</f>
        <v>3</v>
      </c>
      <c r="L142" s="127"/>
      <c r="M142" s="127"/>
      <c r="N142" s="127"/>
      <c r="O142" s="127"/>
      <c r="P142" s="214"/>
      <c r="Q142" s="60"/>
      <c r="R142" s="184"/>
    </row>
    <row r="143" spans="1:18" ht="175.5" x14ac:dyDescent="0.3">
      <c r="A143" s="183"/>
      <c r="B143" s="407"/>
      <c r="C143" s="408"/>
      <c r="D143" s="409"/>
      <c r="E143" s="409"/>
      <c r="F143" s="123" t="s">
        <v>117</v>
      </c>
      <c r="G143" s="259" t="s">
        <v>253</v>
      </c>
      <c r="H143" s="275" t="str">
        <f>'Implementation Mandatoriness'!C8</f>
        <v>يجب تطبيقه - Must be implemented</v>
      </c>
      <c r="I143" s="202" t="s">
        <v>408</v>
      </c>
      <c r="J143" s="126" t="s">
        <v>6</v>
      </c>
      <c r="K143" s="127">
        <f>IF(J143="مطبق كليًا  - Implemented",3,IF(J143="مطبق جزئيًا  - Partially Implemented",2,IF(J143="غير مطبق  - Not Implemented",1,0)))</f>
        <v>3</v>
      </c>
      <c r="L143" s="127"/>
      <c r="M143" s="127"/>
      <c r="N143" s="127"/>
      <c r="O143" s="127"/>
      <c r="P143" s="214"/>
      <c r="Q143" s="60"/>
      <c r="R143" s="184"/>
    </row>
    <row r="144" spans="1:18" x14ac:dyDescent="0.3">
      <c r="A144" s="185"/>
      <c r="B144" s="186"/>
      <c r="C144" s="186"/>
      <c r="D144" s="186"/>
      <c r="E144" s="186"/>
      <c r="F144" s="187"/>
      <c r="G144" s="187"/>
      <c r="H144" s="187"/>
      <c r="I144" s="186"/>
      <c r="J144" s="186"/>
      <c r="K144" s="186"/>
      <c r="L144" s="186"/>
      <c r="M144" s="186"/>
      <c r="N144" s="186"/>
      <c r="O144" s="186"/>
      <c r="P144" s="186"/>
      <c r="Q144" s="186"/>
      <c r="R144" s="188"/>
    </row>
    <row r="145" spans="1:18" x14ac:dyDescent="0.3">
      <c r="A145" s="185"/>
      <c r="B145" s="186"/>
      <c r="C145" s="186"/>
      <c r="D145" s="186"/>
      <c r="E145" s="186"/>
      <c r="F145" s="187"/>
      <c r="G145" s="187"/>
      <c r="H145" s="187"/>
      <c r="I145" s="186"/>
      <c r="J145" s="186"/>
      <c r="K145" s="186"/>
      <c r="L145" s="186"/>
      <c r="M145" s="186"/>
      <c r="N145" s="186"/>
      <c r="O145" s="186"/>
      <c r="P145" s="186"/>
      <c r="Q145" s="186"/>
      <c r="R145" s="188"/>
    </row>
    <row r="146" spans="1:18" x14ac:dyDescent="0.3">
      <c r="A146" s="185"/>
      <c r="B146" s="186"/>
      <c r="C146" s="186"/>
      <c r="D146" s="186"/>
      <c r="E146" s="186"/>
      <c r="F146" s="187"/>
      <c r="G146" s="187"/>
      <c r="H146" s="187"/>
      <c r="I146" s="186"/>
      <c r="J146" s="186"/>
      <c r="K146" s="186"/>
      <c r="L146" s="186"/>
      <c r="M146" s="186"/>
      <c r="N146" s="186"/>
      <c r="O146" s="186"/>
      <c r="P146" s="186"/>
      <c r="Q146" s="186"/>
      <c r="R146" s="188"/>
    </row>
    <row r="147" spans="1:18" x14ac:dyDescent="0.3">
      <c r="A147" s="185"/>
      <c r="B147" s="186"/>
      <c r="C147" s="186"/>
      <c r="D147" s="186"/>
      <c r="E147" s="186"/>
      <c r="F147" s="187"/>
      <c r="G147" s="187"/>
      <c r="H147" s="187"/>
      <c r="I147" s="186"/>
      <c r="J147" s="186"/>
      <c r="K147" s="186"/>
      <c r="L147" s="186"/>
      <c r="M147" s="186"/>
      <c r="N147" s="186"/>
      <c r="O147" s="186"/>
      <c r="P147" s="186"/>
      <c r="Q147" s="186"/>
      <c r="R147" s="188"/>
    </row>
    <row r="148" spans="1:18" x14ac:dyDescent="0.3">
      <c r="A148" s="185"/>
      <c r="B148" s="186"/>
      <c r="C148" s="186"/>
      <c r="D148" s="186"/>
      <c r="E148" s="186"/>
      <c r="F148" s="187"/>
      <c r="G148" s="187"/>
      <c r="H148" s="187"/>
      <c r="I148" s="186"/>
      <c r="J148" s="186"/>
      <c r="K148" s="186"/>
      <c r="L148" s="186"/>
      <c r="M148" s="186"/>
      <c r="N148" s="186"/>
      <c r="O148" s="186"/>
      <c r="P148" s="186"/>
      <c r="Q148" s="186"/>
      <c r="R148" s="188"/>
    </row>
    <row r="149" spans="1:18" ht="20.100000000000001" customHeight="1" x14ac:dyDescent="0.4">
      <c r="A149" s="316" t="str">
        <f>"التصنيف - Classification: "&amp;الرئيسية!E11&amp;"                                                                                                                                                                                                                                      "</f>
        <v xml:space="preserve">التصنيف - Classification: عام - Public                                                                                                                                                                                                                                      </v>
      </c>
      <c r="B149" s="317"/>
      <c r="C149" s="317"/>
      <c r="D149" s="317"/>
      <c r="E149" s="317"/>
      <c r="F149" s="317"/>
      <c r="G149" s="317"/>
      <c r="H149" s="317"/>
      <c r="I149" s="317"/>
      <c r="J149" s="317"/>
      <c r="K149" s="317"/>
      <c r="L149" s="317"/>
      <c r="M149" s="317"/>
      <c r="N149" s="317"/>
      <c r="O149" s="317"/>
      <c r="P149" s="317"/>
      <c r="Q149" s="317"/>
      <c r="R149" s="318"/>
    </row>
  </sheetData>
  <sheetProtection password="AD2E" sheet="1" objects="1" scenarios="1"/>
  <dataConsolidate link="1"/>
  <mergeCells count="57">
    <mergeCell ref="B31:B135"/>
    <mergeCell ref="C31:C33"/>
    <mergeCell ref="D31:E33"/>
    <mergeCell ref="C34:C46"/>
    <mergeCell ref="D34:E46"/>
    <mergeCell ref="C47:C59"/>
    <mergeCell ref="D47:E59"/>
    <mergeCell ref="C113:C119"/>
    <mergeCell ref="D113:E119"/>
    <mergeCell ref="C120:C125"/>
    <mergeCell ref="D120:E125"/>
    <mergeCell ref="C126:C135"/>
    <mergeCell ref="D126:E135"/>
    <mergeCell ref="C98:C106"/>
    <mergeCell ref="D98:E106"/>
    <mergeCell ref="C107:C110"/>
    <mergeCell ref="A149:R149"/>
    <mergeCell ref="B136:B138"/>
    <mergeCell ref="C136:C138"/>
    <mergeCell ref="D136:E138"/>
    <mergeCell ref="B139:B143"/>
    <mergeCell ref="C139:C143"/>
    <mergeCell ref="D139:E143"/>
    <mergeCell ref="D107:E110"/>
    <mergeCell ref="C111:C112"/>
    <mergeCell ref="D111:E112"/>
    <mergeCell ref="C84:C86"/>
    <mergeCell ref="D84:E86"/>
    <mergeCell ref="C87:C88"/>
    <mergeCell ref="D87:E88"/>
    <mergeCell ref="C89:C97"/>
    <mergeCell ref="D89:E97"/>
    <mergeCell ref="C78:C80"/>
    <mergeCell ref="D78:E80"/>
    <mergeCell ref="C81:C83"/>
    <mergeCell ref="C7:E7"/>
    <mergeCell ref="F7:G7"/>
    <mergeCell ref="C60:C66"/>
    <mergeCell ref="D60:E66"/>
    <mergeCell ref="C67:C71"/>
    <mergeCell ref="D67:E71"/>
    <mergeCell ref="C72:C77"/>
    <mergeCell ref="D72:E74"/>
    <mergeCell ref="D81:E83"/>
    <mergeCell ref="C9:E9"/>
    <mergeCell ref="H7:P7"/>
    <mergeCell ref="B11:B30"/>
    <mergeCell ref="C11:C12"/>
    <mergeCell ref="D11:E12"/>
    <mergeCell ref="C13:C16"/>
    <mergeCell ref="D13:E16"/>
    <mergeCell ref="C17:C18"/>
    <mergeCell ref="D17:E18"/>
    <mergeCell ref="C19:C24"/>
    <mergeCell ref="D19:E24"/>
    <mergeCell ref="C25:C29"/>
    <mergeCell ref="D25:E29"/>
  </mergeCells>
  <conditionalFormatting sqref="J13:J14 J16 J31 J33 J60 J72:J77 J84:J86 J90:J97 J113:J114 J136:J138 J79:J80 J116:J119">
    <cfRule type="containsText" dxfId="1755" priority="206" operator="containsText" text="لاينطبق - Not Applicable">
      <formula>NOT(ISERROR(SEARCH("لاينطبق - Not Applicable",J13)))</formula>
    </cfRule>
    <cfRule type="containsText" dxfId="1754" priority="207" operator="containsText" text="غير مطبق  - Not Implemented">
      <formula>NOT(ISERROR(SEARCH("غير مطبق  - Not Implemented",J13)))</formula>
    </cfRule>
    <cfRule type="containsText" dxfId="1753" priority="208" operator="containsText" text="مطبق جزئيًا  - Partially Implemented">
      <formula>NOT(ISERROR(SEARCH("مطبق جزئيًا  - Partially Implemented",J13)))</formula>
    </cfRule>
    <cfRule type="containsText" dxfId="1752" priority="209" operator="containsText" text="مطبق كليًا  - Implemented">
      <formula>NOT(ISERROR(SEARCH("مطبق كليًا  - Implemented",J13)))</formula>
    </cfRule>
    <cfRule type="containsText" dxfId="1751" priority="210" operator="containsText" text="مطبق كليًا  - Implemented">
      <formula>NOT(ISERROR(SEARCH("مطبق كليًا  - Implemented",J13)))</formula>
    </cfRule>
  </conditionalFormatting>
  <conditionalFormatting sqref="J12">
    <cfRule type="containsText" dxfId="1750" priority="201" operator="containsText" text="لاينطبق - Not Applicable">
      <formula>NOT(ISERROR(SEARCH("لاينطبق - Not Applicable",J12)))</formula>
    </cfRule>
    <cfRule type="containsText" dxfId="1749" priority="202" operator="containsText" text="غير مطبق  - Not Implemented">
      <formula>NOT(ISERROR(SEARCH("غير مطبق  - Not Implemented",J12)))</formula>
    </cfRule>
    <cfRule type="containsText" dxfId="1748" priority="203" operator="containsText" text="مطبق جزئيًا  - Partially Implemented">
      <formula>NOT(ISERROR(SEARCH("مطبق جزئيًا  - Partially Implemented",J12)))</formula>
    </cfRule>
    <cfRule type="containsText" dxfId="1747" priority="204" operator="containsText" text="مطبق كليًا  - Implemented">
      <formula>NOT(ISERROR(SEARCH("مطبق كليًا  - Implemented",J12)))</formula>
    </cfRule>
    <cfRule type="containsText" dxfId="1746" priority="205" operator="containsText" text="مطبق كليًا  - Implemented">
      <formula>NOT(ISERROR(SEARCH("مطبق كليًا  - Implemented",J12)))</formula>
    </cfRule>
  </conditionalFormatting>
  <conditionalFormatting sqref="J11">
    <cfRule type="containsText" dxfId="1745" priority="196" operator="containsText" text="لاينطبق - Not Applicable">
      <formula>NOT(ISERROR(SEARCH("لاينطبق - Not Applicable",J11)))</formula>
    </cfRule>
    <cfRule type="containsText" dxfId="1744" priority="197" operator="containsText" text="غير مطبق  - Not Implemented">
      <formula>NOT(ISERROR(SEARCH("غير مطبق  - Not Implemented",J11)))</formula>
    </cfRule>
    <cfRule type="containsText" dxfId="1743" priority="198" operator="containsText" text="مطبق جزئيًا  - Partially Implemented">
      <formula>NOT(ISERROR(SEARCH("مطبق جزئيًا  - Partially Implemented",J11)))</formula>
    </cfRule>
    <cfRule type="containsText" dxfId="1742" priority="199" operator="containsText" text="مطبق كليًا  - Implemented">
      <formula>NOT(ISERROR(SEARCH("مطبق كليًا  - Implemented",J11)))</formula>
    </cfRule>
    <cfRule type="containsText" dxfId="1741" priority="200" operator="containsText" text="مطبق كليًا  - Implemented">
      <formula>NOT(ISERROR(SEARCH("مطبق كليًا  - Implemented",J11)))</formula>
    </cfRule>
  </conditionalFormatting>
  <conditionalFormatting sqref="J15">
    <cfRule type="containsText" dxfId="1740" priority="191" operator="containsText" text="لاينطبق - Not Applicable">
      <formula>NOT(ISERROR(SEARCH("لاينطبق - Not Applicable",J15)))</formula>
    </cfRule>
    <cfRule type="containsText" dxfId="1739" priority="192" operator="containsText" text="غير مطبق  - Not Implemented">
      <formula>NOT(ISERROR(SEARCH("غير مطبق  - Not Implemented",J15)))</formula>
    </cfRule>
    <cfRule type="containsText" dxfId="1738" priority="193" operator="containsText" text="مطبق جزئيًا  - Partially Implemented">
      <formula>NOT(ISERROR(SEARCH("مطبق جزئيًا  - Partially Implemented",J15)))</formula>
    </cfRule>
    <cfRule type="containsText" dxfId="1737" priority="194" operator="containsText" text="مطبق كليًا  - Implemented">
      <formula>NOT(ISERROR(SEARCH("مطبق كليًا  - Implemented",J15)))</formula>
    </cfRule>
    <cfRule type="containsText" dxfId="1736" priority="195" operator="containsText" text="مطبق كليًا  - Implemented">
      <formula>NOT(ISERROR(SEARCH("مطبق كليًا  - Implemented",J15)))</formula>
    </cfRule>
  </conditionalFormatting>
  <conditionalFormatting sqref="J18">
    <cfRule type="containsText" dxfId="1735" priority="186" operator="containsText" text="لاينطبق - Not Applicable">
      <formula>NOT(ISERROR(SEARCH("لاينطبق - Not Applicable",J18)))</formula>
    </cfRule>
    <cfRule type="containsText" dxfId="1734" priority="187" operator="containsText" text="غير مطبق  - Not Implemented">
      <formula>NOT(ISERROR(SEARCH("غير مطبق  - Not Implemented",J18)))</formula>
    </cfRule>
    <cfRule type="containsText" dxfId="1733" priority="188" operator="containsText" text="مطبق جزئيًا  - Partially Implemented">
      <formula>NOT(ISERROR(SEARCH("مطبق جزئيًا  - Partially Implemented",J18)))</formula>
    </cfRule>
    <cfRule type="containsText" dxfId="1732" priority="189" operator="containsText" text="مطبق كليًا  - Implemented">
      <formula>NOT(ISERROR(SEARCH("مطبق كليًا  - Implemented",J18)))</formula>
    </cfRule>
    <cfRule type="containsText" dxfId="1731" priority="190" operator="containsText" text="مطبق كليًا  - Implemented">
      <formula>NOT(ISERROR(SEARCH("مطبق كليًا  - Implemented",J18)))</formula>
    </cfRule>
  </conditionalFormatting>
  <conditionalFormatting sqref="J17">
    <cfRule type="containsText" dxfId="1730" priority="176" operator="containsText" text="لاينطبق - Not Applicable">
      <formula>NOT(ISERROR(SEARCH("لاينطبق - Not Applicable",J17)))</formula>
    </cfRule>
    <cfRule type="containsText" dxfId="1729" priority="177" operator="containsText" text="غير مطبق  - Not Implemented">
      <formula>NOT(ISERROR(SEARCH("غير مطبق  - Not Implemented",J17)))</formula>
    </cfRule>
    <cfRule type="containsText" dxfId="1728" priority="178" operator="containsText" text="مطبق جزئيًا  - Partially Implemented">
      <formula>NOT(ISERROR(SEARCH("مطبق جزئيًا  - Partially Implemented",J17)))</formula>
    </cfRule>
    <cfRule type="containsText" dxfId="1727" priority="179" operator="containsText" text="مطبق كليًا  - Implemented">
      <formula>NOT(ISERROR(SEARCH("مطبق كليًا  - Implemented",J17)))</formula>
    </cfRule>
    <cfRule type="containsText" dxfId="1726" priority="180" operator="containsText" text="مطبق كليًا  - Implemented">
      <formula>NOT(ISERROR(SEARCH("مطبق كليًا  - Implemented",J17)))</formula>
    </cfRule>
  </conditionalFormatting>
  <conditionalFormatting sqref="J35:J38 J46">
    <cfRule type="containsText" dxfId="1725" priority="181" operator="containsText" text="لاينطبق - Not Applicable">
      <formula>NOT(ISERROR(SEARCH("لاينطبق - Not Applicable",J35)))</formula>
    </cfRule>
    <cfRule type="containsText" dxfId="1724" priority="182" operator="containsText" text="غير مطبق  - Not Implemented">
      <formula>NOT(ISERROR(SEARCH("غير مطبق  - Not Implemented",J35)))</formula>
    </cfRule>
    <cfRule type="containsText" dxfId="1723" priority="183" operator="containsText" text="مطبق جزئيًا  - Partially Implemented">
      <formula>NOT(ISERROR(SEARCH("مطبق جزئيًا  - Partially Implemented",J35)))</formula>
    </cfRule>
    <cfRule type="containsText" dxfId="1722" priority="184" operator="containsText" text="مطبق كليًا  - Implemented">
      <formula>NOT(ISERROR(SEARCH("مطبق كليًا  - Implemented",J35)))</formula>
    </cfRule>
    <cfRule type="containsText" dxfId="1721" priority="185" operator="containsText" text="مطبق كليًا  - Implemented">
      <formula>NOT(ISERROR(SEARCH("مطبق كليًا  - Implemented",J35)))</formula>
    </cfRule>
  </conditionalFormatting>
  <conditionalFormatting sqref="J23">
    <cfRule type="containsText" dxfId="1720" priority="171" operator="containsText" text="لاينطبق - Not Applicable">
      <formula>NOT(ISERROR(SEARCH("لاينطبق - Not Applicable",J23)))</formula>
    </cfRule>
    <cfRule type="containsText" dxfId="1719" priority="172" operator="containsText" text="غير مطبق  - Not Implemented">
      <formula>NOT(ISERROR(SEARCH("غير مطبق  - Not Implemented",J23)))</formula>
    </cfRule>
    <cfRule type="containsText" dxfId="1718" priority="173" operator="containsText" text="مطبق جزئيًا  - Partially Implemented">
      <formula>NOT(ISERROR(SEARCH("مطبق جزئيًا  - Partially Implemented",J23)))</formula>
    </cfRule>
    <cfRule type="containsText" dxfId="1717" priority="174" operator="containsText" text="مطبق كليًا  - Implemented">
      <formula>NOT(ISERROR(SEARCH("مطبق كليًا  - Implemented",J23)))</formula>
    </cfRule>
    <cfRule type="containsText" dxfId="1716" priority="175" operator="containsText" text="مطبق كليًا  - Implemented">
      <formula>NOT(ISERROR(SEARCH("مطبق كليًا  - Implemented",J23)))</formula>
    </cfRule>
  </conditionalFormatting>
  <conditionalFormatting sqref="J26">
    <cfRule type="containsText" dxfId="1715" priority="166" operator="containsText" text="لاينطبق - Not Applicable">
      <formula>NOT(ISERROR(SEARCH("لاينطبق - Not Applicable",J26)))</formula>
    </cfRule>
    <cfRule type="containsText" dxfId="1714" priority="167" operator="containsText" text="غير مطبق  - Not Implemented">
      <formula>NOT(ISERROR(SEARCH("غير مطبق  - Not Implemented",J26)))</formula>
    </cfRule>
    <cfRule type="containsText" dxfId="1713" priority="168" operator="containsText" text="مطبق جزئيًا  - Partially Implemented">
      <formula>NOT(ISERROR(SEARCH("مطبق جزئيًا  - Partially Implemented",J26)))</formula>
    </cfRule>
    <cfRule type="containsText" dxfId="1712" priority="169" operator="containsText" text="مطبق كليًا  - Implemented">
      <formula>NOT(ISERROR(SEARCH("مطبق كليًا  - Implemented",J26)))</formula>
    </cfRule>
    <cfRule type="containsText" dxfId="1711" priority="170" operator="containsText" text="مطبق كليًا  - Implemented">
      <formula>NOT(ISERROR(SEARCH("مطبق كليًا  - Implemented",J26)))</formula>
    </cfRule>
  </conditionalFormatting>
  <conditionalFormatting sqref="J28">
    <cfRule type="containsText" dxfId="1710" priority="161" operator="containsText" text="لاينطبق - Not Applicable">
      <formula>NOT(ISERROR(SEARCH("لاينطبق - Not Applicable",J28)))</formula>
    </cfRule>
    <cfRule type="containsText" dxfId="1709" priority="162" operator="containsText" text="غير مطبق  - Not Implemented">
      <formula>NOT(ISERROR(SEARCH("غير مطبق  - Not Implemented",J28)))</formula>
    </cfRule>
    <cfRule type="containsText" dxfId="1708" priority="163" operator="containsText" text="مطبق جزئيًا  - Partially Implemented">
      <formula>NOT(ISERROR(SEARCH("مطبق جزئيًا  - Partially Implemented",J28)))</formula>
    </cfRule>
    <cfRule type="containsText" dxfId="1707" priority="164" operator="containsText" text="مطبق كليًا  - Implemented">
      <formula>NOT(ISERROR(SEARCH("مطبق كليًا  - Implemented",J28)))</formula>
    </cfRule>
    <cfRule type="containsText" dxfId="1706" priority="165" operator="containsText" text="مطبق كليًا  - Implemented">
      <formula>NOT(ISERROR(SEARCH("مطبق كليًا  - Implemented",J28)))</formula>
    </cfRule>
  </conditionalFormatting>
  <conditionalFormatting sqref="J29">
    <cfRule type="containsText" dxfId="1705" priority="156" operator="containsText" text="لاينطبق - Not Applicable">
      <formula>NOT(ISERROR(SEARCH("لاينطبق - Not Applicable",J29)))</formula>
    </cfRule>
    <cfRule type="containsText" dxfId="1704" priority="157" operator="containsText" text="غير مطبق  - Not Implemented">
      <formula>NOT(ISERROR(SEARCH("غير مطبق  - Not Implemented",J29)))</formula>
    </cfRule>
    <cfRule type="containsText" dxfId="1703" priority="158" operator="containsText" text="مطبق جزئيًا  - Partially Implemented">
      <formula>NOT(ISERROR(SEARCH("مطبق جزئيًا  - Partially Implemented",J29)))</formula>
    </cfRule>
    <cfRule type="containsText" dxfId="1702" priority="159" operator="containsText" text="مطبق كليًا  - Implemented">
      <formula>NOT(ISERROR(SEARCH("مطبق كليًا  - Implemented",J29)))</formula>
    </cfRule>
    <cfRule type="containsText" dxfId="1701" priority="160" operator="containsText" text="مطبق كليًا  - Implemented">
      <formula>NOT(ISERROR(SEARCH("مطبق كليًا  - Implemented",J29)))</formula>
    </cfRule>
  </conditionalFormatting>
  <conditionalFormatting sqref="J30">
    <cfRule type="containsText" dxfId="1700" priority="151" operator="containsText" text="لاينطبق - Not Applicable">
      <formula>NOT(ISERROR(SEARCH("لاينطبق - Not Applicable",J30)))</formula>
    </cfRule>
    <cfRule type="containsText" dxfId="1699" priority="152" operator="containsText" text="غير مطبق  - Not Implemented">
      <formula>NOT(ISERROR(SEARCH("غير مطبق  - Not Implemented",J30)))</formula>
    </cfRule>
    <cfRule type="containsText" dxfId="1698" priority="153" operator="containsText" text="مطبق جزئيًا  - Partially Implemented">
      <formula>NOT(ISERROR(SEARCH("مطبق جزئيًا  - Partially Implemented",J30)))</formula>
    </cfRule>
    <cfRule type="containsText" dxfId="1697" priority="154" operator="containsText" text="مطبق كليًا  - Implemented">
      <formula>NOT(ISERROR(SEARCH("مطبق كليًا  - Implemented",J30)))</formula>
    </cfRule>
    <cfRule type="containsText" dxfId="1696" priority="155" operator="containsText" text="مطبق كليًا  - Implemented">
      <formula>NOT(ISERROR(SEARCH("مطبق كليًا  - Implemented",J30)))</formula>
    </cfRule>
  </conditionalFormatting>
  <conditionalFormatting sqref="J27">
    <cfRule type="containsText" dxfId="1695" priority="146" operator="containsText" text="لاينطبق - Not Applicable">
      <formula>NOT(ISERROR(SEARCH("لاينطبق - Not Applicable",J27)))</formula>
    </cfRule>
    <cfRule type="containsText" dxfId="1694" priority="147" operator="containsText" text="غير مطبق  - Not Implemented">
      <formula>NOT(ISERROR(SEARCH("غير مطبق  - Not Implemented",J27)))</formula>
    </cfRule>
    <cfRule type="containsText" dxfId="1693" priority="148" operator="containsText" text="مطبق جزئيًا  - Partially Implemented">
      <formula>NOT(ISERROR(SEARCH("مطبق جزئيًا  - Partially Implemented",J27)))</formula>
    </cfRule>
    <cfRule type="containsText" dxfId="1692" priority="149" operator="containsText" text="مطبق كليًا  - Implemented">
      <formula>NOT(ISERROR(SEARCH("مطبق كليًا  - Implemented",J27)))</formula>
    </cfRule>
    <cfRule type="containsText" dxfId="1691" priority="150" operator="containsText" text="مطبق كليًا  - Implemented">
      <formula>NOT(ISERROR(SEARCH("مطبق كليًا  - Implemented",J27)))</formula>
    </cfRule>
  </conditionalFormatting>
  <conditionalFormatting sqref="J32">
    <cfRule type="containsText" dxfId="1690" priority="141" operator="containsText" text="لاينطبق - Not Applicable">
      <formula>NOT(ISERROR(SEARCH("لاينطبق - Not Applicable",J32)))</formula>
    </cfRule>
    <cfRule type="containsText" dxfId="1689" priority="142" operator="containsText" text="غير مطبق  - Not Implemented">
      <formula>NOT(ISERROR(SEARCH("غير مطبق  - Not Implemented",J32)))</formula>
    </cfRule>
    <cfRule type="containsText" dxfId="1688" priority="143" operator="containsText" text="مطبق جزئيًا  - Partially Implemented">
      <formula>NOT(ISERROR(SEARCH("مطبق جزئيًا  - Partially Implemented",J32)))</formula>
    </cfRule>
    <cfRule type="containsText" dxfId="1687" priority="144" operator="containsText" text="مطبق كليًا  - Implemented">
      <formula>NOT(ISERROR(SEARCH("مطبق كليًا  - Implemented",J32)))</formula>
    </cfRule>
    <cfRule type="containsText" dxfId="1686" priority="145" operator="containsText" text="مطبق كليًا  - Implemented">
      <formula>NOT(ISERROR(SEARCH("مطبق كليًا  - Implemented",J32)))</formula>
    </cfRule>
  </conditionalFormatting>
  <conditionalFormatting sqref="J39:J45">
    <cfRule type="containsText" dxfId="1685" priority="136" operator="containsText" text="لاينطبق - Not Applicable">
      <formula>NOT(ISERROR(SEARCH("لاينطبق - Not Applicable",J39)))</formula>
    </cfRule>
    <cfRule type="containsText" dxfId="1684" priority="137" operator="containsText" text="غير مطبق  - Not Implemented">
      <formula>NOT(ISERROR(SEARCH("غير مطبق  - Not Implemented",J39)))</formula>
    </cfRule>
    <cfRule type="containsText" dxfId="1683" priority="138" operator="containsText" text="مطبق جزئيًا  - Partially Implemented">
      <formula>NOT(ISERROR(SEARCH("مطبق جزئيًا  - Partially Implemented",J39)))</formula>
    </cfRule>
    <cfRule type="containsText" dxfId="1682" priority="139" operator="containsText" text="مطبق كليًا  - Implemented">
      <formula>NOT(ISERROR(SEARCH("مطبق كليًا  - Implemented",J39)))</formula>
    </cfRule>
    <cfRule type="containsText" dxfId="1681" priority="140" operator="containsText" text="مطبق كليًا  - Implemented">
      <formula>NOT(ISERROR(SEARCH("مطبق كليًا  - Implemented",J39)))</formula>
    </cfRule>
  </conditionalFormatting>
  <conditionalFormatting sqref="J61:J66">
    <cfRule type="containsText" dxfId="1680" priority="131" operator="containsText" text="لاينطبق - Not Applicable">
      <formula>NOT(ISERROR(SEARCH("لاينطبق - Not Applicable",J61)))</formula>
    </cfRule>
    <cfRule type="containsText" dxfId="1679" priority="132" operator="containsText" text="غير مطبق  - Not Implemented">
      <formula>NOT(ISERROR(SEARCH("غير مطبق  - Not Implemented",J61)))</formula>
    </cfRule>
    <cfRule type="containsText" dxfId="1678" priority="133" operator="containsText" text="مطبق جزئيًا  - Partially Implemented">
      <formula>NOT(ISERROR(SEARCH("مطبق جزئيًا  - Partially Implemented",J61)))</formula>
    </cfRule>
    <cfRule type="containsText" dxfId="1677" priority="134" operator="containsText" text="مطبق كليًا  - Implemented">
      <formula>NOT(ISERROR(SEARCH("مطبق كليًا  - Implemented",J61)))</formula>
    </cfRule>
    <cfRule type="containsText" dxfId="1676" priority="135" operator="containsText" text="مطبق كليًا  - Implemented">
      <formula>NOT(ISERROR(SEARCH("مطبق كليًا  - Implemented",J61)))</formula>
    </cfRule>
  </conditionalFormatting>
  <conditionalFormatting sqref="J81:J83">
    <cfRule type="containsText" dxfId="1675" priority="126" operator="containsText" text="لاينطبق - Not Applicable">
      <formula>NOT(ISERROR(SEARCH("لاينطبق - Not Applicable",J81)))</formula>
    </cfRule>
    <cfRule type="containsText" dxfId="1674" priority="127" operator="containsText" text="غير مطبق  - Not Implemented">
      <formula>NOT(ISERROR(SEARCH("غير مطبق  - Not Implemented",J81)))</formula>
    </cfRule>
    <cfRule type="containsText" dxfId="1673" priority="128" operator="containsText" text="مطبق جزئيًا  - Partially Implemented">
      <formula>NOT(ISERROR(SEARCH("مطبق جزئيًا  - Partially Implemented",J81)))</formula>
    </cfRule>
    <cfRule type="containsText" dxfId="1672" priority="129" operator="containsText" text="مطبق كليًا  - Implemented">
      <formula>NOT(ISERROR(SEARCH("مطبق كليًا  - Implemented",J81)))</formula>
    </cfRule>
    <cfRule type="containsText" dxfId="1671" priority="130" operator="containsText" text="مطبق كليًا  - Implemented">
      <formula>NOT(ISERROR(SEARCH("مطبق كليًا  - Implemented",J81)))</formula>
    </cfRule>
  </conditionalFormatting>
  <conditionalFormatting sqref="J87:J88">
    <cfRule type="containsText" dxfId="1670" priority="121" operator="containsText" text="لاينطبق - Not Applicable">
      <formula>NOT(ISERROR(SEARCH("لاينطبق - Not Applicable",J87)))</formula>
    </cfRule>
    <cfRule type="containsText" dxfId="1669" priority="122" operator="containsText" text="غير مطبق  - Not Implemented">
      <formula>NOT(ISERROR(SEARCH("غير مطبق  - Not Implemented",J87)))</formula>
    </cfRule>
    <cfRule type="containsText" dxfId="1668" priority="123" operator="containsText" text="مطبق جزئيًا  - Partially Implemented">
      <formula>NOT(ISERROR(SEARCH("مطبق جزئيًا  - Partially Implemented",J87)))</formula>
    </cfRule>
    <cfRule type="containsText" dxfId="1667" priority="124" operator="containsText" text="مطبق كليًا  - Implemented">
      <formula>NOT(ISERROR(SEARCH("مطبق كليًا  - Implemented",J87)))</formula>
    </cfRule>
    <cfRule type="containsText" dxfId="1666" priority="125" operator="containsText" text="مطبق كليًا  - Implemented">
      <formula>NOT(ISERROR(SEARCH("مطبق كليًا  - Implemented",J87)))</formula>
    </cfRule>
  </conditionalFormatting>
  <conditionalFormatting sqref="J99:J106">
    <cfRule type="containsText" dxfId="1665" priority="116" operator="containsText" text="لاينطبق - Not Applicable">
      <formula>NOT(ISERROR(SEARCH("لاينطبق - Not Applicable",J99)))</formula>
    </cfRule>
    <cfRule type="containsText" dxfId="1664" priority="117" operator="containsText" text="غير مطبق  - Not Implemented">
      <formula>NOT(ISERROR(SEARCH("غير مطبق  - Not Implemented",J99)))</formula>
    </cfRule>
    <cfRule type="containsText" dxfId="1663" priority="118" operator="containsText" text="مطبق جزئيًا  - Partially Implemented">
      <formula>NOT(ISERROR(SEARCH("مطبق جزئيًا  - Partially Implemented",J99)))</formula>
    </cfRule>
    <cfRule type="containsText" dxfId="1662" priority="119" operator="containsText" text="مطبق كليًا  - Implemented">
      <formula>NOT(ISERROR(SEARCH("مطبق كليًا  - Implemented",J99)))</formula>
    </cfRule>
    <cfRule type="containsText" dxfId="1661" priority="120" operator="containsText" text="مطبق كليًا  - Implemented">
      <formula>NOT(ISERROR(SEARCH("مطبق كليًا  - Implemented",J99)))</formula>
    </cfRule>
  </conditionalFormatting>
  <conditionalFormatting sqref="J107:J110">
    <cfRule type="containsText" dxfId="1660" priority="111" operator="containsText" text="لاينطبق - Not Applicable">
      <formula>NOT(ISERROR(SEARCH("لاينطبق - Not Applicable",J107)))</formula>
    </cfRule>
    <cfRule type="containsText" dxfId="1659" priority="112" operator="containsText" text="غير مطبق  - Not Implemented">
      <formula>NOT(ISERROR(SEARCH("غير مطبق  - Not Implemented",J107)))</formula>
    </cfRule>
    <cfRule type="containsText" dxfId="1658" priority="113" operator="containsText" text="مطبق جزئيًا  - Partially Implemented">
      <formula>NOT(ISERROR(SEARCH("مطبق جزئيًا  - Partially Implemented",J107)))</formula>
    </cfRule>
    <cfRule type="containsText" dxfId="1657" priority="114" operator="containsText" text="مطبق كليًا  - Implemented">
      <formula>NOT(ISERROR(SEARCH("مطبق كليًا  - Implemented",J107)))</formula>
    </cfRule>
    <cfRule type="containsText" dxfId="1656" priority="115" operator="containsText" text="مطبق كليًا  - Implemented">
      <formula>NOT(ISERROR(SEARCH("مطبق كليًا  - Implemented",J107)))</formula>
    </cfRule>
  </conditionalFormatting>
  <conditionalFormatting sqref="J111:J112">
    <cfRule type="containsText" dxfId="1655" priority="106" operator="containsText" text="لاينطبق - Not Applicable">
      <formula>NOT(ISERROR(SEARCH("لاينطبق - Not Applicable",J111)))</formula>
    </cfRule>
    <cfRule type="containsText" dxfId="1654" priority="107" operator="containsText" text="غير مطبق  - Not Implemented">
      <formula>NOT(ISERROR(SEARCH("غير مطبق  - Not Implemented",J111)))</formula>
    </cfRule>
    <cfRule type="containsText" dxfId="1653" priority="108" operator="containsText" text="مطبق جزئيًا  - Partially Implemented">
      <formula>NOT(ISERROR(SEARCH("مطبق جزئيًا  - Partially Implemented",J111)))</formula>
    </cfRule>
    <cfRule type="containsText" dxfId="1652" priority="109" operator="containsText" text="مطبق كليًا  - Implemented">
      <formula>NOT(ISERROR(SEARCH("مطبق كليًا  - Implemented",J111)))</formula>
    </cfRule>
    <cfRule type="containsText" dxfId="1651" priority="110" operator="containsText" text="مطبق كليًا  - Implemented">
      <formula>NOT(ISERROR(SEARCH("مطبق كليًا  - Implemented",J111)))</formula>
    </cfRule>
  </conditionalFormatting>
  <conditionalFormatting sqref="J120:J124">
    <cfRule type="containsText" dxfId="1650" priority="101" operator="containsText" text="لاينطبق - Not Applicable">
      <formula>NOT(ISERROR(SEARCH("لاينطبق - Not Applicable",J120)))</formula>
    </cfRule>
    <cfRule type="containsText" dxfId="1649" priority="102" operator="containsText" text="غير مطبق  - Not Implemented">
      <formula>NOT(ISERROR(SEARCH("غير مطبق  - Not Implemented",J120)))</formula>
    </cfRule>
    <cfRule type="containsText" dxfId="1648" priority="103" operator="containsText" text="مطبق جزئيًا  - Partially Implemented">
      <formula>NOT(ISERROR(SEARCH("مطبق جزئيًا  - Partially Implemented",J120)))</formula>
    </cfRule>
    <cfRule type="containsText" dxfId="1647" priority="104" operator="containsText" text="مطبق كليًا  - Implemented">
      <formula>NOT(ISERROR(SEARCH("مطبق كليًا  - Implemented",J120)))</formula>
    </cfRule>
    <cfRule type="containsText" dxfId="1646" priority="105" operator="containsText" text="مطبق كليًا  - Implemented">
      <formula>NOT(ISERROR(SEARCH("مطبق كليًا  - Implemented",J120)))</formula>
    </cfRule>
  </conditionalFormatting>
  <conditionalFormatting sqref="J125">
    <cfRule type="containsText" dxfId="1645" priority="96" operator="containsText" text="لاينطبق - Not Applicable">
      <formula>NOT(ISERROR(SEARCH("لاينطبق - Not Applicable",J125)))</formula>
    </cfRule>
    <cfRule type="containsText" dxfId="1644" priority="97" operator="containsText" text="غير مطبق  - Not Implemented">
      <formula>NOT(ISERROR(SEARCH("غير مطبق  - Not Implemented",J125)))</formula>
    </cfRule>
    <cfRule type="containsText" dxfId="1643" priority="98" operator="containsText" text="مطبق جزئيًا  - Partially Implemented">
      <formula>NOT(ISERROR(SEARCH("مطبق جزئيًا  - Partially Implemented",J125)))</formula>
    </cfRule>
    <cfRule type="containsText" dxfId="1642" priority="99" operator="containsText" text="مطبق كليًا  - Implemented">
      <formula>NOT(ISERROR(SEARCH("مطبق كليًا  - Implemented",J125)))</formula>
    </cfRule>
    <cfRule type="containsText" dxfId="1641" priority="100" operator="containsText" text="مطبق كليًا  - Implemented">
      <formula>NOT(ISERROR(SEARCH("مطبق كليًا  - Implemented",J125)))</formula>
    </cfRule>
  </conditionalFormatting>
  <conditionalFormatting sqref="J126:J127">
    <cfRule type="containsText" dxfId="1640" priority="91" operator="containsText" text="لاينطبق - Not Applicable">
      <formula>NOT(ISERROR(SEARCH("لاينطبق - Not Applicable",J126)))</formula>
    </cfRule>
    <cfRule type="containsText" dxfId="1639" priority="92" operator="containsText" text="غير مطبق  - Not Implemented">
      <formula>NOT(ISERROR(SEARCH("غير مطبق  - Not Implemented",J126)))</formula>
    </cfRule>
    <cfRule type="containsText" dxfId="1638" priority="93" operator="containsText" text="مطبق جزئيًا  - Partially Implemented">
      <formula>NOT(ISERROR(SEARCH("مطبق جزئيًا  - Partially Implemented",J126)))</formula>
    </cfRule>
    <cfRule type="containsText" dxfId="1637" priority="94" operator="containsText" text="مطبق كليًا  - Implemented">
      <formula>NOT(ISERROR(SEARCH("مطبق كليًا  - Implemented",J126)))</formula>
    </cfRule>
    <cfRule type="containsText" dxfId="1636" priority="95" operator="containsText" text="مطبق كليًا  - Implemented">
      <formula>NOT(ISERROR(SEARCH("مطبق كليًا  - Implemented",J126)))</formula>
    </cfRule>
  </conditionalFormatting>
  <conditionalFormatting sqref="J128:J134">
    <cfRule type="containsText" dxfId="1635" priority="86" operator="containsText" text="لاينطبق - Not Applicable">
      <formula>NOT(ISERROR(SEARCH("لاينطبق - Not Applicable",J128)))</formula>
    </cfRule>
    <cfRule type="containsText" dxfId="1634" priority="87" operator="containsText" text="غير مطبق  - Not Implemented">
      <formula>NOT(ISERROR(SEARCH("غير مطبق  - Not Implemented",J128)))</formula>
    </cfRule>
    <cfRule type="containsText" dxfId="1633" priority="88" operator="containsText" text="مطبق جزئيًا  - Partially Implemented">
      <formula>NOT(ISERROR(SEARCH("مطبق جزئيًا  - Partially Implemented",J128)))</formula>
    </cfRule>
    <cfRule type="containsText" dxfId="1632" priority="89" operator="containsText" text="مطبق كليًا  - Implemented">
      <formula>NOT(ISERROR(SEARCH("مطبق كليًا  - Implemented",J128)))</formula>
    </cfRule>
    <cfRule type="containsText" dxfId="1631" priority="90" operator="containsText" text="مطبق كليًا  - Implemented">
      <formula>NOT(ISERROR(SEARCH("مطبق كليًا  - Implemented",J128)))</formula>
    </cfRule>
  </conditionalFormatting>
  <conditionalFormatting sqref="J135">
    <cfRule type="containsText" dxfId="1630" priority="81" operator="containsText" text="لاينطبق - Not Applicable">
      <formula>NOT(ISERROR(SEARCH("لاينطبق - Not Applicable",J135)))</formula>
    </cfRule>
    <cfRule type="containsText" dxfId="1629" priority="82" operator="containsText" text="غير مطبق  - Not Implemented">
      <formula>NOT(ISERROR(SEARCH("غير مطبق  - Not Implemented",J135)))</formula>
    </cfRule>
    <cfRule type="containsText" dxfId="1628" priority="83" operator="containsText" text="مطبق جزئيًا  - Partially Implemented">
      <formula>NOT(ISERROR(SEARCH("مطبق جزئيًا  - Partially Implemented",J135)))</formula>
    </cfRule>
    <cfRule type="containsText" dxfId="1627" priority="84" operator="containsText" text="مطبق كليًا  - Implemented">
      <formula>NOT(ISERROR(SEARCH("مطبق كليًا  - Implemented",J135)))</formula>
    </cfRule>
    <cfRule type="containsText" dxfId="1626" priority="85" operator="containsText" text="مطبق كليًا  - Implemented">
      <formula>NOT(ISERROR(SEARCH("مطبق كليًا  - Implemented",J135)))</formula>
    </cfRule>
  </conditionalFormatting>
  <conditionalFormatting sqref="J140:J143">
    <cfRule type="containsText" dxfId="1625" priority="76" operator="containsText" text="لاينطبق - Not Applicable">
      <formula>NOT(ISERROR(SEARCH("لاينطبق - Not Applicable",J140)))</formula>
    </cfRule>
    <cfRule type="containsText" dxfId="1624" priority="77" operator="containsText" text="غير مطبق  - Not Implemented">
      <formula>NOT(ISERROR(SEARCH("غير مطبق  - Not Implemented",J140)))</formula>
    </cfRule>
    <cfRule type="containsText" dxfId="1623" priority="78" operator="containsText" text="مطبق جزئيًا  - Partially Implemented">
      <formula>NOT(ISERROR(SEARCH("مطبق جزئيًا  - Partially Implemented",J140)))</formula>
    </cfRule>
    <cfRule type="containsText" dxfId="1622" priority="79" operator="containsText" text="مطبق كليًا  - Implemented">
      <formula>NOT(ISERROR(SEARCH("مطبق كليًا  - Implemented",J140)))</formula>
    </cfRule>
    <cfRule type="containsText" dxfId="1621" priority="80" operator="containsText" text="مطبق كليًا  - Implemented">
      <formula>NOT(ISERROR(SEARCH("مطبق كليًا  - Implemented",J140)))</formula>
    </cfRule>
  </conditionalFormatting>
  <conditionalFormatting sqref="J24">
    <cfRule type="containsText" dxfId="1620" priority="71" operator="containsText" text="لاينطبق - Not Applicable">
      <formula>NOT(ISERROR(SEARCH("لاينطبق - Not Applicable",J24)))</formula>
    </cfRule>
    <cfRule type="containsText" dxfId="1619" priority="72" operator="containsText" text="غير مطبق  - Not Implemented">
      <formula>NOT(ISERROR(SEARCH("غير مطبق  - Not Implemented",J24)))</formula>
    </cfRule>
    <cfRule type="containsText" dxfId="1618" priority="73" operator="containsText" text="مطبق جزئيًا  - Partially Implemented">
      <formula>NOT(ISERROR(SEARCH("مطبق جزئيًا  - Partially Implemented",J24)))</formula>
    </cfRule>
    <cfRule type="containsText" dxfId="1617" priority="74" operator="containsText" text="مطبق كليًا  - Implemented">
      <formula>NOT(ISERROR(SEARCH("مطبق كليًا  - Implemented",J24)))</formula>
    </cfRule>
    <cfRule type="containsText" dxfId="1616" priority="75" operator="containsText" text="مطبق كليًا  - Implemented">
      <formula>NOT(ISERROR(SEARCH("مطبق كليًا  - Implemented",J24)))</formula>
    </cfRule>
  </conditionalFormatting>
  <conditionalFormatting sqref="J25">
    <cfRule type="containsText" dxfId="1615" priority="56" operator="containsText" text="لاينطبق - Not Applicable">
      <formula>NOT(ISERROR(SEARCH("لاينطبق - Not Applicable",J25)))</formula>
    </cfRule>
    <cfRule type="containsText" dxfId="1614" priority="57" operator="containsText" text="غير مطبق  - Not Implemented">
      <formula>NOT(ISERROR(SEARCH("غير مطبق  - Not Implemented",J25)))</formula>
    </cfRule>
    <cfRule type="containsText" dxfId="1613" priority="58" operator="containsText" text="مطبق جزئيًا  - Partially Implemented">
      <formula>NOT(ISERROR(SEARCH("مطبق جزئيًا  - Partially Implemented",J25)))</formula>
    </cfRule>
    <cfRule type="containsText" dxfId="1612" priority="59" operator="containsText" text="مطبق كليًا  - Implemented">
      <formula>NOT(ISERROR(SEARCH("مطبق كليًا  - Implemented",J25)))</formula>
    </cfRule>
    <cfRule type="containsText" dxfId="1611" priority="60" operator="containsText" text="مطبق كليًا  - Implemented">
      <formula>NOT(ISERROR(SEARCH("مطبق كليًا  - Implemented",J25)))</formula>
    </cfRule>
  </conditionalFormatting>
  <conditionalFormatting sqref="J19:J20 J22">
    <cfRule type="containsText" dxfId="1610" priority="66" operator="containsText" text="لاينطبق - Not Applicable">
      <formula>NOT(ISERROR(SEARCH("لاينطبق - Not Applicable",J19)))</formula>
    </cfRule>
    <cfRule type="containsText" dxfId="1609" priority="67" operator="containsText" text="غير مطبق  - Not Implemented">
      <formula>NOT(ISERROR(SEARCH("غير مطبق  - Not Implemented",J19)))</formula>
    </cfRule>
    <cfRule type="containsText" dxfId="1608" priority="68" operator="containsText" text="مطبق جزئيًا  - Partially Implemented">
      <formula>NOT(ISERROR(SEARCH("مطبق جزئيًا  - Partially Implemented",J19)))</formula>
    </cfRule>
    <cfRule type="containsText" dxfId="1607" priority="69" operator="containsText" text="مطبق كليًا  - Implemented">
      <formula>NOT(ISERROR(SEARCH("مطبق كليًا  - Implemented",J19)))</formula>
    </cfRule>
    <cfRule type="containsText" dxfId="1606" priority="70" operator="containsText" text="مطبق كليًا  - Implemented">
      <formula>NOT(ISERROR(SEARCH("مطبق كليًا  - Implemented",J19)))</formula>
    </cfRule>
  </conditionalFormatting>
  <conditionalFormatting sqref="J21">
    <cfRule type="containsText" dxfId="1605" priority="61" operator="containsText" text="لاينطبق - Not Applicable">
      <formula>NOT(ISERROR(SEARCH("لاينطبق - Not Applicable",J21)))</formula>
    </cfRule>
    <cfRule type="containsText" dxfId="1604" priority="62" operator="containsText" text="غير مطبق  - Not Implemented">
      <formula>NOT(ISERROR(SEARCH("غير مطبق  - Not Implemented",J21)))</formula>
    </cfRule>
    <cfRule type="containsText" dxfId="1603" priority="63" operator="containsText" text="مطبق جزئيًا  - Partially Implemented">
      <formula>NOT(ISERROR(SEARCH("مطبق جزئيًا  - Partially Implemented",J21)))</formula>
    </cfRule>
    <cfRule type="containsText" dxfId="1602" priority="64" operator="containsText" text="مطبق كليًا  - Implemented">
      <formula>NOT(ISERROR(SEARCH("مطبق كليًا  - Implemented",J21)))</formula>
    </cfRule>
    <cfRule type="containsText" dxfId="1601" priority="65" operator="containsText" text="مطبق كليًا  - Implemented">
      <formula>NOT(ISERROR(SEARCH("مطبق كليًا  - Implemented",J21)))</formula>
    </cfRule>
  </conditionalFormatting>
  <conditionalFormatting sqref="J34">
    <cfRule type="containsText" dxfId="1600" priority="51" operator="containsText" text="لاينطبق - Not Applicable">
      <formula>NOT(ISERROR(SEARCH("لاينطبق - Not Applicable",J34)))</formula>
    </cfRule>
    <cfRule type="containsText" dxfId="1599" priority="52" operator="containsText" text="غير مطبق  - Not Implemented">
      <formula>NOT(ISERROR(SEARCH("غير مطبق  - Not Implemented",J34)))</formula>
    </cfRule>
    <cfRule type="containsText" dxfId="1598" priority="53" operator="containsText" text="مطبق جزئيًا  - Partially Implemented">
      <formula>NOT(ISERROR(SEARCH("مطبق جزئيًا  - Partially Implemented",J34)))</formula>
    </cfRule>
    <cfRule type="containsText" dxfId="1597" priority="54" operator="containsText" text="مطبق كليًا  - Implemented">
      <formula>NOT(ISERROR(SEARCH("مطبق كليًا  - Implemented",J34)))</formula>
    </cfRule>
    <cfRule type="containsText" dxfId="1596" priority="55" operator="containsText" text="مطبق كليًا  - Implemented">
      <formula>NOT(ISERROR(SEARCH("مطبق كليًا  - Implemented",J34)))</formula>
    </cfRule>
  </conditionalFormatting>
  <conditionalFormatting sqref="J47">
    <cfRule type="containsText" dxfId="1595" priority="46" operator="containsText" text="لاينطبق - Not Applicable">
      <formula>NOT(ISERROR(SEARCH("لاينطبق - Not Applicable",J47)))</formula>
    </cfRule>
    <cfRule type="containsText" dxfId="1594" priority="47" operator="containsText" text="غير مطبق  - Not Implemented">
      <formula>NOT(ISERROR(SEARCH("غير مطبق  - Not Implemented",J47)))</formula>
    </cfRule>
    <cfRule type="containsText" dxfId="1593" priority="48" operator="containsText" text="مطبق جزئيًا  - Partially Implemented">
      <formula>NOT(ISERROR(SEARCH("مطبق جزئيًا  - Partially Implemented",J47)))</formula>
    </cfRule>
    <cfRule type="containsText" dxfId="1592" priority="49" operator="containsText" text="مطبق كليًا  - Implemented">
      <formula>NOT(ISERROR(SEARCH("مطبق كليًا  - Implemented",J47)))</formula>
    </cfRule>
    <cfRule type="containsText" dxfId="1591" priority="50" operator="containsText" text="مطبق كليًا  - Implemented">
      <formula>NOT(ISERROR(SEARCH("مطبق كليًا  - Implemented",J47)))</formula>
    </cfRule>
  </conditionalFormatting>
  <conditionalFormatting sqref="J59 J48:J57">
    <cfRule type="containsText" dxfId="1590" priority="41" operator="containsText" text="لاينطبق - Not Applicable">
      <formula>NOT(ISERROR(SEARCH("لاينطبق - Not Applicable",J48)))</formula>
    </cfRule>
    <cfRule type="containsText" dxfId="1589" priority="42" operator="containsText" text="غير مطبق  - Not Implemented">
      <formula>NOT(ISERROR(SEARCH("غير مطبق  - Not Implemented",J48)))</formula>
    </cfRule>
    <cfRule type="containsText" dxfId="1588" priority="43" operator="containsText" text="مطبق جزئيًا  - Partially Implemented">
      <formula>NOT(ISERROR(SEARCH("مطبق جزئيًا  - Partially Implemented",J48)))</formula>
    </cfRule>
    <cfRule type="containsText" dxfId="1587" priority="44" operator="containsText" text="مطبق كليًا  - Implemented">
      <formula>NOT(ISERROR(SEARCH("مطبق كليًا  - Implemented",J48)))</formula>
    </cfRule>
    <cfRule type="containsText" dxfId="1586" priority="45" operator="containsText" text="مطبق كليًا  - Implemented">
      <formula>NOT(ISERROR(SEARCH("مطبق كليًا  - Implemented",J48)))</formula>
    </cfRule>
  </conditionalFormatting>
  <conditionalFormatting sqref="J58">
    <cfRule type="containsText" dxfId="1585" priority="36" operator="containsText" text="لاينطبق - Not Applicable">
      <formula>NOT(ISERROR(SEARCH("لاينطبق - Not Applicable",J58)))</formula>
    </cfRule>
    <cfRule type="containsText" dxfId="1584" priority="37" operator="containsText" text="غير مطبق  - Not Implemented">
      <formula>NOT(ISERROR(SEARCH("غير مطبق  - Not Implemented",J58)))</formula>
    </cfRule>
    <cfRule type="containsText" dxfId="1583" priority="38" operator="containsText" text="مطبق جزئيًا  - Partially Implemented">
      <formula>NOT(ISERROR(SEARCH("مطبق جزئيًا  - Partially Implemented",J58)))</formula>
    </cfRule>
    <cfRule type="containsText" dxfId="1582" priority="39" operator="containsText" text="مطبق كليًا  - Implemented">
      <formula>NOT(ISERROR(SEARCH("مطبق كليًا  - Implemented",J58)))</formula>
    </cfRule>
    <cfRule type="containsText" dxfId="1581" priority="40" operator="containsText" text="مطبق كليًا  - Implemented">
      <formula>NOT(ISERROR(SEARCH("مطبق كليًا  - Implemented",J58)))</formula>
    </cfRule>
  </conditionalFormatting>
  <conditionalFormatting sqref="J67">
    <cfRule type="containsText" dxfId="1580" priority="31" operator="containsText" text="لاينطبق - Not Applicable">
      <formula>NOT(ISERROR(SEARCH("لاينطبق - Not Applicable",J67)))</formula>
    </cfRule>
    <cfRule type="containsText" dxfId="1579" priority="32" operator="containsText" text="غير مطبق  - Not Implemented">
      <formula>NOT(ISERROR(SEARCH("غير مطبق  - Not Implemented",J67)))</formula>
    </cfRule>
    <cfRule type="containsText" dxfId="1578" priority="33" operator="containsText" text="مطبق جزئيًا  - Partially Implemented">
      <formula>NOT(ISERROR(SEARCH("مطبق جزئيًا  - Partially Implemented",J67)))</formula>
    </cfRule>
    <cfRule type="containsText" dxfId="1577" priority="34" operator="containsText" text="مطبق كليًا  - Implemented">
      <formula>NOT(ISERROR(SEARCH("مطبق كليًا  - Implemented",J67)))</formula>
    </cfRule>
    <cfRule type="containsText" dxfId="1576" priority="35" operator="containsText" text="مطبق كليًا  - Implemented">
      <formula>NOT(ISERROR(SEARCH("مطبق كليًا  - Implemented",J67)))</formula>
    </cfRule>
  </conditionalFormatting>
  <conditionalFormatting sqref="J68:J71">
    <cfRule type="containsText" dxfId="1575" priority="26" operator="containsText" text="لاينطبق - Not Applicable">
      <formula>NOT(ISERROR(SEARCH("لاينطبق - Not Applicable",J68)))</formula>
    </cfRule>
    <cfRule type="containsText" dxfId="1574" priority="27" operator="containsText" text="غير مطبق  - Not Implemented">
      <formula>NOT(ISERROR(SEARCH("غير مطبق  - Not Implemented",J68)))</formula>
    </cfRule>
    <cfRule type="containsText" dxfId="1573" priority="28" operator="containsText" text="مطبق جزئيًا  - Partially Implemented">
      <formula>NOT(ISERROR(SEARCH("مطبق جزئيًا  - Partially Implemented",J68)))</formula>
    </cfRule>
    <cfRule type="containsText" dxfId="1572" priority="29" operator="containsText" text="مطبق كليًا  - Implemented">
      <formula>NOT(ISERROR(SEARCH("مطبق كليًا  - Implemented",J68)))</formula>
    </cfRule>
    <cfRule type="containsText" dxfId="1571" priority="30" operator="containsText" text="مطبق كليًا  - Implemented">
      <formula>NOT(ISERROR(SEARCH("مطبق كليًا  - Implemented",J68)))</formula>
    </cfRule>
  </conditionalFormatting>
  <conditionalFormatting sqref="J78">
    <cfRule type="containsText" dxfId="1570" priority="21" operator="containsText" text="لاينطبق - Not Applicable">
      <formula>NOT(ISERROR(SEARCH("لاينطبق - Not Applicable",J78)))</formula>
    </cfRule>
    <cfRule type="containsText" dxfId="1569" priority="22" operator="containsText" text="غير مطبق  - Not Implemented">
      <formula>NOT(ISERROR(SEARCH("غير مطبق  - Not Implemented",J78)))</formula>
    </cfRule>
    <cfRule type="containsText" dxfId="1568" priority="23" operator="containsText" text="مطبق جزئيًا  - Partially Implemented">
      <formula>NOT(ISERROR(SEARCH("مطبق جزئيًا  - Partially Implemented",J78)))</formula>
    </cfRule>
    <cfRule type="containsText" dxfId="1567" priority="24" operator="containsText" text="مطبق كليًا  - Implemented">
      <formula>NOT(ISERROR(SEARCH("مطبق كليًا  - Implemented",J78)))</formula>
    </cfRule>
    <cfRule type="containsText" dxfId="1566" priority="25" operator="containsText" text="مطبق كليًا  - Implemented">
      <formula>NOT(ISERROR(SEARCH("مطبق كليًا  - Implemented",J78)))</formula>
    </cfRule>
  </conditionalFormatting>
  <conditionalFormatting sqref="J89">
    <cfRule type="containsText" dxfId="1565" priority="16" operator="containsText" text="لاينطبق - Not Applicable">
      <formula>NOT(ISERROR(SEARCH("لاينطبق - Not Applicable",J89)))</formula>
    </cfRule>
    <cfRule type="containsText" dxfId="1564" priority="17" operator="containsText" text="غير مطبق  - Not Implemented">
      <formula>NOT(ISERROR(SEARCH("غير مطبق  - Not Implemented",J89)))</formula>
    </cfRule>
    <cfRule type="containsText" dxfId="1563" priority="18" operator="containsText" text="مطبق جزئيًا  - Partially Implemented">
      <formula>NOT(ISERROR(SEARCH("مطبق جزئيًا  - Partially Implemented",J89)))</formula>
    </cfRule>
    <cfRule type="containsText" dxfId="1562" priority="19" operator="containsText" text="مطبق كليًا  - Implemented">
      <formula>NOT(ISERROR(SEARCH("مطبق كليًا  - Implemented",J89)))</formula>
    </cfRule>
    <cfRule type="containsText" dxfId="1561" priority="20" operator="containsText" text="مطبق كليًا  - Implemented">
      <formula>NOT(ISERROR(SEARCH("مطبق كليًا  - Implemented",J89)))</formula>
    </cfRule>
  </conditionalFormatting>
  <conditionalFormatting sqref="J98">
    <cfRule type="containsText" dxfId="1560" priority="11" operator="containsText" text="لاينطبق - Not Applicable">
      <formula>NOT(ISERROR(SEARCH("لاينطبق - Not Applicable",J98)))</formula>
    </cfRule>
    <cfRule type="containsText" dxfId="1559" priority="12" operator="containsText" text="غير مطبق  - Not Implemented">
      <formula>NOT(ISERROR(SEARCH("غير مطبق  - Not Implemented",J98)))</formula>
    </cfRule>
    <cfRule type="containsText" dxfId="1558" priority="13" operator="containsText" text="مطبق جزئيًا  - Partially Implemented">
      <formula>NOT(ISERROR(SEARCH("مطبق جزئيًا  - Partially Implemented",J98)))</formula>
    </cfRule>
    <cfRule type="containsText" dxfId="1557" priority="14" operator="containsText" text="مطبق كليًا  - Implemented">
      <formula>NOT(ISERROR(SEARCH("مطبق كليًا  - Implemented",J98)))</formula>
    </cfRule>
    <cfRule type="containsText" dxfId="1556" priority="15" operator="containsText" text="مطبق كليًا  - Implemented">
      <formula>NOT(ISERROR(SEARCH("مطبق كليًا  - Implemented",J98)))</formula>
    </cfRule>
  </conditionalFormatting>
  <conditionalFormatting sqref="J115">
    <cfRule type="containsText" dxfId="1555" priority="6" operator="containsText" text="لاينطبق - Not Applicable">
      <formula>NOT(ISERROR(SEARCH("لاينطبق - Not Applicable",J115)))</formula>
    </cfRule>
    <cfRule type="containsText" dxfId="1554" priority="7" operator="containsText" text="غير مطبق  - Not Implemented">
      <formula>NOT(ISERROR(SEARCH("غير مطبق  - Not Implemented",J115)))</formula>
    </cfRule>
    <cfRule type="containsText" dxfId="1553" priority="8" operator="containsText" text="مطبق جزئيًا  - Partially Implemented">
      <formula>NOT(ISERROR(SEARCH("مطبق جزئيًا  - Partially Implemented",J115)))</formula>
    </cfRule>
    <cfRule type="containsText" dxfId="1552" priority="9" operator="containsText" text="مطبق كليًا  - Implemented">
      <formula>NOT(ISERROR(SEARCH("مطبق كليًا  - Implemented",J115)))</formula>
    </cfRule>
    <cfRule type="containsText" dxfId="1551" priority="10" operator="containsText" text="مطبق كليًا  - Implemented">
      <formula>NOT(ISERROR(SEARCH("مطبق كليًا  - Implemented",J115)))</formula>
    </cfRule>
  </conditionalFormatting>
  <conditionalFormatting sqref="J139">
    <cfRule type="containsText" dxfId="1550" priority="1" operator="containsText" text="لاينطبق - Not Applicable">
      <formula>NOT(ISERROR(SEARCH("لاينطبق - Not Applicable",J139)))</formula>
    </cfRule>
    <cfRule type="containsText" dxfId="1549" priority="2" operator="containsText" text="غير مطبق  - Not Implemented">
      <formula>NOT(ISERROR(SEARCH("غير مطبق  - Not Implemented",J139)))</formula>
    </cfRule>
    <cfRule type="containsText" dxfId="1548" priority="3" operator="containsText" text="مطبق جزئيًا  - Partially Implemented">
      <formula>NOT(ISERROR(SEARCH("مطبق جزئيًا  - Partially Implemented",J139)))</formula>
    </cfRule>
    <cfRule type="containsText" dxfId="1547" priority="4" operator="containsText" text="مطبق كليًا  - Implemented">
      <formula>NOT(ISERROR(SEARCH("مطبق كليًا  - Implemented",J139)))</formula>
    </cfRule>
    <cfRule type="containsText" dxfId="1546" priority="5" operator="containsText" text="مطبق كليًا  - Implemented">
      <formula>NOT(ISERROR(SEARCH("مطبق كليًا  - Implemented",J139)))</formula>
    </cfRule>
  </conditionalFormatting>
  <dataValidations count="4">
    <dataValidation type="date" operator="greaterThan" allowBlank="1" showInputMessage="1" showErrorMessage="1" error="يجب أن يكون التاريخ على الصياغة (يوم/شهر/سنة)" sqref="P11:P143">
      <formula1>44353</formula1>
    </dataValidation>
    <dataValidation type="list" allowBlank="1" showDropDown="1" showInputMessage="1" showErrorMessage="1" sqref="L58 L78:L79 L139:L140 L69 L115:L116 L47 L17:L24 L67 L43:L44 L106 L100:L101 L90:L98 L34 L51 J72 J84 J128 J60 J11 J27 J13 J31 J98 J17 J23 J81 J87 J89 J107 J111 J122 J136 J19 J115 J34 J78 J47 J67 J139">
      <formula1>Comp_st_1</formula1>
    </dataValidation>
    <dataValidation allowBlank="1" showDropDown="1" showInputMessage="1" showErrorMessage="1" sqref="L89"/>
    <dataValidation type="list" showInputMessage="1" showErrorMessage="1" sqref="J32:J33 J12 J28:J30 J14:J16 J18 J129:J135 J35:J46 J61:J66 J73:J77 J82:J83 J88 J112:J114 J20:J22 J140:J143 J24:J26 J79:J80 J85:J86 J90:J97 J99:J106 J108:J110 J116:J121 J123:J127 J137:J138 J48:J59 J68:J71">
      <formula1>Comp_st_1</formula1>
    </dataValidation>
  </dataValidation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&amp;R&amp;"Calibri"&amp;11&amp;K000000&amp;"Calibri"&amp;11&amp;K000000&amp;"Calibri"&amp;11&amp;K000000&amp;"Calibri"&amp;11&amp;K000000&amp;"Calibri"&amp;11&amp;K000000&amp;"Calibri"&amp;11&amp;K000000&amp;"Times New Roman,Regular"&amp;12  &amp;G | &amp;P</oddFooter>
    <firstHeader>&amp;R&amp;F</firstHeader>
    <firstFooter>&amp;R&amp;"Calibri"&amp;11&amp;K000000&amp;"Calibri"&amp;11&amp;K000000&amp;"Calibri"&amp;11&amp;K000000&amp;"Calibri"&amp;11&amp;K000000&amp;"Calibri"&amp;11&amp;K000000&amp;"Calibri"&amp;11&amp;K000000&amp;"Times New Roman,Regular"&amp;12  &amp;G | &amp;P</first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2654" operator="equal" id="{44F7E576-96A8-490F-A3C3-F9499F8E9C70}">
            <xm:f>tbl_choices!$D$7</xm:f>
            <x14:dxf>
              <font>
                <color theme="0"/>
              </font>
              <fill>
                <patternFill>
                  <bgColor rgb="FF757575"/>
                </patternFill>
              </fill>
            </x14:dxf>
          </x14:cfRule>
          <x14:cfRule type="cellIs" priority="2655" operator="equal" id="{0DE31385-7C9C-4AFA-BA44-226CFF7A9AB1}">
            <xm:f>tbl_choices!$C$9</xm:f>
            <x14:dxf>
              <font>
                <b/>
                <i val="0"/>
                <color theme="0"/>
              </font>
              <fill>
                <patternFill>
                  <bgColor rgb="FFFF0000"/>
                </patternFill>
              </fill>
            </x14:dxf>
          </x14:cfRule>
          <x14:cfRule type="cellIs" priority="2656" operator="equal" id="{E6480F6A-735E-420C-9A08-9F4AD22126CF}">
            <xm:f>tbl_choices!$C$8</xm:f>
            <x14:dxf>
              <font>
                <b/>
                <i val="0"/>
                <color theme="0"/>
              </font>
              <fill>
                <patternFill>
                  <bgColor rgb="FFFFC000"/>
                </patternFill>
              </fill>
            </x14:dxf>
          </x14:cfRule>
          <x14:cfRule type="cellIs" priority="2657" operator="equal" id="{8BC6F623-823B-4F1C-8B45-3452FFE8E303}">
            <xm:f>tbl_choices!$C$7</xm:f>
            <x14:dxf>
              <font>
                <b/>
                <i val="0"/>
                <color theme="0"/>
              </font>
              <fill>
                <patternFill>
                  <bgColor rgb="FF70AD47"/>
                </patternFill>
              </fill>
            </x14:dxf>
          </x14:cfRule>
          <xm:sqref>N84:O84 N136:O137 N11:O12 N89:O112 N116:O118 N72:O77 N25:O66</xm:sqref>
        </x14:conditionalFormatting>
        <x14:conditionalFormatting xmlns:xm="http://schemas.microsoft.com/office/excel/2006/main">
          <x14:cfRule type="cellIs" priority="2650" operator="equal" id="{1FA1F510-23DB-4CDD-81AC-2B50E14AA1A6}">
            <xm:f>tbl_choices!$D$7</xm:f>
            <x14:dxf>
              <font>
                <color theme="0"/>
              </font>
              <fill>
                <patternFill>
                  <bgColor rgb="FF757575"/>
                </patternFill>
              </fill>
            </x14:dxf>
          </x14:cfRule>
          <x14:cfRule type="cellIs" priority="2651" operator="equal" id="{780B1536-39F0-49AC-98EE-DD8AC2164620}">
            <xm:f>tbl_choices!$C$9</xm:f>
            <x14:dxf>
              <font>
                <b/>
                <i val="0"/>
                <color theme="0"/>
              </font>
              <fill>
                <patternFill>
                  <bgColor rgb="FFFF0000"/>
                </patternFill>
              </fill>
            </x14:dxf>
          </x14:cfRule>
          <x14:cfRule type="cellIs" priority="2652" operator="equal" id="{EF74B7DC-6CBB-417B-A1D1-C4259CF4B3F8}">
            <xm:f>tbl_choices!$C$8</xm:f>
            <x14:dxf>
              <font>
                <b/>
                <i val="0"/>
                <color theme="0"/>
              </font>
              <fill>
                <patternFill>
                  <bgColor rgb="FFFFC000"/>
                </patternFill>
              </fill>
            </x14:dxf>
          </x14:cfRule>
          <x14:cfRule type="cellIs" priority="2653" operator="equal" id="{484BD445-1F90-4CBE-A7AC-D967701AE670}">
            <xm:f>tbl_choices!$C$7</xm:f>
            <x14:dxf>
              <font>
                <b/>
                <i val="0"/>
                <color theme="0"/>
              </font>
              <fill>
                <patternFill>
                  <bgColor rgb="FF70AD47"/>
                </patternFill>
              </fill>
            </x14:dxf>
          </x14:cfRule>
          <xm:sqref>N19:O19</xm:sqref>
        </x14:conditionalFormatting>
        <x14:conditionalFormatting xmlns:xm="http://schemas.microsoft.com/office/excel/2006/main">
          <x14:cfRule type="cellIs" priority="2646" operator="equal" id="{FF96A3BB-00B3-461F-8B4D-8F78C91C4758}">
            <xm:f>tbl_choices!$D$7</xm:f>
            <x14:dxf>
              <font>
                <color theme="0"/>
              </font>
              <fill>
                <patternFill>
                  <bgColor rgb="FF757575"/>
                </patternFill>
              </fill>
            </x14:dxf>
          </x14:cfRule>
          <x14:cfRule type="cellIs" priority="2647" operator="equal" id="{01273F53-AF51-4D3A-9761-5124CBD9D44C}">
            <xm:f>tbl_choices!$C$9</xm:f>
            <x14:dxf>
              <font>
                <b/>
                <i val="0"/>
                <color theme="0"/>
              </font>
              <fill>
                <patternFill>
                  <bgColor rgb="FFFF0000"/>
                </patternFill>
              </fill>
            </x14:dxf>
          </x14:cfRule>
          <x14:cfRule type="cellIs" priority="2648" operator="equal" id="{E411B3FF-7F0D-4A5D-BFE3-EFBB1CAA8804}">
            <xm:f>tbl_choices!$C$8</xm:f>
            <x14:dxf>
              <font>
                <b/>
                <i val="0"/>
                <color theme="0"/>
              </font>
              <fill>
                <patternFill>
                  <bgColor rgb="FFFFC000"/>
                </patternFill>
              </fill>
            </x14:dxf>
          </x14:cfRule>
          <x14:cfRule type="cellIs" priority="2649" operator="equal" id="{7F161607-63CD-4871-B217-FA9FDC1959FD}">
            <xm:f>tbl_choices!$C$7</xm:f>
            <x14:dxf>
              <font>
                <b/>
                <i val="0"/>
                <color theme="0"/>
              </font>
              <fill>
                <patternFill>
                  <bgColor rgb="FF70AD47"/>
                </patternFill>
              </fill>
            </x14:dxf>
          </x14:cfRule>
          <xm:sqref>N67:O70</xm:sqref>
        </x14:conditionalFormatting>
        <x14:conditionalFormatting xmlns:xm="http://schemas.microsoft.com/office/excel/2006/main">
          <x14:cfRule type="cellIs" priority="2642" operator="equal" id="{43C29575-21FC-42D7-AD7A-ACC15A07B990}">
            <xm:f>tbl_choices!$D$7</xm:f>
            <x14:dxf>
              <font>
                <color theme="0"/>
              </font>
              <fill>
                <patternFill>
                  <bgColor rgb="FF757575"/>
                </patternFill>
              </fill>
            </x14:dxf>
          </x14:cfRule>
          <x14:cfRule type="cellIs" priority="2643" operator="equal" id="{8496E7A5-ACB5-4391-B89A-5D95CAE37CC6}">
            <xm:f>tbl_choices!$C$9</xm:f>
            <x14:dxf>
              <font>
                <b/>
                <i val="0"/>
                <color theme="0"/>
              </font>
              <fill>
                <patternFill>
                  <bgColor rgb="FFFF0000"/>
                </patternFill>
              </fill>
            </x14:dxf>
          </x14:cfRule>
          <x14:cfRule type="cellIs" priority="2644" operator="equal" id="{1E0C84DB-EC28-43FA-B44A-8F7978C6D5EF}">
            <xm:f>tbl_choices!$C$8</xm:f>
            <x14:dxf>
              <font>
                <b/>
                <i val="0"/>
                <color theme="0"/>
              </font>
              <fill>
                <patternFill>
                  <bgColor rgb="FFFFC000"/>
                </patternFill>
              </fill>
            </x14:dxf>
          </x14:cfRule>
          <x14:cfRule type="cellIs" priority="2645" operator="equal" id="{203D5C3D-CBDB-49D1-959F-F2677CF6BD87}">
            <xm:f>tbl_choices!$C$7</xm:f>
            <x14:dxf>
              <font>
                <b/>
                <i val="0"/>
                <color theme="0"/>
              </font>
              <fill>
                <patternFill>
                  <bgColor rgb="FF70AD47"/>
                </patternFill>
              </fill>
            </x14:dxf>
          </x14:cfRule>
          <xm:sqref>N71:O71</xm:sqref>
        </x14:conditionalFormatting>
        <x14:conditionalFormatting xmlns:xm="http://schemas.microsoft.com/office/excel/2006/main">
          <x14:cfRule type="cellIs" priority="2638" operator="equal" id="{767CD64A-1F91-4EE4-80D6-05A9A1C59151}">
            <xm:f>tbl_choices!$D$7</xm:f>
            <x14:dxf>
              <font>
                <color theme="0"/>
              </font>
              <fill>
                <patternFill>
                  <bgColor rgb="FF757575"/>
                </patternFill>
              </fill>
            </x14:dxf>
          </x14:cfRule>
          <x14:cfRule type="cellIs" priority="2639" operator="equal" id="{15732142-B4CD-494C-88DC-BBC75870DF3F}">
            <xm:f>tbl_choices!$C$9</xm:f>
            <x14:dxf>
              <font>
                <b/>
                <i val="0"/>
                <color theme="0"/>
              </font>
              <fill>
                <patternFill>
                  <bgColor rgb="FFFF0000"/>
                </patternFill>
              </fill>
            </x14:dxf>
          </x14:cfRule>
          <x14:cfRule type="cellIs" priority="2640" operator="equal" id="{3DBFE755-015F-45D5-8049-03BA2B03FDF9}">
            <xm:f>tbl_choices!$C$8</xm:f>
            <x14:dxf>
              <font>
                <b/>
                <i val="0"/>
                <color theme="0"/>
              </font>
              <fill>
                <patternFill>
                  <bgColor rgb="FFFFC000"/>
                </patternFill>
              </fill>
            </x14:dxf>
          </x14:cfRule>
          <x14:cfRule type="cellIs" priority="2641" operator="equal" id="{C5CBCD23-B908-42BB-B605-CE204260A85D}">
            <xm:f>tbl_choices!$C$7</xm:f>
            <x14:dxf>
              <font>
                <b/>
                <i val="0"/>
                <color theme="0"/>
              </font>
              <fill>
                <patternFill>
                  <bgColor rgb="FF70AD47"/>
                </patternFill>
              </fill>
            </x14:dxf>
          </x14:cfRule>
          <xm:sqref>N78:O78</xm:sqref>
        </x14:conditionalFormatting>
        <x14:conditionalFormatting xmlns:xm="http://schemas.microsoft.com/office/excel/2006/main">
          <x14:cfRule type="cellIs" priority="2634" operator="equal" id="{DFFE2301-4B81-4ABC-9431-5C8711D922BB}">
            <xm:f>tbl_choices!$D$7</xm:f>
            <x14:dxf>
              <font>
                <color theme="0"/>
              </font>
              <fill>
                <patternFill>
                  <bgColor rgb="FF757575"/>
                </patternFill>
              </fill>
            </x14:dxf>
          </x14:cfRule>
          <x14:cfRule type="cellIs" priority="2635" operator="equal" id="{CC3BC0B1-E032-4BE7-8F66-496842F275E0}">
            <xm:f>tbl_choices!$C$9</xm:f>
            <x14:dxf>
              <font>
                <b/>
                <i val="0"/>
                <color theme="0"/>
              </font>
              <fill>
                <patternFill>
                  <bgColor rgb="FFFF0000"/>
                </patternFill>
              </fill>
            </x14:dxf>
          </x14:cfRule>
          <x14:cfRule type="cellIs" priority="2636" operator="equal" id="{B6C5E118-1393-41EF-8DAF-10B2E661BC23}">
            <xm:f>tbl_choices!$C$8</xm:f>
            <x14:dxf>
              <font>
                <b/>
                <i val="0"/>
                <color theme="0"/>
              </font>
              <fill>
                <patternFill>
                  <bgColor rgb="FFFFC000"/>
                </patternFill>
              </fill>
            </x14:dxf>
          </x14:cfRule>
          <x14:cfRule type="cellIs" priority="2637" operator="equal" id="{D25B2FDB-C7DC-4E70-B7EA-71E7AFF0F75B}">
            <xm:f>tbl_choices!$C$7</xm:f>
            <x14:dxf>
              <font>
                <b/>
                <i val="0"/>
                <color theme="0"/>
              </font>
              <fill>
                <patternFill>
                  <bgColor rgb="FF70AD47"/>
                </patternFill>
              </fill>
            </x14:dxf>
          </x14:cfRule>
          <xm:sqref>N79:O79</xm:sqref>
        </x14:conditionalFormatting>
        <x14:conditionalFormatting xmlns:xm="http://schemas.microsoft.com/office/excel/2006/main">
          <x14:cfRule type="cellIs" priority="2630" operator="equal" id="{10B3CE8C-2A1C-406B-A558-295FA0AFD15D}">
            <xm:f>tbl_choices!$D$7</xm:f>
            <x14:dxf>
              <font>
                <color theme="0"/>
              </font>
              <fill>
                <patternFill>
                  <bgColor rgb="FF757575"/>
                </patternFill>
              </fill>
            </x14:dxf>
          </x14:cfRule>
          <x14:cfRule type="cellIs" priority="2631" operator="equal" id="{12E51955-C6D9-4383-82D0-D34F78AC253A}">
            <xm:f>tbl_choices!$C$9</xm:f>
            <x14:dxf>
              <font>
                <b/>
                <i val="0"/>
                <color theme="0"/>
              </font>
              <fill>
                <patternFill>
                  <bgColor rgb="FFFF0000"/>
                </patternFill>
              </fill>
            </x14:dxf>
          </x14:cfRule>
          <x14:cfRule type="cellIs" priority="2632" operator="equal" id="{A00433B9-8970-4FBD-B9FA-F6F32FF62DB9}">
            <xm:f>tbl_choices!$C$8</xm:f>
            <x14:dxf>
              <font>
                <b/>
                <i val="0"/>
                <color theme="0"/>
              </font>
              <fill>
                <patternFill>
                  <bgColor rgb="FFFFC000"/>
                </patternFill>
              </fill>
            </x14:dxf>
          </x14:cfRule>
          <x14:cfRule type="cellIs" priority="2633" operator="equal" id="{C210C7FA-AEC4-4E24-A946-220F35D16F96}">
            <xm:f>tbl_choices!$C$7</xm:f>
            <x14:dxf>
              <font>
                <b/>
                <i val="0"/>
                <color theme="0"/>
              </font>
              <fill>
                <patternFill>
                  <bgColor rgb="FF70AD47"/>
                </patternFill>
              </fill>
            </x14:dxf>
          </x14:cfRule>
          <xm:sqref>N85:O88</xm:sqref>
        </x14:conditionalFormatting>
        <x14:conditionalFormatting xmlns:xm="http://schemas.microsoft.com/office/excel/2006/main">
          <x14:cfRule type="cellIs" priority="2626" operator="equal" id="{C41B856E-D06D-43F4-AB58-CF03A35D8D93}">
            <xm:f>tbl_choices!$D$7</xm:f>
            <x14:dxf>
              <font>
                <color theme="0"/>
              </font>
              <fill>
                <patternFill>
                  <bgColor rgb="FF757575"/>
                </patternFill>
              </fill>
            </x14:dxf>
          </x14:cfRule>
          <x14:cfRule type="cellIs" priority="2627" operator="equal" id="{A54C8C78-15C4-4927-A6AA-D59E67B9D7B0}">
            <xm:f>tbl_choices!$C$9</xm:f>
            <x14:dxf>
              <font>
                <b/>
                <i val="0"/>
                <color theme="0"/>
              </font>
              <fill>
                <patternFill>
                  <bgColor rgb="FFFF0000"/>
                </patternFill>
              </fill>
            </x14:dxf>
          </x14:cfRule>
          <x14:cfRule type="cellIs" priority="2628" operator="equal" id="{B6E67CBF-75BF-48F0-923C-D89A6AA10562}">
            <xm:f>tbl_choices!$C$8</xm:f>
            <x14:dxf>
              <font>
                <b/>
                <i val="0"/>
                <color theme="0"/>
              </font>
              <fill>
                <patternFill>
                  <bgColor rgb="FFFFC000"/>
                </patternFill>
              </fill>
            </x14:dxf>
          </x14:cfRule>
          <x14:cfRule type="cellIs" priority="2629" operator="equal" id="{493AA876-BCC2-4433-9FCE-1EF3156EC574}">
            <xm:f>tbl_choices!$C$7</xm:f>
            <x14:dxf>
              <font>
                <b/>
                <i val="0"/>
                <color theme="0"/>
              </font>
              <fill>
                <patternFill>
                  <bgColor rgb="FF70AD47"/>
                </patternFill>
              </fill>
            </x14:dxf>
          </x14:cfRule>
          <xm:sqref>N138:O143</xm:sqref>
        </x14:conditionalFormatting>
        <x14:conditionalFormatting xmlns:xm="http://schemas.microsoft.com/office/excel/2006/main">
          <x14:cfRule type="cellIs" priority="2622" operator="equal" id="{B4089554-90D9-483D-ADA7-ADC9F8F95CEE}">
            <xm:f>tbl_choices!$D$7</xm:f>
            <x14:dxf>
              <font>
                <color theme="0"/>
              </font>
              <fill>
                <patternFill>
                  <bgColor rgb="FF757575"/>
                </patternFill>
              </fill>
            </x14:dxf>
          </x14:cfRule>
          <x14:cfRule type="cellIs" priority="2623" operator="equal" id="{0C821F81-9E76-464D-ADFF-18C405EE4FD9}">
            <xm:f>tbl_choices!$C$9</xm:f>
            <x14:dxf>
              <font>
                <b/>
                <i val="0"/>
                <color theme="0"/>
              </font>
              <fill>
                <patternFill>
                  <bgColor rgb="FFFF0000"/>
                </patternFill>
              </fill>
            </x14:dxf>
          </x14:cfRule>
          <x14:cfRule type="cellIs" priority="2624" operator="equal" id="{D7300E10-DFC6-43D5-A28B-68083D707790}">
            <xm:f>tbl_choices!$C$8</xm:f>
            <x14:dxf>
              <font>
                <b/>
                <i val="0"/>
                <color theme="0"/>
              </font>
              <fill>
                <patternFill>
                  <bgColor rgb="FFFFC000"/>
                </patternFill>
              </fill>
            </x14:dxf>
          </x14:cfRule>
          <x14:cfRule type="cellIs" priority="2625" operator="equal" id="{52677E4D-2C5F-469E-99CC-719549C65805}">
            <xm:f>tbl_choices!$C$7</xm:f>
            <x14:dxf>
              <font>
                <b/>
                <i val="0"/>
                <color theme="0"/>
              </font>
              <fill>
                <patternFill>
                  <bgColor rgb="FF70AD47"/>
                </patternFill>
              </fill>
            </x14:dxf>
          </x14:cfRule>
          <xm:sqref>N13:O13</xm:sqref>
        </x14:conditionalFormatting>
        <x14:conditionalFormatting xmlns:xm="http://schemas.microsoft.com/office/excel/2006/main">
          <x14:cfRule type="cellIs" priority="2618" operator="equal" id="{6494C147-AB5E-4784-AD7D-D45B07627F88}">
            <xm:f>tbl_choices!$D$7</xm:f>
            <x14:dxf>
              <font>
                <color theme="0"/>
              </font>
              <fill>
                <patternFill>
                  <bgColor rgb="FF757575"/>
                </patternFill>
              </fill>
            </x14:dxf>
          </x14:cfRule>
          <x14:cfRule type="cellIs" priority="2619" operator="equal" id="{1635C6C5-3ACA-4C14-826A-960E9EA609D4}">
            <xm:f>tbl_choices!$C$9</xm:f>
            <x14:dxf>
              <font>
                <b/>
                <i val="0"/>
                <color theme="0"/>
              </font>
              <fill>
                <patternFill>
                  <bgColor rgb="FFFF0000"/>
                </patternFill>
              </fill>
            </x14:dxf>
          </x14:cfRule>
          <x14:cfRule type="cellIs" priority="2620" operator="equal" id="{ADC4A2B4-BD4F-45C9-A41D-43774C75DD41}">
            <xm:f>tbl_choices!$C$8</xm:f>
            <x14:dxf>
              <font>
                <b/>
                <i val="0"/>
                <color theme="0"/>
              </font>
              <fill>
                <patternFill>
                  <bgColor rgb="FFFFC000"/>
                </patternFill>
              </fill>
            </x14:dxf>
          </x14:cfRule>
          <x14:cfRule type="cellIs" priority="2621" operator="equal" id="{E7D5CFDB-F660-4588-9770-C74CFC5DFDC5}">
            <xm:f>tbl_choices!$C$7</xm:f>
            <x14:dxf>
              <font>
                <b/>
                <i val="0"/>
                <color theme="0"/>
              </font>
              <fill>
                <patternFill>
                  <bgColor rgb="FF70AD47"/>
                </patternFill>
              </fill>
            </x14:dxf>
          </x14:cfRule>
          <xm:sqref>N14:O14</xm:sqref>
        </x14:conditionalFormatting>
        <x14:conditionalFormatting xmlns:xm="http://schemas.microsoft.com/office/excel/2006/main">
          <x14:cfRule type="cellIs" priority="2614" operator="equal" id="{E9DB7249-9A90-4715-A4D1-B9EDA8D19F29}">
            <xm:f>tbl_choices!$D$7</xm:f>
            <x14:dxf>
              <font>
                <color theme="0"/>
              </font>
              <fill>
                <patternFill>
                  <bgColor rgb="FF757575"/>
                </patternFill>
              </fill>
            </x14:dxf>
          </x14:cfRule>
          <x14:cfRule type="cellIs" priority="2615" operator="equal" id="{7E8D6BCB-1D58-4473-8006-31E9DDD0FF87}">
            <xm:f>tbl_choices!$C$9</xm:f>
            <x14:dxf>
              <font>
                <b/>
                <i val="0"/>
                <color theme="0"/>
              </font>
              <fill>
                <patternFill>
                  <bgColor rgb="FFFF0000"/>
                </patternFill>
              </fill>
            </x14:dxf>
          </x14:cfRule>
          <x14:cfRule type="cellIs" priority="2616" operator="equal" id="{35D812B6-D3E5-457E-89C9-8ACEBC3B0D66}">
            <xm:f>tbl_choices!$C$8</xm:f>
            <x14:dxf>
              <font>
                <b/>
                <i val="0"/>
                <color theme="0"/>
              </font>
              <fill>
                <patternFill>
                  <bgColor rgb="FFFFC000"/>
                </patternFill>
              </fill>
            </x14:dxf>
          </x14:cfRule>
          <x14:cfRule type="cellIs" priority="2617" operator="equal" id="{E25560BD-87EB-490A-904F-D14B9D70658A}">
            <xm:f>tbl_choices!$C$7</xm:f>
            <x14:dxf>
              <font>
                <b/>
                <i val="0"/>
                <color theme="0"/>
              </font>
              <fill>
                <patternFill>
                  <bgColor rgb="FF70AD47"/>
                </patternFill>
              </fill>
            </x14:dxf>
          </x14:cfRule>
          <xm:sqref>N15:O15</xm:sqref>
        </x14:conditionalFormatting>
        <x14:conditionalFormatting xmlns:xm="http://schemas.microsoft.com/office/excel/2006/main">
          <x14:cfRule type="cellIs" priority="2610" operator="equal" id="{20D08348-9ECD-4252-9CBF-2090E65C8D1B}">
            <xm:f>tbl_choices!$D$7</xm:f>
            <x14:dxf>
              <font>
                <color theme="0"/>
              </font>
              <fill>
                <patternFill>
                  <bgColor rgb="FF757575"/>
                </patternFill>
              </fill>
            </x14:dxf>
          </x14:cfRule>
          <x14:cfRule type="cellIs" priority="2611" operator="equal" id="{8C5F01B2-79B4-42E8-822B-285156BAB08E}">
            <xm:f>tbl_choices!$C$9</xm:f>
            <x14:dxf>
              <font>
                <b/>
                <i val="0"/>
                <color theme="0"/>
              </font>
              <fill>
                <patternFill>
                  <bgColor rgb="FFFF0000"/>
                </patternFill>
              </fill>
            </x14:dxf>
          </x14:cfRule>
          <x14:cfRule type="cellIs" priority="2612" operator="equal" id="{F4D4B796-822E-489D-9043-90ACA502A80D}">
            <xm:f>tbl_choices!$C$8</xm:f>
            <x14:dxf>
              <font>
                <b/>
                <i val="0"/>
                <color theme="0"/>
              </font>
              <fill>
                <patternFill>
                  <bgColor rgb="FFFFC000"/>
                </patternFill>
              </fill>
            </x14:dxf>
          </x14:cfRule>
          <x14:cfRule type="cellIs" priority="2613" operator="equal" id="{7959BE74-0B1B-4A03-B382-0680B7060759}">
            <xm:f>tbl_choices!$C$7</xm:f>
            <x14:dxf>
              <font>
                <b/>
                <i val="0"/>
                <color theme="0"/>
              </font>
              <fill>
                <patternFill>
                  <bgColor rgb="FF70AD47"/>
                </patternFill>
              </fill>
            </x14:dxf>
          </x14:cfRule>
          <xm:sqref>N16:O18</xm:sqref>
        </x14:conditionalFormatting>
        <x14:conditionalFormatting xmlns:xm="http://schemas.microsoft.com/office/excel/2006/main">
          <x14:cfRule type="cellIs" priority="2606" operator="equal" id="{A4E35FBC-4187-42E6-9EAF-EADA930D1DE4}">
            <xm:f>tbl_choices!$D$7</xm:f>
            <x14:dxf>
              <font>
                <color theme="0"/>
              </font>
              <fill>
                <patternFill>
                  <bgColor rgb="FF757575"/>
                </patternFill>
              </fill>
            </x14:dxf>
          </x14:cfRule>
          <x14:cfRule type="cellIs" priority="2607" operator="equal" id="{B8FF17AB-6A6C-499C-BF6B-F3686B8786E4}">
            <xm:f>tbl_choices!$C$9</xm:f>
            <x14:dxf>
              <font>
                <b/>
                <i val="0"/>
                <color theme="0"/>
              </font>
              <fill>
                <patternFill>
                  <bgColor rgb="FFFF0000"/>
                </patternFill>
              </fill>
            </x14:dxf>
          </x14:cfRule>
          <x14:cfRule type="cellIs" priority="2608" operator="equal" id="{A322B325-B5FB-46AE-BB32-F8C3B38B0401}">
            <xm:f>tbl_choices!$C$8</xm:f>
            <x14:dxf>
              <font>
                <b/>
                <i val="0"/>
                <color theme="0"/>
              </font>
              <fill>
                <patternFill>
                  <bgColor rgb="FFFFC000"/>
                </patternFill>
              </fill>
            </x14:dxf>
          </x14:cfRule>
          <x14:cfRule type="cellIs" priority="2609" operator="equal" id="{4A1A8CEE-1BCB-4275-85DD-4174DFB4ABCE}">
            <xm:f>tbl_choices!$C$7</xm:f>
            <x14:dxf>
              <font>
                <b/>
                <i val="0"/>
                <color theme="0"/>
              </font>
              <fill>
                <patternFill>
                  <bgColor rgb="FF70AD47"/>
                </patternFill>
              </fill>
            </x14:dxf>
          </x14:cfRule>
          <xm:sqref>N80:O83</xm:sqref>
        </x14:conditionalFormatting>
        <x14:conditionalFormatting xmlns:xm="http://schemas.microsoft.com/office/excel/2006/main">
          <x14:cfRule type="cellIs" priority="2602" operator="equal" id="{FA60B0FC-D132-4B8E-B3B9-3DEF97C3784C}">
            <xm:f>tbl_choices!$D$7</xm:f>
            <x14:dxf>
              <font>
                <color theme="0"/>
              </font>
              <fill>
                <patternFill>
                  <bgColor rgb="FF757575"/>
                </patternFill>
              </fill>
            </x14:dxf>
          </x14:cfRule>
          <x14:cfRule type="cellIs" priority="2603" operator="equal" id="{7BE97984-4F8B-4045-8D49-5066CE7CD06D}">
            <xm:f>tbl_choices!$C$9</xm:f>
            <x14:dxf>
              <font>
                <b/>
                <i val="0"/>
                <color theme="0"/>
              </font>
              <fill>
                <patternFill>
                  <bgColor rgb="FFFF0000"/>
                </patternFill>
              </fill>
            </x14:dxf>
          </x14:cfRule>
          <x14:cfRule type="cellIs" priority="2604" operator="equal" id="{7BB9A839-89BB-4B43-9A2F-313EB1278F09}">
            <xm:f>tbl_choices!$C$8</xm:f>
            <x14:dxf>
              <font>
                <b/>
                <i val="0"/>
                <color theme="0"/>
              </font>
              <fill>
                <patternFill>
                  <bgColor rgb="FFFFC000"/>
                </patternFill>
              </fill>
            </x14:dxf>
          </x14:cfRule>
          <x14:cfRule type="cellIs" priority="2605" operator="equal" id="{3E849EA1-4FE5-48E3-A7C6-A047D3FBE533}">
            <xm:f>tbl_choices!$C$7</xm:f>
            <x14:dxf>
              <font>
                <b/>
                <i val="0"/>
                <color theme="0"/>
              </font>
              <fill>
                <patternFill>
                  <bgColor rgb="FF70AD47"/>
                </patternFill>
              </fill>
            </x14:dxf>
          </x14:cfRule>
          <xm:sqref>N113:O113 N115:O115</xm:sqref>
        </x14:conditionalFormatting>
        <x14:conditionalFormatting xmlns:xm="http://schemas.microsoft.com/office/excel/2006/main">
          <x14:cfRule type="cellIs" priority="2598" operator="equal" id="{23DCA768-DCCE-4AF0-A452-8AECD173C996}">
            <xm:f>tbl_choices!$D$7</xm:f>
            <x14:dxf>
              <font>
                <color theme="0"/>
              </font>
              <fill>
                <patternFill>
                  <bgColor rgb="FF757575"/>
                </patternFill>
              </fill>
            </x14:dxf>
          </x14:cfRule>
          <x14:cfRule type="cellIs" priority="2599" operator="equal" id="{F293FB4C-8365-4A51-9CA7-39FFB0CA85BF}">
            <xm:f>tbl_choices!$C$9</xm:f>
            <x14:dxf>
              <font>
                <b/>
                <i val="0"/>
                <color theme="0"/>
              </font>
              <fill>
                <patternFill>
                  <bgColor rgb="FFFF0000"/>
                </patternFill>
              </fill>
            </x14:dxf>
          </x14:cfRule>
          <x14:cfRule type="cellIs" priority="2600" operator="equal" id="{F7337284-F261-4351-9652-2004ECC35A9B}">
            <xm:f>tbl_choices!$C$8</xm:f>
            <x14:dxf>
              <font>
                <b/>
                <i val="0"/>
                <color theme="0"/>
              </font>
              <fill>
                <patternFill>
                  <bgColor rgb="FFFFC000"/>
                </patternFill>
              </fill>
            </x14:dxf>
          </x14:cfRule>
          <x14:cfRule type="cellIs" priority="2601" operator="equal" id="{6AEB7AE8-C1FE-4E56-AC2F-83FA36C64229}">
            <xm:f>tbl_choices!$C$7</xm:f>
            <x14:dxf>
              <font>
                <b/>
                <i val="0"/>
                <color theme="0"/>
              </font>
              <fill>
                <patternFill>
                  <bgColor rgb="FF70AD47"/>
                </patternFill>
              </fill>
            </x14:dxf>
          </x14:cfRule>
          <xm:sqref>N119:O135</xm:sqref>
        </x14:conditionalFormatting>
        <x14:conditionalFormatting xmlns:xm="http://schemas.microsoft.com/office/excel/2006/main">
          <x14:cfRule type="cellIs" priority="2594" operator="equal" id="{297721E0-8679-4497-A127-5A8DBE22E774}">
            <xm:f>tbl_choices!$D$7</xm:f>
            <x14:dxf>
              <font>
                <color theme="0"/>
              </font>
              <fill>
                <patternFill>
                  <bgColor rgb="FF757575"/>
                </patternFill>
              </fill>
            </x14:dxf>
          </x14:cfRule>
          <x14:cfRule type="cellIs" priority="2595" operator="equal" id="{3AFA0FB9-A3A0-48B2-8C5F-92C6F9A107B5}">
            <xm:f>tbl_choices!$C$9</xm:f>
            <x14:dxf>
              <font>
                <b/>
                <i val="0"/>
                <color theme="0"/>
              </font>
              <fill>
                <patternFill>
                  <bgColor rgb="FFFF0000"/>
                </patternFill>
              </fill>
            </x14:dxf>
          </x14:cfRule>
          <x14:cfRule type="cellIs" priority="2596" operator="equal" id="{1A4B371A-2E88-4082-B03E-0DCCD30E8BAC}">
            <xm:f>tbl_choices!$C$8</xm:f>
            <x14:dxf>
              <font>
                <b/>
                <i val="0"/>
                <color theme="0"/>
              </font>
              <fill>
                <patternFill>
                  <bgColor rgb="FFFFC000"/>
                </patternFill>
              </fill>
            </x14:dxf>
          </x14:cfRule>
          <x14:cfRule type="cellIs" priority="2597" operator="equal" id="{753B39C7-E9FA-4F1D-9CD6-DE393E02DA3B}">
            <xm:f>tbl_choices!$C$7</xm:f>
            <x14:dxf>
              <font>
                <b/>
                <i val="0"/>
                <color theme="0"/>
              </font>
              <fill>
                <patternFill>
                  <bgColor rgb="FF70AD47"/>
                </patternFill>
              </fill>
            </x14:dxf>
          </x14:cfRule>
          <xm:sqref>N114:O114</xm:sqref>
        </x14:conditionalFormatting>
        <x14:conditionalFormatting xmlns:xm="http://schemas.microsoft.com/office/excel/2006/main">
          <x14:cfRule type="cellIs" priority="2590" operator="equal" id="{72858004-613D-4CF8-B3AD-C9BB14227B5B}">
            <xm:f>tbl_choices!$D$7</xm:f>
            <x14:dxf>
              <font>
                <color theme="0"/>
              </font>
              <fill>
                <patternFill>
                  <bgColor rgb="FF757575"/>
                </patternFill>
              </fill>
            </x14:dxf>
          </x14:cfRule>
          <x14:cfRule type="cellIs" priority="2591" operator="equal" id="{4132AB28-CE36-44A7-AD1D-B20B9416D0AA}">
            <xm:f>tbl_choices!$C$9</xm:f>
            <x14:dxf>
              <font>
                <b/>
                <i val="0"/>
                <color theme="0"/>
              </font>
              <fill>
                <patternFill>
                  <bgColor rgb="FFFF0000"/>
                </patternFill>
              </fill>
            </x14:dxf>
          </x14:cfRule>
          <x14:cfRule type="cellIs" priority="2592" operator="equal" id="{E3B6ED98-288E-41D8-B0D5-0E86BCB290F2}">
            <xm:f>tbl_choices!$C$8</xm:f>
            <x14:dxf>
              <font>
                <b/>
                <i val="0"/>
                <color theme="0"/>
              </font>
              <fill>
                <patternFill>
                  <bgColor rgb="FFFFC000"/>
                </patternFill>
              </fill>
            </x14:dxf>
          </x14:cfRule>
          <x14:cfRule type="cellIs" priority="2593" operator="equal" id="{5A9C187E-C3F4-432B-B7DA-8FD8E15218F6}">
            <xm:f>tbl_choices!$C$7</xm:f>
            <x14:dxf>
              <font>
                <b/>
                <i val="0"/>
                <color theme="0"/>
              </font>
              <fill>
                <patternFill>
                  <bgColor rgb="FF70AD47"/>
                </patternFill>
              </fill>
            </x14:dxf>
          </x14:cfRule>
          <xm:sqref>N33:O33</xm:sqref>
        </x14:conditionalFormatting>
        <x14:conditionalFormatting xmlns:xm="http://schemas.microsoft.com/office/excel/2006/main">
          <x14:cfRule type="cellIs" priority="2450" operator="equal" id="{FD94FC12-D25B-4F16-B795-64A65DF9D299}">
            <xm:f>tbl_choices!$D$7</xm:f>
            <x14:dxf>
              <font>
                <color theme="0"/>
              </font>
              <fill>
                <patternFill>
                  <bgColor rgb="FF757575"/>
                </patternFill>
              </fill>
            </x14:dxf>
          </x14:cfRule>
          <x14:cfRule type="cellIs" priority="2451" operator="equal" id="{95DC3A20-98BF-4D82-B6F9-43A9DAA6954B}">
            <xm:f>tbl_choices!$C$9</xm:f>
            <x14:dxf>
              <font>
                <b/>
                <i val="0"/>
                <color theme="0"/>
              </font>
              <fill>
                <patternFill>
                  <bgColor rgb="FFFF0000"/>
                </patternFill>
              </fill>
            </x14:dxf>
          </x14:cfRule>
          <x14:cfRule type="cellIs" priority="2452" operator="equal" id="{5F1DB886-A58B-477E-B94D-201C3BDE47D6}">
            <xm:f>tbl_choices!$C$8</xm:f>
            <x14:dxf>
              <font>
                <b/>
                <i val="0"/>
                <color theme="0"/>
              </font>
              <fill>
                <patternFill>
                  <bgColor rgb="FFFFC000"/>
                </patternFill>
              </fill>
            </x14:dxf>
          </x14:cfRule>
          <x14:cfRule type="cellIs" priority="2453" operator="equal" id="{59BD4D11-6551-4711-9C4D-3FD222E2073F}">
            <xm:f>tbl_choices!$C$7</xm:f>
            <x14:dxf>
              <font>
                <b/>
                <i val="0"/>
                <color theme="0"/>
              </font>
              <fill>
                <patternFill>
                  <bgColor rgb="FF70AD47"/>
                </patternFill>
              </fill>
            </x14:dxf>
          </x14:cfRule>
          <xm:sqref>N22:O22</xm:sqref>
        </x14:conditionalFormatting>
        <x14:conditionalFormatting xmlns:xm="http://schemas.microsoft.com/office/excel/2006/main">
          <x14:cfRule type="cellIs" priority="2458" operator="equal" id="{087156F4-5E84-480D-A089-8E2C23200048}">
            <xm:f>tbl_choices!$D$7</xm:f>
            <x14:dxf>
              <font>
                <color theme="0"/>
              </font>
              <fill>
                <patternFill>
                  <bgColor rgb="FF757575"/>
                </patternFill>
              </fill>
            </x14:dxf>
          </x14:cfRule>
          <x14:cfRule type="cellIs" priority="2459" operator="equal" id="{BD46788A-5FE6-4C2D-8317-4FFF396CFCA7}">
            <xm:f>tbl_choices!$C$9</xm:f>
            <x14:dxf>
              <font>
                <b/>
                <i val="0"/>
                <color theme="0"/>
              </font>
              <fill>
                <patternFill>
                  <bgColor rgb="FFFF0000"/>
                </patternFill>
              </fill>
            </x14:dxf>
          </x14:cfRule>
          <x14:cfRule type="cellIs" priority="2460" operator="equal" id="{E59DD3A4-A5D6-4B93-9127-D38ED11B6404}">
            <xm:f>tbl_choices!$C$8</xm:f>
            <x14:dxf>
              <font>
                <b/>
                <i val="0"/>
                <color theme="0"/>
              </font>
              <fill>
                <patternFill>
                  <bgColor rgb="FFFFC000"/>
                </patternFill>
              </fill>
            </x14:dxf>
          </x14:cfRule>
          <x14:cfRule type="cellIs" priority="2461" operator="equal" id="{05F33D29-403B-40BA-8662-97BEEF8D9C62}">
            <xm:f>tbl_choices!$C$7</xm:f>
            <x14:dxf>
              <font>
                <b/>
                <i val="0"/>
                <color theme="0"/>
              </font>
              <fill>
                <patternFill>
                  <bgColor rgb="FF70AD47"/>
                </patternFill>
              </fill>
            </x14:dxf>
          </x14:cfRule>
          <xm:sqref>N20:O20</xm:sqref>
        </x14:conditionalFormatting>
        <x14:conditionalFormatting xmlns:xm="http://schemas.microsoft.com/office/excel/2006/main">
          <x14:cfRule type="cellIs" priority="2454" operator="equal" id="{B66D17AD-24CD-49DE-A7A0-6B3D1B620367}">
            <xm:f>tbl_choices!$D$7</xm:f>
            <x14:dxf>
              <font>
                <color theme="0"/>
              </font>
              <fill>
                <patternFill>
                  <bgColor rgb="FF757575"/>
                </patternFill>
              </fill>
            </x14:dxf>
          </x14:cfRule>
          <x14:cfRule type="cellIs" priority="2455" operator="equal" id="{59FA154F-E265-419D-8C5F-FEBA607809AB}">
            <xm:f>tbl_choices!$C$9</xm:f>
            <x14:dxf>
              <font>
                <b/>
                <i val="0"/>
                <color theme="0"/>
              </font>
              <fill>
                <patternFill>
                  <bgColor rgb="FFFF0000"/>
                </patternFill>
              </fill>
            </x14:dxf>
          </x14:cfRule>
          <x14:cfRule type="cellIs" priority="2456" operator="equal" id="{E4695862-7F68-4D85-AAD0-ED0ACA8B132D}">
            <xm:f>tbl_choices!$C$8</xm:f>
            <x14:dxf>
              <font>
                <b/>
                <i val="0"/>
                <color theme="0"/>
              </font>
              <fill>
                <patternFill>
                  <bgColor rgb="FFFFC000"/>
                </patternFill>
              </fill>
            </x14:dxf>
          </x14:cfRule>
          <x14:cfRule type="cellIs" priority="2457" operator="equal" id="{84CBA207-6A1D-4066-B023-9BBD0A97BB26}">
            <xm:f>tbl_choices!$C$7</xm:f>
            <x14:dxf>
              <font>
                <b/>
                <i val="0"/>
                <color theme="0"/>
              </font>
              <fill>
                <patternFill>
                  <bgColor rgb="FF70AD47"/>
                </patternFill>
              </fill>
            </x14:dxf>
          </x14:cfRule>
          <xm:sqref>N21:O21 N23:O24</xm:sqref>
        </x14:conditionalFormatting>
        <x14:conditionalFormatting xmlns:xm="http://schemas.microsoft.com/office/excel/2006/main">
          <x14:cfRule type="cellIs" priority="1321" operator="equal" id="{7B04B588-5548-4E01-AA9E-EBFEAFE53CB8}">
            <xm:f>tbl_choices!$D$7</xm:f>
            <x14:dxf>
              <font>
                <color theme="0"/>
              </font>
              <fill>
                <patternFill>
                  <bgColor rgb="FF757575"/>
                </patternFill>
              </fill>
            </x14:dxf>
          </x14:cfRule>
          <x14:cfRule type="cellIs" priority="1322" operator="equal" id="{12D0B966-ADC0-444B-B6EC-38FB11E5FAA3}">
            <xm:f>tbl_choices!$C$9</xm:f>
            <x14:dxf>
              <font>
                <b/>
                <i val="0"/>
                <color theme="0"/>
              </font>
              <fill>
                <patternFill>
                  <bgColor rgb="FFFF0000"/>
                </patternFill>
              </fill>
            </x14:dxf>
          </x14:cfRule>
          <x14:cfRule type="cellIs" priority="1323" operator="equal" id="{E50ABA01-6A94-49A9-A0AA-4BB947361747}">
            <xm:f>tbl_choices!$C$8</xm:f>
            <x14:dxf>
              <font>
                <b/>
                <i val="0"/>
                <color theme="0"/>
              </font>
              <fill>
                <patternFill>
                  <bgColor rgb="FFFFC000"/>
                </patternFill>
              </fill>
            </x14:dxf>
          </x14:cfRule>
          <x14:cfRule type="cellIs" priority="1324" operator="equal" id="{40203F3F-B64C-4BA0-974D-0C7F7D900E37}">
            <xm:f>tbl_choices!$C$7</xm:f>
            <x14:dxf>
              <font>
                <b/>
                <i val="0"/>
                <color theme="0"/>
              </font>
              <fill>
                <patternFill>
                  <bgColor rgb="FF70AD47"/>
                </patternFill>
              </fill>
            </x14:dxf>
          </x14:cfRule>
          <xm:sqref>K31:L31 K73:L77 K117:L118 K137:L138 K90:K97 K116</xm:sqref>
        </x14:conditionalFormatting>
        <x14:conditionalFormatting xmlns:xm="http://schemas.microsoft.com/office/excel/2006/main">
          <x14:cfRule type="cellIs" priority="1317" operator="equal" id="{EB40839C-0B98-4096-866C-4CCDA2C5F125}">
            <xm:f>tbl_choices!$D$7</xm:f>
            <x14:dxf>
              <font>
                <color theme="0"/>
              </font>
              <fill>
                <patternFill>
                  <bgColor rgb="FF757575"/>
                </patternFill>
              </fill>
            </x14:dxf>
          </x14:cfRule>
          <x14:cfRule type="cellIs" priority="1318" operator="equal" id="{B0939F1E-6877-4183-AC30-F3EDA58D99BD}">
            <xm:f>tbl_choices!$C$9</xm:f>
            <x14:dxf>
              <font>
                <b/>
                <i val="0"/>
                <color theme="0"/>
              </font>
              <fill>
                <patternFill>
                  <bgColor rgb="FFFF0000"/>
                </patternFill>
              </fill>
            </x14:dxf>
          </x14:cfRule>
          <x14:cfRule type="cellIs" priority="1319" operator="equal" id="{F95E692A-749D-44F4-B7CC-678C44656075}">
            <xm:f>tbl_choices!$C$8</xm:f>
            <x14:dxf>
              <font>
                <b/>
                <i val="0"/>
                <color theme="0"/>
              </font>
              <fill>
                <patternFill>
                  <bgColor rgb="FFFFC000"/>
                </patternFill>
              </fill>
            </x14:dxf>
          </x14:cfRule>
          <x14:cfRule type="cellIs" priority="1320" operator="equal" id="{876A0C28-7A19-40CC-BE7B-F2DFA1B92B8D}">
            <xm:f>tbl_choices!$C$7</xm:f>
            <x14:dxf>
              <font>
                <b/>
                <i val="0"/>
                <color theme="0"/>
              </font>
              <fill>
                <patternFill>
                  <bgColor rgb="FF70AD47"/>
                </patternFill>
              </fill>
            </x14:dxf>
          </x14:cfRule>
          <xm:sqref>K119:L121</xm:sqref>
        </x14:conditionalFormatting>
        <x14:conditionalFormatting xmlns:xm="http://schemas.microsoft.com/office/excel/2006/main">
          <x14:cfRule type="cellIs" priority="1313" operator="equal" id="{7279ED9F-86D3-400A-861C-9450B8FB72E2}">
            <xm:f>tbl_choices!$D$7</xm:f>
            <x14:dxf>
              <font>
                <color theme="0"/>
              </font>
              <fill>
                <patternFill>
                  <bgColor rgb="FF757575"/>
                </patternFill>
              </fill>
            </x14:dxf>
          </x14:cfRule>
          <x14:cfRule type="cellIs" priority="1314" operator="equal" id="{E781450D-44C0-4140-B660-488E23CEBA19}">
            <xm:f>tbl_choices!$C$9</xm:f>
            <x14:dxf>
              <font>
                <b/>
                <i val="0"/>
                <color theme="0"/>
              </font>
              <fill>
                <patternFill>
                  <bgColor rgb="FFFF0000"/>
                </patternFill>
              </fill>
            </x14:dxf>
          </x14:cfRule>
          <x14:cfRule type="cellIs" priority="1315" operator="equal" id="{51D496D4-0303-4366-90EF-3C3698B497B4}">
            <xm:f>tbl_choices!$C$8</xm:f>
            <x14:dxf>
              <font>
                <b/>
                <i val="0"/>
                <color theme="0"/>
              </font>
              <fill>
                <patternFill>
                  <bgColor rgb="FFFFC000"/>
                </patternFill>
              </fill>
            </x14:dxf>
          </x14:cfRule>
          <x14:cfRule type="cellIs" priority="1316" operator="equal" id="{3D1ADCBF-56E1-48B5-9462-3191E9E12092}">
            <xm:f>tbl_choices!$C$7</xm:f>
            <x14:dxf>
              <font>
                <b/>
                <i val="0"/>
                <color theme="0"/>
              </font>
              <fill>
                <patternFill>
                  <bgColor rgb="FF70AD47"/>
                </patternFill>
              </fill>
            </x14:dxf>
          </x14:cfRule>
          <xm:sqref>K13:L13</xm:sqref>
        </x14:conditionalFormatting>
        <x14:conditionalFormatting xmlns:xm="http://schemas.microsoft.com/office/excel/2006/main">
          <x14:cfRule type="cellIs" priority="1309" operator="equal" id="{AFE2CE01-0C7D-472C-9998-6A95A9131EC4}">
            <xm:f>tbl_choices!$D$7</xm:f>
            <x14:dxf>
              <font>
                <color theme="0"/>
              </font>
              <fill>
                <patternFill>
                  <bgColor rgb="FF757575"/>
                </patternFill>
              </fill>
            </x14:dxf>
          </x14:cfRule>
          <x14:cfRule type="cellIs" priority="1310" operator="equal" id="{E4CE656E-2F9F-47F4-91AC-FCC704C823BF}">
            <xm:f>tbl_choices!$C$9</xm:f>
            <x14:dxf>
              <font>
                <b/>
                <i val="0"/>
                <color theme="0"/>
              </font>
              <fill>
                <patternFill>
                  <bgColor rgb="FFFF0000"/>
                </patternFill>
              </fill>
            </x14:dxf>
          </x14:cfRule>
          <x14:cfRule type="cellIs" priority="1311" operator="equal" id="{87590E03-9514-40D3-A4CC-3B39EB46A774}">
            <xm:f>tbl_choices!$C$8</xm:f>
            <x14:dxf>
              <font>
                <b/>
                <i val="0"/>
                <color theme="0"/>
              </font>
              <fill>
                <patternFill>
                  <bgColor rgb="FFFFC000"/>
                </patternFill>
              </fill>
            </x14:dxf>
          </x14:cfRule>
          <x14:cfRule type="cellIs" priority="1312" operator="equal" id="{71147C39-7CCE-4E32-801A-9AB348AB8BDA}">
            <xm:f>tbl_choices!$C$7</xm:f>
            <x14:dxf>
              <font>
                <b/>
                <i val="0"/>
                <color theme="0"/>
              </font>
              <fill>
                <patternFill>
                  <bgColor rgb="FF70AD47"/>
                </patternFill>
              </fill>
            </x14:dxf>
          </x14:cfRule>
          <xm:sqref>K14:L14</xm:sqref>
        </x14:conditionalFormatting>
        <x14:conditionalFormatting xmlns:xm="http://schemas.microsoft.com/office/excel/2006/main">
          <x14:cfRule type="cellIs" priority="1305" operator="equal" id="{0519C8C4-2718-48A9-9E35-9B387287B504}">
            <xm:f>tbl_choices!$D$7</xm:f>
            <x14:dxf>
              <font>
                <color theme="0"/>
              </font>
              <fill>
                <patternFill>
                  <bgColor rgb="FF757575"/>
                </patternFill>
              </fill>
            </x14:dxf>
          </x14:cfRule>
          <x14:cfRule type="cellIs" priority="1306" operator="equal" id="{4301F5F0-9689-4E81-9783-E7E116EA3BEF}">
            <xm:f>tbl_choices!$C$9</xm:f>
            <x14:dxf>
              <font>
                <b/>
                <i val="0"/>
                <color theme="0"/>
              </font>
              <fill>
                <patternFill>
                  <bgColor rgb="FFFF0000"/>
                </patternFill>
              </fill>
            </x14:dxf>
          </x14:cfRule>
          <x14:cfRule type="cellIs" priority="1307" operator="equal" id="{D5C586C9-7F29-42AD-9A01-57D3A4BC4C83}">
            <xm:f>tbl_choices!$C$8</xm:f>
            <x14:dxf>
              <font>
                <b/>
                <i val="0"/>
                <color theme="0"/>
              </font>
              <fill>
                <patternFill>
                  <bgColor rgb="FFFFC000"/>
                </patternFill>
              </fill>
            </x14:dxf>
          </x14:cfRule>
          <x14:cfRule type="cellIs" priority="1308" operator="equal" id="{8196E4C8-586B-4E02-B026-295FB6993492}">
            <xm:f>tbl_choices!$C$7</xm:f>
            <x14:dxf>
              <font>
                <b/>
                <i val="0"/>
                <color theme="0"/>
              </font>
              <fill>
                <patternFill>
                  <bgColor rgb="FF70AD47"/>
                </patternFill>
              </fill>
            </x14:dxf>
          </x14:cfRule>
          <xm:sqref>K16:L16</xm:sqref>
        </x14:conditionalFormatting>
        <x14:conditionalFormatting xmlns:xm="http://schemas.microsoft.com/office/excel/2006/main">
          <x14:cfRule type="cellIs" priority="1301" operator="equal" id="{C5D159FC-9BBD-46C6-929A-CDEF41F7CE62}">
            <xm:f>tbl_choices!$D$7</xm:f>
            <x14:dxf>
              <font>
                <color theme="0"/>
              </font>
              <fill>
                <patternFill>
                  <bgColor rgb="FF757575"/>
                </patternFill>
              </fill>
            </x14:dxf>
          </x14:cfRule>
          <x14:cfRule type="cellIs" priority="1302" operator="equal" id="{A0078191-F082-462D-B658-CCBD4EDB17E0}">
            <xm:f>tbl_choices!$C$9</xm:f>
            <x14:dxf>
              <font>
                <b/>
                <i val="0"/>
                <color theme="0"/>
              </font>
              <fill>
                <patternFill>
                  <bgColor rgb="FFFF0000"/>
                </patternFill>
              </fill>
            </x14:dxf>
          </x14:cfRule>
          <x14:cfRule type="cellIs" priority="1303" operator="equal" id="{39431EAE-A4A4-412A-A718-65EDE93B3E76}">
            <xm:f>tbl_choices!$C$8</xm:f>
            <x14:dxf>
              <font>
                <b/>
                <i val="0"/>
                <color theme="0"/>
              </font>
              <fill>
                <patternFill>
                  <bgColor rgb="FFFFC000"/>
                </patternFill>
              </fill>
            </x14:dxf>
          </x14:cfRule>
          <x14:cfRule type="cellIs" priority="1304" operator="equal" id="{03CE9621-2220-48DB-8E4E-7F16BE030CDA}">
            <xm:f>tbl_choices!$C$7</xm:f>
            <x14:dxf>
              <font>
                <b/>
                <i val="0"/>
                <color theme="0"/>
              </font>
              <fill>
                <patternFill>
                  <bgColor rgb="FF70AD47"/>
                </patternFill>
              </fill>
            </x14:dxf>
          </x14:cfRule>
          <xm:sqref>K33:L33</xm:sqref>
        </x14:conditionalFormatting>
        <x14:conditionalFormatting xmlns:xm="http://schemas.microsoft.com/office/excel/2006/main">
          <x14:cfRule type="cellIs" priority="1293" operator="equal" id="{9A7684AC-730F-45B9-A1A5-BB7F0DE88152}">
            <xm:f>tbl_choices!$D$7</xm:f>
            <x14:dxf>
              <font>
                <color theme="0"/>
              </font>
              <fill>
                <patternFill>
                  <bgColor rgb="FF757575"/>
                </patternFill>
              </fill>
            </x14:dxf>
          </x14:cfRule>
          <x14:cfRule type="cellIs" priority="1294" operator="equal" id="{251AD8AB-FE6D-44B0-98E2-36D7A906372D}">
            <xm:f>tbl_choices!$C$9</xm:f>
            <x14:dxf>
              <font>
                <b/>
                <i val="0"/>
                <color theme="0"/>
              </font>
              <fill>
                <patternFill>
                  <bgColor rgb="FFFF0000"/>
                </patternFill>
              </fill>
            </x14:dxf>
          </x14:cfRule>
          <x14:cfRule type="cellIs" priority="1295" operator="equal" id="{35F25899-5135-4D0B-88F1-D6B5CA52231F}">
            <xm:f>tbl_choices!$C$8</xm:f>
            <x14:dxf>
              <font>
                <b/>
                <i val="0"/>
                <color theme="0"/>
              </font>
              <fill>
                <patternFill>
                  <bgColor rgb="FFFFC000"/>
                </patternFill>
              </fill>
            </x14:dxf>
          </x14:cfRule>
          <x14:cfRule type="cellIs" priority="1296" operator="equal" id="{3A1D24CA-D25D-4805-959C-9CA8F1F8D1C4}">
            <xm:f>tbl_choices!$C$7</xm:f>
            <x14:dxf>
              <font>
                <b/>
                <i val="0"/>
                <color theme="0"/>
              </font>
              <fill>
                <patternFill>
                  <bgColor rgb="FF70AD47"/>
                </patternFill>
              </fill>
            </x14:dxf>
          </x14:cfRule>
          <xm:sqref>K60:L60</xm:sqref>
        </x14:conditionalFormatting>
        <x14:conditionalFormatting xmlns:xm="http://schemas.microsoft.com/office/excel/2006/main">
          <x14:cfRule type="cellIs" priority="1285" operator="equal" id="{419E944E-525C-4F10-8108-23F3C2F22895}">
            <xm:f>tbl_choices!$D$7</xm:f>
            <x14:dxf>
              <font>
                <color theme="0"/>
              </font>
              <fill>
                <patternFill>
                  <bgColor rgb="FF757575"/>
                </patternFill>
              </fill>
            </x14:dxf>
          </x14:cfRule>
          <x14:cfRule type="cellIs" priority="1286" operator="equal" id="{FB0105EE-D285-4393-8894-1C054B3C763E}">
            <xm:f>tbl_choices!$C$9</xm:f>
            <x14:dxf>
              <font>
                <b/>
                <i val="0"/>
                <color theme="0"/>
              </font>
              <fill>
                <patternFill>
                  <bgColor rgb="FFFF0000"/>
                </patternFill>
              </fill>
            </x14:dxf>
          </x14:cfRule>
          <x14:cfRule type="cellIs" priority="1287" operator="equal" id="{D87B9DF7-A835-4D57-88EE-4AEF4BD5A0C9}">
            <xm:f>tbl_choices!$C$8</xm:f>
            <x14:dxf>
              <font>
                <b/>
                <i val="0"/>
                <color theme="0"/>
              </font>
              <fill>
                <patternFill>
                  <bgColor rgb="FFFFC000"/>
                </patternFill>
              </fill>
            </x14:dxf>
          </x14:cfRule>
          <x14:cfRule type="cellIs" priority="1288" operator="equal" id="{207514A6-FCDF-402F-A702-65C49D0BA014}">
            <xm:f>tbl_choices!$C$7</xm:f>
            <x14:dxf>
              <font>
                <b/>
                <i val="0"/>
                <color theme="0"/>
              </font>
              <fill>
                <patternFill>
                  <bgColor rgb="FF70AD47"/>
                </patternFill>
              </fill>
            </x14:dxf>
          </x14:cfRule>
          <xm:sqref>K72:L72</xm:sqref>
        </x14:conditionalFormatting>
        <x14:conditionalFormatting xmlns:xm="http://schemas.microsoft.com/office/excel/2006/main">
          <x14:cfRule type="cellIs" priority="1281" operator="equal" id="{770DEEA9-E4C0-4645-A16B-CED7BE3A573E}">
            <xm:f>tbl_choices!$D$7</xm:f>
            <x14:dxf>
              <font>
                <color theme="0"/>
              </font>
              <fill>
                <patternFill>
                  <bgColor rgb="FF757575"/>
                </patternFill>
              </fill>
            </x14:dxf>
          </x14:cfRule>
          <x14:cfRule type="cellIs" priority="1282" operator="equal" id="{CEE81BEE-10CF-4828-A9BC-9CA6DD3AFC20}">
            <xm:f>tbl_choices!$C$9</xm:f>
            <x14:dxf>
              <font>
                <b/>
                <i val="0"/>
                <color theme="0"/>
              </font>
              <fill>
                <patternFill>
                  <bgColor rgb="FFFF0000"/>
                </patternFill>
              </fill>
            </x14:dxf>
          </x14:cfRule>
          <x14:cfRule type="cellIs" priority="1283" operator="equal" id="{40E37B2F-FFE6-4454-8B33-3183D2A8EB4A}">
            <xm:f>tbl_choices!$C$8</xm:f>
            <x14:dxf>
              <font>
                <b/>
                <i val="0"/>
                <color theme="0"/>
              </font>
              <fill>
                <patternFill>
                  <bgColor rgb="FFFFC000"/>
                </patternFill>
              </fill>
            </x14:dxf>
          </x14:cfRule>
          <x14:cfRule type="cellIs" priority="1284" operator="equal" id="{F75929F5-CB2D-45B6-9042-B28DACF8B70D}">
            <xm:f>tbl_choices!$C$7</xm:f>
            <x14:dxf>
              <font>
                <b/>
                <i val="0"/>
                <color theme="0"/>
              </font>
              <fill>
                <patternFill>
                  <bgColor rgb="FF70AD47"/>
                </patternFill>
              </fill>
            </x14:dxf>
          </x14:cfRule>
          <xm:sqref>K80:L80 K79</xm:sqref>
        </x14:conditionalFormatting>
        <x14:conditionalFormatting xmlns:xm="http://schemas.microsoft.com/office/excel/2006/main">
          <x14:cfRule type="cellIs" priority="1273" operator="equal" id="{1B342923-C2E5-4BEB-A1F0-EAF4F894E940}">
            <xm:f>tbl_choices!$D$7</xm:f>
            <x14:dxf>
              <font>
                <color theme="0"/>
              </font>
              <fill>
                <patternFill>
                  <bgColor rgb="FF757575"/>
                </patternFill>
              </fill>
            </x14:dxf>
          </x14:cfRule>
          <x14:cfRule type="cellIs" priority="1274" operator="equal" id="{4C7820BF-61B7-427D-B09E-CC05FEC605BA}">
            <xm:f>tbl_choices!$C$9</xm:f>
            <x14:dxf>
              <font>
                <b/>
                <i val="0"/>
                <color theme="0"/>
              </font>
              <fill>
                <patternFill>
                  <bgColor rgb="FFFF0000"/>
                </patternFill>
              </fill>
            </x14:dxf>
          </x14:cfRule>
          <x14:cfRule type="cellIs" priority="1275" operator="equal" id="{2664AAAC-DFEC-4725-94CC-76236FE4A7B3}">
            <xm:f>tbl_choices!$C$8</xm:f>
            <x14:dxf>
              <font>
                <b/>
                <i val="0"/>
                <color theme="0"/>
              </font>
              <fill>
                <patternFill>
                  <bgColor rgb="FFFFC000"/>
                </patternFill>
              </fill>
            </x14:dxf>
          </x14:cfRule>
          <x14:cfRule type="cellIs" priority="1276" operator="equal" id="{8CAAB74E-5A22-43E1-B598-C73B760B8899}">
            <xm:f>tbl_choices!$C$7</xm:f>
            <x14:dxf>
              <font>
                <b/>
                <i val="0"/>
                <color theme="0"/>
              </font>
              <fill>
                <patternFill>
                  <bgColor rgb="FF70AD47"/>
                </patternFill>
              </fill>
            </x14:dxf>
          </x14:cfRule>
          <xm:sqref>K85:L86</xm:sqref>
        </x14:conditionalFormatting>
        <x14:conditionalFormatting xmlns:xm="http://schemas.microsoft.com/office/excel/2006/main">
          <x14:cfRule type="cellIs" priority="1269" operator="equal" id="{DE1E381E-483B-45F1-B8DC-3FC6859DC809}">
            <xm:f>tbl_choices!$D$7</xm:f>
            <x14:dxf>
              <font>
                <color theme="0"/>
              </font>
              <fill>
                <patternFill>
                  <bgColor rgb="FF757575"/>
                </patternFill>
              </fill>
            </x14:dxf>
          </x14:cfRule>
          <x14:cfRule type="cellIs" priority="1270" operator="equal" id="{A37F7EAA-12D2-4B51-BDC9-EB6DB58E3051}">
            <xm:f>tbl_choices!$C$9</xm:f>
            <x14:dxf>
              <font>
                <b/>
                <i val="0"/>
                <color theme="0"/>
              </font>
              <fill>
                <patternFill>
                  <bgColor rgb="FFFF0000"/>
                </patternFill>
              </fill>
            </x14:dxf>
          </x14:cfRule>
          <x14:cfRule type="cellIs" priority="1271" operator="equal" id="{43D4883E-3268-4A75-9067-973C1198D8E2}">
            <xm:f>tbl_choices!$C$8</xm:f>
            <x14:dxf>
              <font>
                <b/>
                <i val="0"/>
                <color theme="0"/>
              </font>
              <fill>
                <patternFill>
                  <bgColor rgb="FFFFC000"/>
                </patternFill>
              </fill>
            </x14:dxf>
          </x14:cfRule>
          <x14:cfRule type="cellIs" priority="1272" operator="equal" id="{B11D4BEB-7EBB-42D8-B9E0-4B8FF0EB2F0B}">
            <xm:f>tbl_choices!$C$7</xm:f>
            <x14:dxf>
              <font>
                <b/>
                <i val="0"/>
                <color theme="0"/>
              </font>
              <fill>
                <patternFill>
                  <bgColor rgb="FF70AD47"/>
                </patternFill>
              </fill>
            </x14:dxf>
          </x14:cfRule>
          <xm:sqref>K84:L84</xm:sqref>
        </x14:conditionalFormatting>
        <x14:conditionalFormatting xmlns:xm="http://schemas.microsoft.com/office/excel/2006/main">
          <x14:cfRule type="cellIs" priority="1257" operator="equal" id="{72919E0B-F9D5-4A76-8FFA-CB8F3623D5BB}">
            <xm:f>tbl_choices!$D$7</xm:f>
            <x14:dxf>
              <font>
                <color theme="0"/>
              </font>
              <fill>
                <patternFill>
                  <bgColor rgb="FF757575"/>
                </patternFill>
              </fill>
            </x14:dxf>
          </x14:cfRule>
          <x14:cfRule type="cellIs" priority="1258" operator="equal" id="{0EAC5733-0316-4532-A8C2-8E0DBED97ECD}">
            <xm:f>tbl_choices!$C$9</xm:f>
            <x14:dxf>
              <font>
                <b/>
                <i val="0"/>
                <color theme="0"/>
              </font>
              <fill>
                <patternFill>
                  <bgColor rgb="FFFF0000"/>
                </patternFill>
              </fill>
            </x14:dxf>
          </x14:cfRule>
          <x14:cfRule type="cellIs" priority="1259" operator="equal" id="{CBBAA757-7AFD-48B4-8118-8DACF6308B3A}">
            <xm:f>tbl_choices!$C$8</xm:f>
            <x14:dxf>
              <font>
                <b/>
                <i val="0"/>
                <color theme="0"/>
              </font>
              <fill>
                <patternFill>
                  <bgColor rgb="FFFFC000"/>
                </patternFill>
              </fill>
            </x14:dxf>
          </x14:cfRule>
          <x14:cfRule type="cellIs" priority="1260" operator="equal" id="{E43B6AD2-52F8-435F-9B6F-5AA39386ABE0}">
            <xm:f>tbl_choices!$C$7</xm:f>
            <x14:dxf>
              <font>
                <b/>
                <i val="0"/>
                <color theme="0"/>
              </font>
              <fill>
                <patternFill>
                  <bgColor rgb="FF70AD47"/>
                </patternFill>
              </fill>
            </x14:dxf>
          </x14:cfRule>
          <xm:sqref>K136:L136</xm:sqref>
        </x14:conditionalFormatting>
        <x14:conditionalFormatting xmlns:xm="http://schemas.microsoft.com/office/excel/2006/main">
          <x14:cfRule type="cellIs" priority="1248" operator="equal" id="{BC7AB13E-E9C8-429B-A624-C36463B7EB69}">
            <xm:f>tbl_choices!$D$7</xm:f>
            <x14:dxf>
              <font>
                <color theme="0"/>
              </font>
              <fill>
                <patternFill>
                  <bgColor rgb="FF757575"/>
                </patternFill>
              </fill>
            </x14:dxf>
          </x14:cfRule>
          <x14:cfRule type="cellIs" priority="1249" operator="equal" id="{330C9D40-2F94-4BE6-A6C2-48A20F4AF7EF}">
            <xm:f>tbl_choices!$C$9</xm:f>
            <x14:dxf>
              <font>
                <b/>
                <i val="0"/>
                <color theme="0"/>
              </font>
              <fill>
                <patternFill>
                  <bgColor rgb="FFFF0000"/>
                </patternFill>
              </fill>
            </x14:dxf>
          </x14:cfRule>
          <x14:cfRule type="cellIs" priority="1250" operator="equal" id="{297B4560-4FE3-4575-AC48-03C7077C4BEB}">
            <xm:f>tbl_choices!$C$8</xm:f>
            <x14:dxf>
              <font>
                <b/>
                <i val="0"/>
                <color theme="0"/>
              </font>
              <fill>
                <patternFill>
                  <bgColor rgb="FFFFC000"/>
                </patternFill>
              </fill>
            </x14:dxf>
          </x14:cfRule>
          <x14:cfRule type="cellIs" priority="1251" operator="equal" id="{FBE92AEB-1A37-45A3-BCD1-94469B01BD1B}">
            <xm:f>tbl_choices!$C$7</xm:f>
            <x14:dxf>
              <font>
                <b/>
                <i val="0"/>
                <color theme="0"/>
              </font>
              <fill>
                <patternFill>
                  <bgColor rgb="FF70AD47"/>
                </patternFill>
              </fill>
            </x14:dxf>
          </x14:cfRule>
          <xm:sqref>K12:M12 M13:M33 M35:M46 M60:M77 M79:M88 M90:M97 M99:M114 M116:M138 M140:M143</xm:sqref>
        </x14:conditionalFormatting>
        <x14:conditionalFormatting xmlns:xm="http://schemas.microsoft.com/office/excel/2006/main">
          <x14:cfRule type="cellIs" priority="1239" operator="equal" id="{BCB422CC-2D0E-46E6-91C3-FB710C57F1B6}">
            <xm:f>tbl_choices!$D$7</xm:f>
            <x14:dxf>
              <font>
                <color theme="0"/>
              </font>
              <fill>
                <patternFill>
                  <bgColor rgb="FF757575"/>
                </patternFill>
              </fill>
            </x14:dxf>
          </x14:cfRule>
          <x14:cfRule type="cellIs" priority="1240" operator="equal" id="{9496CBA4-73F1-4C0A-9458-E1DB2D03E552}">
            <xm:f>tbl_choices!$C$9</xm:f>
            <x14:dxf>
              <font>
                <b/>
                <i val="0"/>
                <color theme="0"/>
              </font>
              <fill>
                <patternFill>
                  <bgColor rgb="FFFF0000"/>
                </patternFill>
              </fill>
            </x14:dxf>
          </x14:cfRule>
          <x14:cfRule type="cellIs" priority="1241" operator="equal" id="{7E2213B8-8B50-4377-9B3D-4B89C5078B63}">
            <xm:f>tbl_choices!$C$8</xm:f>
            <x14:dxf>
              <font>
                <b/>
                <i val="0"/>
                <color theme="0"/>
              </font>
              <fill>
                <patternFill>
                  <bgColor rgb="FFFFC000"/>
                </patternFill>
              </fill>
            </x14:dxf>
          </x14:cfRule>
          <x14:cfRule type="cellIs" priority="1242" operator="equal" id="{C4DEA658-D6F2-4F4F-9B1F-69AB9D7CC82C}">
            <xm:f>tbl_choices!$C$7</xm:f>
            <x14:dxf>
              <font>
                <b/>
                <i val="0"/>
                <color theme="0"/>
              </font>
              <fill>
                <patternFill>
                  <bgColor rgb="FF70AD47"/>
                </patternFill>
              </fill>
            </x14:dxf>
          </x14:cfRule>
          <xm:sqref>K11:M11</xm:sqref>
        </x14:conditionalFormatting>
        <x14:conditionalFormatting xmlns:xm="http://schemas.microsoft.com/office/excel/2006/main">
          <x14:cfRule type="cellIs" priority="1230" operator="equal" id="{CE0F2592-9A28-4B00-AE29-EF4E90B52CB6}">
            <xm:f>tbl_choices!$D$7</xm:f>
            <x14:dxf>
              <font>
                <color theme="0"/>
              </font>
              <fill>
                <patternFill>
                  <bgColor rgb="FF757575"/>
                </patternFill>
              </fill>
            </x14:dxf>
          </x14:cfRule>
          <x14:cfRule type="cellIs" priority="1231" operator="equal" id="{26997DDE-5C55-451B-A670-D4F6BB0D5891}">
            <xm:f>tbl_choices!$C$9</xm:f>
            <x14:dxf>
              <font>
                <b/>
                <i val="0"/>
                <color theme="0"/>
              </font>
              <fill>
                <patternFill>
                  <bgColor rgb="FFFF0000"/>
                </patternFill>
              </fill>
            </x14:dxf>
          </x14:cfRule>
          <x14:cfRule type="cellIs" priority="1232" operator="equal" id="{24849911-8651-43B9-B965-62F128B120DD}">
            <xm:f>tbl_choices!$C$8</xm:f>
            <x14:dxf>
              <font>
                <b/>
                <i val="0"/>
                <color theme="0"/>
              </font>
              <fill>
                <patternFill>
                  <bgColor rgb="FFFFC000"/>
                </patternFill>
              </fill>
            </x14:dxf>
          </x14:cfRule>
          <x14:cfRule type="cellIs" priority="1233" operator="equal" id="{E162D4A7-A3CD-42A4-856B-6BC6A9B35BCC}">
            <xm:f>tbl_choices!$C$7</xm:f>
            <x14:dxf>
              <font>
                <b/>
                <i val="0"/>
                <color theme="0"/>
              </font>
              <fill>
                <patternFill>
                  <bgColor rgb="FF70AD47"/>
                </patternFill>
              </fill>
            </x14:dxf>
          </x14:cfRule>
          <xm:sqref>K15:L15</xm:sqref>
        </x14:conditionalFormatting>
        <x14:conditionalFormatting xmlns:xm="http://schemas.microsoft.com/office/excel/2006/main">
          <x14:cfRule type="cellIs" priority="1221" operator="equal" id="{DFD85C76-EEEC-4B4B-A91A-B833790462F3}">
            <xm:f>tbl_choices!$D$7</xm:f>
            <x14:dxf>
              <font>
                <color theme="0"/>
              </font>
              <fill>
                <patternFill>
                  <bgColor rgb="FF757575"/>
                </patternFill>
              </fill>
            </x14:dxf>
          </x14:cfRule>
          <x14:cfRule type="cellIs" priority="1222" operator="equal" id="{36D358EB-B4A1-4CAF-B11C-34511C50BBAE}">
            <xm:f>tbl_choices!$C$9</xm:f>
            <x14:dxf>
              <font>
                <b/>
                <i val="0"/>
                <color theme="0"/>
              </font>
              <fill>
                <patternFill>
                  <bgColor rgb="FFFF0000"/>
                </patternFill>
              </fill>
            </x14:dxf>
          </x14:cfRule>
          <x14:cfRule type="cellIs" priority="1223" operator="equal" id="{D2929B5A-AAD8-4CCF-8F83-634A1ADD709E}">
            <xm:f>tbl_choices!$C$8</xm:f>
            <x14:dxf>
              <font>
                <b/>
                <i val="0"/>
                <color theme="0"/>
              </font>
              <fill>
                <patternFill>
                  <bgColor rgb="FFFFC000"/>
                </patternFill>
              </fill>
            </x14:dxf>
          </x14:cfRule>
          <x14:cfRule type="cellIs" priority="1224" operator="equal" id="{61179709-78D3-40BC-B5EA-C8D8A8938F34}">
            <xm:f>tbl_choices!$C$7</xm:f>
            <x14:dxf>
              <font>
                <b/>
                <i val="0"/>
                <color theme="0"/>
              </font>
              <fill>
                <patternFill>
                  <bgColor rgb="FF70AD47"/>
                </patternFill>
              </fill>
            </x14:dxf>
          </x14:cfRule>
          <xm:sqref>K18</xm:sqref>
        </x14:conditionalFormatting>
        <x14:conditionalFormatting xmlns:xm="http://schemas.microsoft.com/office/excel/2006/main">
          <x14:cfRule type="cellIs" priority="1194" operator="equal" id="{3957495C-8967-4461-B44B-1BF6C56CD694}">
            <xm:f>tbl_choices!$D$7</xm:f>
            <x14:dxf>
              <font>
                <color theme="0"/>
              </font>
              <fill>
                <patternFill>
                  <bgColor rgb="FF757575"/>
                </patternFill>
              </fill>
            </x14:dxf>
          </x14:cfRule>
          <x14:cfRule type="cellIs" priority="1195" operator="equal" id="{498BD12F-D0B0-4221-B32C-7CA307D22A44}">
            <xm:f>tbl_choices!$C$9</xm:f>
            <x14:dxf>
              <font>
                <b/>
                <i val="0"/>
                <color theme="0"/>
              </font>
              <fill>
                <patternFill>
                  <bgColor rgb="FFFF0000"/>
                </patternFill>
              </fill>
            </x14:dxf>
          </x14:cfRule>
          <x14:cfRule type="cellIs" priority="1196" operator="equal" id="{E1291562-FD6D-47CD-A1FC-28F142A7EF5D}">
            <xm:f>tbl_choices!$C$8</xm:f>
            <x14:dxf>
              <font>
                <b/>
                <i val="0"/>
                <color theme="0"/>
              </font>
              <fill>
                <patternFill>
                  <bgColor rgb="FFFFC000"/>
                </patternFill>
              </fill>
            </x14:dxf>
          </x14:cfRule>
          <x14:cfRule type="cellIs" priority="1197" operator="equal" id="{33437484-E48B-4740-A6CD-E9CB5C9BCC16}">
            <xm:f>tbl_choices!$C$7</xm:f>
            <x14:dxf>
              <font>
                <b/>
                <i val="0"/>
                <color theme="0"/>
              </font>
              <fill>
                <patternFill>
                  <bgColor rgb="FF70AD47"/>
                </patternFill>
              </fill>
            </x14:dxf>
          </x14:cfRule>
          <xm:sqref>K17</xm:sqref>
        </x14:conditionalFormatting>
        <x14:conditionalFormatting xmlns:xm="http://schemas.microsoft.com/office/excel/2006/main">
          <x14:cfRule type="cellIs" priority="1212" operator="equal" id="{31897D5E-02DA-48C7-9FAB-F78857383047}">
            <xm:f>tbl_choices!$D$7</xm:f>
            <x14:dxf>
              <font>
                <color theme="0"/>
              </font>
              <fill>
                <patternFill>
                  <bgColor rgb="FF757575"/>
                </patternFill>
              </fill>
            </x14:dxf>
          </x14:cfRule>
          <x14:cfRule type="cellIs" priority="1213" operator="equal" id="{8122600B-C5EB-44BD-BF53-6560D59056D1}">
            <xm:f>tbl_choices!$C$9</xm:f>
            <x14:dxf>
              <font>
                <b/>
                <i val="0"/>
                <color theme="0"/>
              </font>
              <fill>
                <patternFill>
                  <bgColor rgb="FFFF0000"/>
                </patternFill>
              </fill>
            </x14:dxf>
          </x14:cfRule>
          <x14:cfRule type="cellIs" priority="1214" operator="equal" id="{5FA2C71F-AF4F-4D8B-8FCE-5A4D61599E0C}">
            <xm:f>tbl_choices!$C$8</xm:f>
            <x14:dxf>
              <font>
                <b/>
                <i val="0"/>
                <color theme="0"/>
              </font>
              <fill>
                <patternFill>
                  <bgColor rgb="FFFFC000"/>
                </patternFill>
              </fill>
            </x14:dxf>
          </x14:cfRule>
          <x14:cfRule type="cellIs" priority="1215" operator="equal" id="{0C975A21-0E40-4CD7-828F-67AAE00F4A05}">
            <xm:f>tbl_choices!$C$7</xm:f>
            <x14:dxf>
              <font>
                <b/>
                <i val="0"/>
                <color theme="0"/>
              </font>
              <fill>
                <patternFill>
                  <bgColor rgb="FF70AD47"/>
                </patternFill>
              </fill>
            </x14:dxf>
          </x14:cfRule>
          <xm:sqref>K35:L38 K46:L46</xm:sqref>
        </x14:conditionalFormatting>
        <x14:conditionalFormatting xmlns:xm="http://schemas.microsoft.com/office/excel/2006/main">
          <x14:cfRule type="cellIs" priority="1185" operator="equal" id="{CCEEEBFD-18E8-4C02-B102-B5DBCACE41F9}">
            <xm:f>tbl_choices!$D$7</xm:f>
            <x14:dxf>
              <font>
                <color theme="0"/>
              </font>
              <fill>
                <patternFill>
                  <bgColor rgb="FF757575"/>
                </patternFill>
              </fill>
            </x14:dxf>
          </x14:cfRule>
          <x14:cfRule type="cellIs" priority="1186" operator="equal" id="{7D534201-D85D-4BDB-8B53-F1D32AB2441C}">
            <xm:f>tbl_choices!$C$9</xm:f>
            <x14:dxf>
              <font>
                <b/>
                <i val="0"/>
                <color theme="0"/>
              </font>
              <fill>
                <patternFill>
                  <bgColor rgb="FFFF0000"/>
                </patternFill>
              </fill>
            </x14:dxf>
          </x14:cfRule>
          <x14:cfRule type="cellIs" priority="1187" operator="equal" id="{549E6F09-0F5C-444A-A28E-04D9DEC65BD9}">
            <xm:f>tbl_choices!$C$8</xm:f>
            <x14:dxf>
              <font>
                <b/>
                <i val="0"/>
                <color theme="0"/>
              </font>
              <fill>
                <patternFill>
                  <bgColor rgb="FFFFC000"/>
                </patternFill>
              </fill>
            </x14:dxf>
          </x14:cfRule>
          <x14:cfRule type="cellIs" priority="1188" operator="equal" id="{0ABF0735-4372-48DE-A91A-00560E58B0CB}">
            <xm:f>tbl_choices!$C$7</xm:f>
            <x14:dxf>
              <font>
                <b/>
                <i val="0"/>
                <color theme="0"/>
              </font>
              <fill>
                <patternFill>
                  <bgColor rgb="FF70AD47"/>
                </patternFill>
              </fill>
            </x14:dxf>
          </x14:cfRule>
          <xm:sqref>K23</xm:sqref>
        </x14:conditionalFormatting>
        <x14:conditionalFormatting xmlns:xm="http://schemas.microsoft.com/office/excel/2006/main">
          <x14:cfRule type="cellIs" priority="1176" operator="equal" id="{D2AD2ECF-14B5-4A98-BA4E-4E5DB8077A3B}">
            <xm:f>tbl_choices!$D$7</xm:f>
            <x14:dxf>
              <font>
                <color theme="0"/>
              </font>
              <fill>
                <patternFill>
                  <bgColor rgb="FF757575"/>
                </patternFill>
              </fill>
            </x14:dxf>
          </x14:cfRule>
          <x14:cfRule type="cellIs" priority="1177" operator="equal" id="{86D2B889-AA61-49FE-9F78-E19DD0FE437B}">
            <xm:f>tbl_choices!$C$9</xm:f>
            <x14:dxf>
              <font>
                <b/>
                <i val="0"/>
                <color theme="0"/>
              </font>
              <fill>
                <patternFill>
                  <bgColor rgb="FFFF0000"/>
                </patternFill>
              </fill>
            </x14:dxf>
          </x14:cfRule>
          <x14:cfRule type="cellIs" priority="1178" operator="equal" id="{586A4C76-A99B-42C9-AB43-2C6CDF6617F5}">
            <xm:f>tbl_choices!$C$8</xm:f>
            <x14:dxf>
              <font>
                <b/>
                <i val="0"/>
                <color theme="0"/>
              </font>
              <fill>
                <patternFill>
                  <bgColor rgb="FFFFC000"/>
                </patternFill>
              </fill>
            </x14:dxf>
          </x14:cfRule>
          <x14:cfRule type="cellIs" priority="1179" operator="equal" id="{0B43D550-FF6A-4304-9C89-45EBBF4248D3}">
            <xm:f>tbl_choices!$C$7</xm:f>
            <x14:dxf>
              <font>
                <b/>
                <i val="0"/>
                <color theme="0"/>
              </font>
              <fill>
                <patternFill>
                  <bgColor rgb="FF70AD47"/>
                </patternFill>
              </fill>
            </x14:dxf>
          </x14:cfRule>
          <xm:sqref>K26:L26</xm:sqref>
        </x14:conditionalFormatting>
        <x14:conditionalFormatting xmlns:xm="http://schemas.microsoft.com/office/excel/2006/main">
          <x14:cfRule type="cellIs" priority="1167" operator="equal" id="{691A57DE-07A3-4B94-B54C-1F00095A1400}">
            <xm:f>tbl_choices!$D$7</xm:f>
            <x14:dxf>
              <font>
                <color theme="0"/>
              </font>
              <fill>
                <patternFill>
                  <bgColor rgb="FF757575"/>
                </patternFill>
              </fill>
            </x14:dxf>
          </x14:cfRule>
          <x14:cfRule type="cellIs" priority="1168" operator="equal" id="{62548F3B-A4EE-47CB-A0AB-A682CBA10D18}">
            <xm:f>tbl_choices!$C$9</xm:f>
            <x14:dxf>
              <font>
                <b/>
                <i val="0"/>
                <color theme="0"/>
              </font>
              <fill>
                <patternFill>
                  <bgColor rgb="FFFF0000"/>
                </patternFill>
              </fill>
            </x14:dxf>
          </x14:cfRule>
          <x14:cfRule type="cellIs" priority="1169" operator="equal" id="{C575221E-5F2A-41DB-BE33-9BC1217456CA}">
            <xm:f>tbl_choices!$C$8</xm:f>
            <x14:dxf>
              <font>
                <b/>
                <i val="0"/>
                <color theme="0"/>
              </font>
              <fill>
                <patternFill>
                  <bgColor rgb="FFFFC000"/>
                </patternFill>
              </fill>
            </x14:dxf>
          </x14:cfRule>
          <x14:cfRule type="cellIs" priority="1170" operator="equal" id="{94BC8354-95D5-4F98-9439-703F668778FC}">
            <xm:f>tbl_choices!$C$7</xm:f>
            <x14:dxf>
              <font>
                <b/>
                <i val="0"/>
                <color theme="0"/>
              </font>
              <fill>
                <patternFill>
                  <bgColor rgb="FF70AD47"/>
                </patternFill>
              </fill>
            </x14:dxf>
          </x14:cfRule>
          <xm:sqref>K28:L28</xm:sqref>
        </x14:conditionalFormatting>
        <x14:conditionalFormatting xmlns:xm="http://schemas.microsoft.com/office/excel/2006/main">
          <x14:cfRule type="cellIs" priority="1158" operator="equal" id="{3D8F9E55-BD75-4598-B7DA-0629EEE922DC}">
            <xm:f>tbl_choices!$D$7</xm:f>
            <x14:dxf>
              <font>
                <color theme="0"/>
              </font>
              <fill>
                <patternFill>
                  <bgColor rgb="FF757575"/>
                </patternFill>
              </fill>
            </x14:dxf>
          </x14:cfRule>
          <x14:cfRule type="cellIs" priority="1159" operator="equal" id="{07773851-8A69-4B9C-BFB2-FD8312037611}">
            <xm:f>tbl_choices!$C$9</xm:f>
            <x14:dxf>
              <font>
                <b/>
                <i val="0"/>
                <color theme="0"/>
              </font>
              <fill>
                <patternFill>
                  <bgColor rgb="FFFF0000"/>
                </patternFill>
              </fill>
            </x14:dxf>
          </x14:cfRule>
          <x14:cfRule type="cellIs" priority="1160" operator="equal" id="{A85A2A79-A5A8-4123-8CB9-1109130AB49D}">
            <xm:f>tbl_choices!$C$8</xm:f>
            <x14:dxf>
              <font>
                <b/>
                <i val="0"/>
                <color theme="0"/>
              </font>
              <fill>
                <patternFill>
                  <bgColor rgb="FFFFC000"/>
                </patternFill>
              </fill>
            </x14:dxf>
          </x14:cfRule>
          <x14:cfRule type="cellIs" priority="1161" operator="equal" id="{CECDAEED-5F66-4240-84B1-CCF01582CDE9}">
            <xm:f>tbl_choices!$C$7</xm:f>
            <x14:dxf>
              <font>
                <b/>
                <i val="0"/>
                <color theme="0"/>
              </font>
              <fill>
                <patternFill>
                  <bgColor rgb="FF70AD47"/>
                </patternFill>
              </fill>
            </x14:dxf>
          </x14:cfRule>
          <xm:sqref>K29:L29</xm:sqref>
        </x14:conditionalFormatting>
        <x14:conditionalFormatting xmlns:xm="http://schemas.microsoft.com/office/excel/2006/main">
          <x14:cfRule type="cellIs" priority="1149" operator="equal" id="{0B6B787D-88D7-4421-AE1A-7027D6E9015A}">
            <xm:f>tbl_choices!$D$7</xm:f>
            <x14:dxf>
              <font>
                <color theme="0"/>
              </font>
              <fill>
                <patternFill>
                  <bgColor rgb="FF757575"/>
                </patternFill>
              </fill>
            </x14:dxf>
          </x14:cfRule>
          <x14:cfRule type="cellIs" priority="1150" operator="equal" id="{103ED173-F018-4ADE-B313-C299C5AD85C5}">
            <xm:f>tbl_choices!$C$9</xm:f>
            <x14:dxf>
              <font>
                <b/>
                <i val="0"/>
                <color theme="0"/>
              </font>
              <fill>
                <patternFill>
                  <bgColor rgb="FFFF0000"/>
                </patternFill>
              </fill>
            </x14:dxf>
          </x14:cfRule>
          <x14:cfRule type="cellIs" priority="1151" operator="equal" id="{9DC76EDE-53AC-4E8A-A551-5CC76D13A12C}">
            <xm:f>tbl_choices!$C$8</xm:f>
            <x14:dxf>
              <font>
                <b/>
                <i val="0"/>
                <color theme="0"/>
              </font>
              <fill>
                <patternFill>
                  <bgColor rgb="FFFFC000"/>
                </patternFill>
              </fill>
            </x14:dxf>
          </x14:cfRule>
          <x14:cfRule type="cellIs" priority="1152" operator="equal" id="{BBB79B0A-68D6-41C2-8E20-82612B71B237}">
            <xm:f>tbl_choices!$C$7</xm:f>
            <x14:dxf>
              <font>
                <b/>
                <i val="0"/>
                <color theme="0"/>
              </font>
              <fill>
                <patternFill>
                  <bgColor rgb="FF70AD47"/>
                </patternFill>
              </fill>
            </x14:dxf>
          </x14:cfRule>
          <xm:sqref>K30:L30</xm:sqref>
        </x14:conditionalFormatting>
        <x14:conditionalFormatting xmlns:xm="http://schemas.microsoft.com/office/excel/2006/main">
          <x14:cfRule type="cellIs" priority="1140" operator="equal" id="{2EFC5382-0E3D-438C-9F49-4C9EE83670A9}">
            <xm:f>tbl_choices!$D$7</xm:f>
            <x14:dxf>
              <font>
                <color theme="0"/>
              </font>
              <fill>
                <patternFill>
                  <bgColor rgb="FF757575"/>
                </patternFill>
              </fill>
            </x14:dxf>
          </x14:cfRule>
          <x14:cfRule type="cellIs" priority="1141" operator="equal" id="{171ADBC8-1A6C-4BFC-B048-09E02A11AAE7}">
            <xm:f>tbl_choices!$C$9</xm:f>
            <x14:dxf>
              <font>
                <b/>
                <i val="0"/>
                <color theme="0"/>
              </font>
              <fill>
                <patternFill>
                  <bgColor rgb="FFFF0000"/>
                </patternFill>
              </fill>
            </x14:dxf>
          </x14:cfRule>
          <x14:cfRule type="cellIs" priority="1142" operator="equal" id="{A590BAA1-4A12-4EFB-98D9-8A54C84F41CC}">
            <xm:f>tbl_choices!$C$8</xm:f>
            <x14:dxf>
              <font>
                <b/>
                <i val="0"/>
                <color theme="0"/>
              </font>
              <fill>
                <patternFill>
                  <bgColor rgb="FFFFC000"/>
                </patternFill>
              </fill>
            </x14:dxf>
          </x14:cfRule>
          <x14:cfRule type="cellIs" priority="1143" operator="equal" id="{F6AE0FA7-E4E9-41D2-8A50-AA34F2B57417}">
            <xm:f>tbl_choices!$C$7</xm:f>
            <x14:dxf>
              <font>
                <b/>
                <i val="0"/>
                <color theme="0"/>
              </font>
              <fill>
                <patternFill>
                  <bgColor rgb="FF70AD47"/>
                </patternFill>
              </fill>
            </x14:dxf>
          </x14:cfRule>
          <xm:sqref>K27:L27</xm:sqref>
        </x14:conditionalFormatting>
        <x14:conditionalFormatting xmlns:xm="http://schemas.microsoft.com/office/excel/2006/main">
          <x14:cfRule type="cellIs" priority="1131" operator="equal" id="{9A50C26A-5F1D-44E6-BCAB-E2B7045E54B5}">
            <xm:f>tbl_choices!$D$7</xm:f>
            <x14:dxf>
              <font>
                <color theme="0"/>
              </font>
              <fill>
                <patternFill>
                  <bgColor rgb="FF757575"/>
                </patternFill>
              </fill>
            </x14:dxf>
          </x14:cfRule>
          <x14:cfRule type="cellIs" priority="1132" operator="equal" id="{BCBBD728-78A3-41F9-8798-389D42CCD496}">
            <xm:f>tbl_choices!$C$9</xm:f>
            <x14:dxf>
              <font>
                <b/>
                <i val="0"/>
                <color theme="0"/>
              </font>
              <fill>
                <patternFill>
                  <bgColor rgb="FFFF0000"/>
                </patternFill>
              </fill>
            </x14:dxf>
          </x14:cfRule>
          <x14:cfRule type="cellIs" priority="1133" operator="equal" id="{C8C5E309-941C-4953-8420-9DEC099817EB}">
            <xm:f>tbl_choices!$C$8</xm:f>
            <x14:dxf>
              <font>
                <b/>
                <i val="0"/>
                <color theme="0"/>
              </font>
              <fill>
                <patternFill>
                  <bgColor rgb="FFFFC000"/>
                </patternFill>
              </fill>
            </x14:dxf>
          </x14:cfRule>
          <x14:cfRule type="cellIs" priority="1134" operator="equal" id="{4AA8AF59-4AB4-4DE7-890F-4E12A2A4CFDE}">
            <xm:f>tbl_choices!$C$7</xm:f>
            <x14:dxf>
              <font>
                <b/>
                <i val="0"/>
                <color theme="0"/>
              </font>
              <fill>
                <patternFill>
                  <bgColor rgb="FF70AD47"/>
                </patternFill>
              </fill>
            </x14:dxf>
          </x14:cfRule>
          <xm:sqref>K32:L32</xm:sqref>
        </x14:conditionalFormatting>
        <x14:conditionalFormatting xmlns:xm="http://schemas.microsoft.com/office/excel/2006/main">
          <x14:cfRule type="cellIs" priority="1122" operator="equal" id="{735D966E-87BF-4067-8C2F-C0407A3C49E7}">
            <xm:f>tbl_choices!$D$7</xm:f>
            <x14:dxf>
              <font>
                <color theme="0"/>
              </font>
              <fill>
                <patternFill>
                  <bgColor rgb="FF757575"/>
                </patternFill>
              </fill>
            </x14:dxf>
          </x14:cfRule>
          <x14:cfRule type="cellIs" priority="1123" operator="equal" id="{0EFD730B-F120-4FF6-8F1F-288F96983BEB}">
            <xm:f>tbl_choices!$C$9</xm:f>
            <x14:dxf>
              <font>
                <b/>
                <i val="0"/>
                <color theme="0"/>
              </font>
              <fill>
                <patternFill>
                  <bgColor rgb="FFFF0000"/>
                </patternFill>
              </fill>
            </x14:dxf>
          </x14:cfRule>
          <x14:cfRule type="cellIs" priority="1124" operator="equal" id="{5CAF52CE-4A91-4CBD-98E2-6A7122207EF1}">
            <xm:f>tbl_choices!$C$8</xm:f>
            <x14:dxf>
              <font>
                <b/>
                <i val="0"/>
                <color theme="0"/>
              </font>
              <fill>
                <patternFill>
                  <bgColor rgb="FFFFC000"/>
                </patternFill>
              </fill>
            </x14:dxf>
          </x14:cfRule>
          <x14:cfRule type="cellIs" priority="1125" operator="equal" id="{6B0DC9C2-A56B-430B-A98C-93432B94B2EE}">
            <xm:f>tbl_choices!$C$7</xm:f>
            <x14:dxf>
              <font>
                <b/>
                <i val="0"/>
                <color theme="0"/>
              </font>
              <fill>
                <patternFill>
                  <bgColor rgb="FF70AD47"/>
                </patternFill>
              </fill>
            </x14:dxf>
          </x14:cfRule>
          <xm:sqref>K39:L42 K45:L45 K43:K44</xm:sqref>
        </x14:conditionalFormatting>
        <x14:conditionalFormatting xmlns:xm="http://schemas.microsoft.com/office/excel/2006/main">
          <x14:cfRule type="cellIs" priority="1095" operator="equal" id="{E8AC3E40-380B-44D2-8212-B34F5B6BF86C}">
            <xm:f>tbl_choices!$D$7</xm:f>
            <x14:dxf>
              <font>
                <color theme="0"/>
              </font>
              <fill>
                <patternFill>
                  <bgColor rgb="FF757575"/>
                </patternFill>
              </fill>
            </x14:dxf>
          </x14:cfRule>
          <x14:cfRule type="cellIs" priority="1096" operator="equal" id="{FA598870-A3C0-4076-9547-3778D30652BC}">
            <xm:f>tbl_choices!$C$9</xm:f>
            <x14:dxf>
              <font>
                <b/>
                <i val="0"/>
                <color theme="0"/>
              </font>
              <fill>
                <patternFill>
                  <bgColor rgb="FFFF0000"/>
                </patternFill>
              </fill>
            </x14:dxf>
          </x14:cfRule>
          <x14:cfRule type="cellIs" priority="1097" operator="equal" id="{C9798D35-BD4B-448E-8264-9F6ECEF4BF58}">
            <xm:f>tbl_choices!$C$8</xm:f>
            <x14:dxf>
              <font>
                <b/>
                <i val="0"/>
                <color theme="0"/>
              </font>
              <fill>
                <patternFill>
                  <bgColor rgb="FFFFC000"/>
                </patternFill>
              </fill>
            </x14:dxf>
          </x14:cfRule>
          <x14:cfRule type="cellIs" priority="1098" operator="equal" id="{C00DFB7B-1015-4DF9-8D5B-36F388CDBAA6}">
            <xm:f>tbl_choices!$C$7</xm:f>
            <x14:dxf>
              <font>
                <b/>
                <i val="0"/>
                <color theme="0"/>
              </font>
              <fill>
                <patternFill>
                  <bgColor rgb="FF70AD47"/>
                </patternFill>
              </fill>
            </x14:dxf>
          </x14:cfRule>
          <xm:sqref>K61:L66</xm:sqref>
        </x14:conditionalFormatting>
        <x14:conditionalFormatting xmlns:xm="http://schemas.microsoft.com/office/excel/2006/main">
          <x14:cfRule type="cellIs" priority="1077" operator="equal" id="{3B2910D8-6AF4-4944-B3E5-C48D4269C2E2}">
            <xm:f>tbl_choices!$D$7</xm:f>
            <x14:dxf>
              <font>
                <color theme="0"/>
              </font>
              <fill>
                <patternFill>
                  <bgColor rgb="FF757575"/>
                </patternFill>
              </fill>
            </x14:dxf>
          </x14:cfRule>
          <x14:cfRule type="cellIs" priority="1078" operator="equal" id="{9D42E6B9-A438-425F-B3BC-767DFB9A0753}">
            <xm:f>tbl_choices!$C$9</xm:f>
            <x14:dxf>
              <font>
                <b/>
                <i val="0"/>
                <color theme="0"/>
              </font>
              <fill>
                <patternFill>
                  <bgColor rgb="FFFF0000"/>
                </patternFill>
              </fill>
            </x14:dxf>
          </x14:cfRule>
          <x14:cfRule type="cellIs" priority="1079" operator="equal" id="{1B25D2B6-381D-411D-9D1A-EC516E34A7BC}">
            <xm:f>tbl_choices!$C$8</xm:f>
            <x14:dxf>
              <font>
                <b/>
                <i val="0"/>
                <color theme="0"/>
              </font>
              <fill>
                <patternFill>
                  <bgColor rgb="FFFFC000"/>
                </patternFill>
              </fill>
            </x14:dxf>
          </x14:cfRule>
          <x14:cfRule type="cellIs" priority="1080" operator="equal" id="{99872DBA-6185-4E43-89D9-4BA27ADF46E3}">
            <xm:f>tbl_choices!$C$7</xm:f>
            <x14:dxf>
              <font>
                <b/>
                <i val="0"/>
                <color theme="0"/>
              </font>
              <fill>
                <patternFill>
                  <bgColor rgb="FF70AD47"/>
                </patternFill>
              </fill>
            </x14:dxf>
          </x14:cfRule>
          <xm:sqref>K82:L83</xm:sqref>
        </x14:conditionalFormatting>
        <x14:conditionalFormatting xmlns:xm="http://schemas.microsoft.com/office/excel/2006/main">
          <x14:cfRule type="cellIs" priority="1073" operator="equal" id="{917E993C-ADAD-4F6F-B95E-149B7915AD24}">
            <xm:f>tbl_choices!$D$7</xm:f>
            <x14:dxf>
              <font>
                <color theme="0"/>
              </font>
              <fill>
                <patternFill>
                  <bgColor rgb="FF757575"/>
                </patternFill>
              </fill>
            </x14:dxf>
          </x14:cfRule>
          <x14:cfRule type="cellIs" priority="1074" operator="equal" id="{124245B4-6CCF-4293-ACB1-02C8E7208F6C}">
            <xm:f>tbl_choices!$C$9</xm:f>
            <x14:dxf>
              <font>
                <b/>
                <i val="0"/>
                <color theme="0"/>
              </font>
              <fill>
                <patternFill>
                  <bgColor rgb="FFFF0000"/>
                </patternFill>
              </fill>
            </x14:dxf>
          </x14:cfRule>
          <x14:cfRule type="cellIs" priority="1075" operator="equal" id="{4B5BB125-269F-4D8F-9B18-B70899854F8D}">
            <xm:f>tbl_choices!$C$8</xm:f>
            <x14:dxf>
              <font>
                <b/>
                <i val="0"/>
                <color theme="0"/>
              </font>
              <fill>
                <patternFill>
                  <bgColor rgb="FFFFC000"/>
                </patternFill>
              </fill>
            </x14:dxf>
          </x14:cfRule>
          <x14:cfRule type="cellIs" priority="1076" operator="equal" id="{F88E21FE-5D62-4F95-BE6E-0CE99C7219D5}">
            <xm:f>tbl_choices!$C$7</xm:f>
            <x14:dxf>
              <font>
                <b/>
                <i val="0"/>
                <color theme="0"/>
              </font>
              <fill>
                <patternFill>
                  <bgColor rgb="FF70AD47"/>
                </patternFill>
              </fill>
            </x14:dxf>
          </x14:cfRule>
          <xm:sqref>K81:L81</xm:sqref>
        </x14:conditionalFormatting>
        <x14:conditionalFormatting xmlns:xm="http://schemas.microsoft.com/office/excel/2006/main">
          <x14:cfRule type="cellIs" priority="1064" operator="equal" id="{E42A4A9B-393E-49AD-9AF6-E126DC0DCA98}">
            <xm:f>tbl_choices!$D$7</xm:f>
            <x14:dxf>
              <font>
                <color theme="0"/>
              </font>
              <fill>
                <patternFill>
                  <bgColor rgb="FF757575"/>
                </patternFill>
              </fill>
            </x14:dxf>
          </x14:cfRule>
          <x14:cfRule type="cellIs" priority="1065" operator="equal" id="{CA8DF9E0-CABD-4BD3-BE93-7C4772C3577E}">
            <xm:f>tbl_choices!$C$9</xm:f>
            <x14:dxf>
              <font>
                <b/>
                <i val="0"/>
                <color theme="0"/>
              </font>
              <fill>
                <patternFill>
                  <bgColor rgb="FFFF0000"/>
                </patternFill>
              </fill>
            </x14:dxf>
          </x14:cfRule>
          <x14:cfRule type="cellIs" priority="1066" operator="equal" id="{7A0D836C-497D-4987-ABA7-758154C0E544}">
            <xm:f>tbl_choices!$C$8</xm:f>
            <x14:dxf>
              <font>
                <b/>
                <i val="0"/>
                <color theme="0"/>
              </font>
              <fill>
                <patternFill>
                  <bgColor rgb="FFFFC000"/>
                </patternFill>
              </fill>
            </x14:dxf>
          </x14:cfRule>
          <x14:cfRule type="cellIs" priority="1067" operator="equal" id="{C20B7358-A2E7-4165-A6EC-110BD9547DCE}">
            <xm:f>tbl_choices!$C$7</xm:f>
            <x14:dxf>
              <font>
                <b/>
                <i val="0"/>
                <color theme="0"/>
              </font>
              <fill>
                <patternFill>
                  <bgColor rgb="FF70AD47"/>
                </patternFill>
              </fill>
            </x14:dxf>
          </x14:cfRule>
          <xm:sqref>K88:L88</xm:sqref>
        </x14:conditionalFormatting>
        <x14:conditionalFormatting xmlns:xm="http://schemas.microsoft.com/office/excel/2006/main">
          <x14:cfRule type="cellIs" priority="1060" operator="equal" id="{ECB4A95D-0EDA-4838-9605-436294D15715}">
            <xm:f>tbl_choices!$D$7</xm:f>
            <x14:dxf>
              <font>
                <color theme="0"/>
              </font>
              <fill>
                <patternFill>
                  <bgColor rgb="FF757575"/>
                </patternFill>
              </fill>
            </x14:dxf>
          </x14:cfRule>
          <x14:cfRule type="cellIs" priority="1061" operator="equal" id="{24216E8A-E5F1-4311-8EB3-40644923C139}">
            <xm:f>tbl_choices!$C$9</xm:f>
            <x14:dxf>
              <font>
                <b/>
                <i val="0"/>
                <color theme="0"/>
              </font>
              <fill>
                <patternFill>
                  <bgColor rgb="FFFF0000"/>
                </patternFill>
              </fill>
            </x14:dxf>
          </x14:cfRule>
          <x14:cfRule type="cellIs" priority="1062" operator="equal" id="{B1CA8A88-6472-4522-BF0A-6BA244A878A8}">
            <xm:f>tbl_choices!$C$8</xm:f>
            <x14:dxf>
              <font>
                <b/>
                <i val="0"/>
                <color theme="0"/>
              </font>
              <fill>
                <patternFill>
                  <bgColor rgb="FFFFC000"/>
                </patternFill>
              </fill>
            </x14:dxf>
          </x14:cfRule>
          <x14:cfRule type="cellIs" priority="1063" operator="equal" id="{AAD2C5F5-A7EF-4E90-9FE9-F62D036B8189}">
            <xm:f>tbl_choices!$C$7</xm:f>
            <x14:dxf>
              <font>
                <b/>
                <i val="0"/>
                <color theme="0"/>
              </font>
              <fill>
                <patternFill>
                  <bgColor rgb="FF70AD47"/>
                </patternFill>
              </fill>
            </x14:dxf>
          </x14:cfRule>
          <xm:sqref>K87:L87</xm:sqref>
        </x14:conditionalFormatting>
        <x14:conditionalFormatting xmlns:xm="http://schemas.microsoft.com/office/excel/2006/main">
          <x14:cfRule type="cellIs" priority="1051" operator="equal" id="{C618EB97-CE74-4DFA-A79A-06AB79FEFA92}">
            <xm:f>tbl_choices!$D$7</xm:f>
            <x14:dxf>
              <font>
                <color theme="0"/>
              </font>
              <fill>
                <patternFill>
                  <bgColor rgb="FF757575"/>
                </patternFill>
              </fill>
            </x14:dxf>
          </x14:cfRule>
          <x14:cfRule type="cellIs" priority="1052" operator="equal" id="{E5CA1357-6611-4752-808E-9852E9BA8C60}">
            <xm:f>tbl_choices!$C$9</xm:f>
            <x14:dxf>
              <font>
                <b/>
                <i val="0"/>
                <color theme="0"/>
              </font>
              <fill>
                <patternFill>
                  <bgColor rgb="FFFF0000"/>
                </patternFill>
              </fill>
            </x14:dxf>
          </x14:cfRule>
          <x14:cfRule type="cellIs" priority="1053" operator="equal" id="{F7434BFB-79C6-4BDE-8C2F-BD70089F3056}">
            <xm:f>tbl_choices!$C$8</xm:f>
            <x14:dxf>
              <font>
                <b/>
                <i val="0"/>
                <color theme="0"/>
              </font>
              <fill>
                <patternFill>
                  <bgColor rgb="FFFFC000"/>
                </patternFill>
              </fill>
            </x14:dxf>
          </x14:cfRule>
          <x14:cfRule type="cellIs" priority="1054" operator="equal" id="{DCDE8BEE-11D2-4AF2-8D89-046DAC0CC6D7}">
            <xm:f>tbl_choices!$C$7</xm:f>
            <x14:dxf>
              <font>
                <b/>
                <i val="0"/>
                <color theme="0"/>
              </font>
              <fill>
                <patternFill>
                  <bgColor rgb="FF70AD47"/>
                </patternFill>
              </fill>
            </x14:dxf>
          </x14:cfRule>
          <xm:sqref>K99:L99 K102:L105 K100:K101 K106</xm:sqref>
        </x14:conditionalFormatting>
        <x14:conditionalFormatting xmlns:xm="http://schemas.microsoft.com/office/excel/2006/main">
          <x14:cfRule type="cellIs" priority="1038" operator="equal" id="{9B66C5C9-49D3-4AA9-AC8B-01482ADA6D1C}">
            <xm:f>tbl_choices!$D$7</xm:f>
            <x14:dxf>
              <font>
                <color theme="0"/>
              </font>
              <fill>
                <patternFill>
                  <bgColor rgb="FF757575"/>
                </patternFill>
              </fill>
            </x14:dxf>
          </x14:cfRule>
          <x14:cfRule type="cellIs" priority="1039" operator="equal" id="{D17A5E0A-6E37-4213-8DDB-EAE33329F258}">
            <xm:f>tbl_choices!$C$9</xm:f>
            <x14:dxf>
              <font>
                <b/>
                <i val="0"/>
                <color theme="0"/>
              </font>
              <fill>
                <patternFill>
                  <bgColor rgb="FFFF0000"/>
                </patternFill>
              </fill>
            </x14:dxf>
          </x14:cfRule>
          <x14:cfRule type="cellIs" priority="1040" operator="equal" id="{272B14B2-FBBD-4E40-A432-EB467D685162}">
            <xm:f>tbl_choices!$C$8</xm:f>
            <x14:dxf>
              <font>
                <b/>
                <i val="0"/>
                <color theme="0"/>
              </font>
              <fill>
                <patternFill>
                  <bgColor rgb="FFFFC000"/>
                </patternFill>
              </fill>
            </x14:dxf>
          </x14:cfRule>
          <x14:cfRule type="cellIs" priority="1041" operator="equal" id="{99DED244-E2F7-4339-B026-786E59A528AD}">
            <xm:f>tbl_choices!$C$7</xm:f>
            <x14:dxf>
              <font>
                <b/>
                <i val="0"/>
                <color theme="0"/>
              </font>
              <fill>
                <patternFill>
                  <bgColor rgb="FF70AD47"/>
                </patternFill>
              </fill>
            </x14:dxf>
          </x14:cfRule>
          <xm:sqref>K108:L110</xm:sqref>
        </x14:conditionalFormatting>
        <x14:conditionalFormatting xmlns:xm="http://schemas.microsoft.com/office/excel/2006/main">
          <x14:cfRule type="cellIs" priority="1034" operator="equal" id="{2D679CDC-01A2-463B-8E6F-0BB30CF21EBB}">
            <xm:f>tbl_choices!$D$7</xm:f>
            <x14:dxf>
              <font>
                <color theme="0"/>
              </font>
              <fill>
                <patternFill>
                  <bgColor rgb="FF757575"/>
                </patternFill>
              </fill>
            </x14:dxf>
          </x14:cfRule>
          <x14:cfRule type="cellIs" priority="1035" operator="equal" id="{8294A25F-CE55-4DC0-968C-F18C3EBEA455}">
            <xm:f>tbl_choices!$C$9</xm:f>
            <x14:dxf>
              <font>
                <b/>
                <i val="0"/>
                <color theme="0"/>
              </font>
              <fill>
                <patternFill>
                  <bgColor rgb="FFFF0000"/>
                </patternFill>
              </fill>
            </x14:dxf>
          </x14:cfRule>
          <x14:cfRule type="cellIs" priority="1036" operator="equal" id="{4A13431E-9465-475A-9C91-323F25C5989D}">
            <xm:f>tbl_choices!$C$8</xm:f>
            <x14:dxf>
              <font>
                <b/>
                <i val="0"/>
                <color theme="0"/>
              </font>
              <fill>
                <patternFill>
                  <bgColor rgb="FFFFC000"/>
                </patternFill>
              </fill>
            </x14:dxf>
          </x14:cfRule>
          <x14:cfRule type="cellIs" priority="1037" operator="equal" id="{11801CD6-C9D5-4D01-B604-21061389B7A6}">
            <xm:f>tbl_choices!$C$7</xm:f>
            <x14:dxf>
              <font>
                <b/>
                <i val="0"/>
                <color theme="0"/>
              </font>
              <fill>
                <patternFill>
                  <bgColor rgb="FF70AD47"/>
                </patternFill>
              </fill>
            </x14:dxf>
          </x14:cfRule>
          <xm:sqref>K107:L107</xm:sqref>
        </x14:conditionalFormatting>
        <x14:conditionalFormatting xmlns:xm="http://schemas.microsoft.com/office/excel/2006/main">
          <x14:cfRule type="cellIs" priority="1025" operator="equal" id="{7FE7BF07-1A4F-4666-B850-4E5440FA8C61}">
            <xm:f>tbl_choices!$D$7</xm:f>
            <x14:dxf>
              <font>
                <color theme="0"/>
              </font>
              <fill>
                <patternFill>
                  <bgColor rgb="FF757575"/>
                </patternFill>
              </fill>
            </x14:dxf>
          </x14:cfRule>
          <x14:cfRule type="cellIs" priority="1026" operator="equal" id="{FC22CB95-97FC-49EA-BE8A-281BF5A45480}">
            <xm:f>tbl_choices!$C$9</xm:f>
            <x14:dxf>
              <font>
                <b/>
                <i val="0"/>
                <color theme="0"/>
              </font>
              <fill>
                <patternFill>
                  <bgColor rgb="FFFF0000"/>
                </patternFill>
              </fill>
            </x14:dxf>
          </x14:cfRule>
          <x14:cfRule type="cellIs" priority="1027" operator="equal" id="{D88D1207-EF64-4360-8FAE-E756AE256285}">
            <xm:f>tbl_choices!$C$8</xm:f>
            <x14:dxf>
              <font>
                <b/>
                <i val="0"/>
                <color theme="0"/>
              </font>
              <fill>
                <patternFill>
                  <bgColor rgb="FFFFC000"/>
                </patternFill>
              </fill>
            </x14:dxf>
          </x14:cfRule>
          <x14:cfRule type="cellIs" priority="1028" operator="equal" id="{5AB77D00-13E5-4B18-81A7-18306D5BDD6E}">
            <xm:f>tbl_choices!$C$7</xm:f>
            <x14:dxf>
              <font>
                <b/>
                <i val="0"/>
                <color theme="0"/>
              </font>
              <fill>
                <patternFill>
                  <bgColor rgb="FF70AD47"/>
                </patternFill>
              </fill>
            </x14:dxf>
          </x14:cfRule>
          <xm:sqref>K112:L114</xm:sqref>
        </x14:conditionalFormatting>
        <x14:conditionalFormatting xmlns:xm="http://schemas.microsoft.com/office/excel/2006/main">
          <x14:cfRule type="cellIs" priority="1021" operator="equal" id="{CDC43076-02BF-4620-BEE3-6EC26444025D}">
            <xm:f>tbl_choices!$D$7</xm:f>
            <x14:dxf>
              <font>
                <color theme="0"/>
              </font>
              <fill>
                <patternFill>
                  <bgColor rgb="FF757575"/>
                </patternFill>
              </fill>
            </x14:dxf>
          </x14:cfRule>
          <x14:cfRule type="cellIs" priority="1022" operator="equal" id="{75A5687D-F3ED-45B8-8015-BBAFE64F8D12}">
            <xm:f>tbl_choices!$C$9</xm:f>
            <x14:dxf>
              <font>
                <b/>
                <i val="0"/>
                <color theme="0"/>
              </font>
              <fill>
                <patternFill>
                  <bgColor rgb="FFFF0000"/>
                </patternFill>
              </fill>
            </x14:dxf>
          </x14:cfRule>
          <x14:cfRule type="cellIs" priority="1023" operator="equal" id="{C5DE26FC-A7CC-4E8B-82F0-2D7B00B6B93F}">
            <xm:f>tbl_choices!$C$8</xm:f>
            <x14:dxf>
              <font>
                <b/>
                <i val="0"/>
                <color theme="0"/>
              </font>
              <fill>
                <patternFill>
                  <bgColor rgb="FFFFC000"/>
                </patternFill>
              </fill>
            </x14:dxf>
          </x14:cfRule>
          <x14:cfRule type="cellIs" priority="1024" operator="equal" id="{BD47F206-ED1F-4F8E-8304-B5EF5343EE9A}">
            <xm:f>tbl_choices!$C$7</xm:f>
            <x14:dxf>
              <font>
                <b/>
                <i val="0"/>
                <color theme="0"/>
              </font>
              <fill>
                <patternFill>
                  <bgColor rgb="FF70AD47"/>
                </patternFill>
              </fill>
            </x14:dxf>
          </x14:cfRule>
          <xm:sqref>K111:L111</xm:sqref>
        </x14:conditionalFormatting>
        <x14:conditionalFormatting xmlns:xm="http://schemas.microsoft.com/office/excel/2006/main">
          <x14:cfRule type="cellIs" priority="1012" operator="equal" id="{886EA7AA-B19B-4801-9008-5561C2D34B72}">
            <xm:f>tbl_choices!$D$7</xm:f>
            <x14:dxf>
              <font>
                <color theme="0"/>
              </font>
              <fill>
                <patternFill>
                  <bgColor rgb="FF757575"/>
                </patternFill>
              </fill>
            </x14:dxf>
          </x14:cfRule>
          <x14:cfRule type="cellIs" priority="1013" operator="equal" id="{8D7E2685-2043-471F-9FCD-5B469E866C1C}">
            <xm:f>tbl_choices!$C$9</xm:f>
            <x14:dxf>
              <font>
                <b/>
                <i val="0"/>
                <color theme="0"/>
              </font>
              <fill>
                <patternFill>
                  <bgColor rgb="FFFF0000"/>
                </patternFill>
              </fill>
            </x14:dxf>
          </x14:cfRule>
          <x14:cfRule type="cellIs" priority="1014" operator="equal" id="{FDF39A44-5E10-4EC1-A691-81A7B90D4D20}">
            <xm:f>tbl_choices!$C$8</xm:f>
            <x14:dxf>
              <font>
                <b/>
                <i val="0"/>
                <color theme="0"/>
              </font>
              <fill>
                <patternFill>
                  <bgColor rgb="FFFFC000"/>
                </patternFill>
              </fill>
            </x14:dxf>
          </x14:cfRule>
          <x14:cfRule type="cellIs" priority="1015" operator="equal" id="{5052FB87-7B42-41C3-89EB-64A3C28D4830}">
            <xm:f>tbl_choices!$C$7</xm:f>
            <x14:dxf>
              <font>
                <b/>
                <i val="0"/>
                <color theme="0"/>
              </font>
              <fill>
                <patternFill>
                  <bgColor rgb="FF70AD47"/>
                </patternFill>
              </fill>
            </x14:dxf>
          </x14:cfRule>
          <xm:sqref>K123:L124</xm:sqref>
        </x14:conditionalFormatting>
        <x14:conditionalFormatting xmlns:xm="http://schemas.microsoft.com/office/excel/2006/main">
          <x14:cfRule type="cellIs" priority="1008" operator="equal" id="{690AB69E-AF1B-418B-96B2-94B1C01AC71B}">
            <xm:f>tbl_choices!$D$7</xm:f>
            <x14:dxf>
              <font>
                <color theme="0"/>
              </font>
              <fill>
                <patternFill>
                  <bgColor rgb="FF757575"/>
                </patternFill>
              </fill>
            </x14:dxf>
          </x14:cfRule>
          <x14:cfRule type="cellIs" priority="1009" operator="equal" id="{EA9D111E-5AD4-4A16-997A-25189194DE9F}">
            <xm:f>tbl_choices!$C$9</xm:f>
            <x14:dxf>
              <font>
                <b/>
                <i val="0"/>
                <color theme="0"/>
              </font>
              <fill>
                <patternFill>
                  <bgColor rgb="FFFF0000"/>
                </patternFill>
              </fill>
            </x14:dxf>
          </x14:cfRule>
          <x14:cfRule type="cellIs" priority="1010" operator="equal" id="{56755AC9-AE6B-4C12-B9C2-1972237B366C}">
            <xm:f>tbl_choices!$C$8</xm:f>
            <x14:dxf>
              <font>
                <b/>
                <i val="0"/>
                <color theme="0"/>
              </font>
              <fill>
                <patternFill>
                  <bgColor rgb="FFFFC000"/>
                </patternFill>
              </fill>
            </x14:dxf>
          </x14:cfRule>
          <x14:cfRule type="cellIs" priority="1011" operator="equal" id="{C43A1739-3BD4-48E1-9B0F-65228B574841}">
            <xm:f>tbl_choices!$C$7</xm:f>
            <x14:dxf>
              <font>
                <b/>
                <i val="0"/>
                <color theme="0"/>
              </font>
              <fill>
                <patternFill>
                  <bgColor rgb="FF70AD47"/>
                </patternFill>
              </fill>
            </x14:dxf>
          </x14:cfRule>
          <xm:sqref>K122:L122</xm:sqref>
        </x14:conditionalFormatting>
        <x14:conditionalFormatting xmlns:xm="http://schemas.microsoft.com/office/excel/2006/main">
          <x14:cfRule type="cellIs" priority="999" operator="equal" id="{7E1F3F4C-BCC2-4198-8696-F01ECCC1CE10}">
            <xm:f>tbl_choices!$D$7</xm:f>
            <x14:dxf>
              <font>
                <color theme="0"/>
              </font>
              <fill>
                <patternFill>
                  <bgColor rgb="FF757575"/>
                </patternFill>
              </fill>
            </x14:dxf>
          </x14:cfRule>
          <x14:cfRule type="cellIs" priority="1000" operator="equal" id="{E203A3D8-FC8D-43C9-B647-1060AC21C24F}">
            <xm:f>tbl_choices!$C$9</xm:f>
            <x14:dxf>
              <font>
                <b/>
                <i val="0"/>
                <color theme="0"/>
              </font>
              <fill>
                <patternFill>
                  <bgColor rgb="FFFF0000"/>
                </patternFill>
              </fill>
            </x14:dxf>
          </x14:cfRule>
          <x14:cfRule type="cellIs" priority="1001" operator="equal" id="{1319FDBF-187F-46B3-81F7-2E391B96BA1E}">
            <xm:f>tbl_choices!$C$8</xm:f>
            <x14:dxf>
              <font>
                <b/>
                <i val="0"/>
                <color theme="0"/>
              </font>
              <fill>
                <patternFill>
                  <bgColor rgb="FFFFC000"/>
                </patternFill>
              </fill>
            </x14:dxf>
          </x14:cfRule>
          <x14:cfRule type="cellIs" priority="1002" operator="equal" id="{63E3FC40-BEB2-4C81-9F65-BF0AC7E4376F}">
            <xm:f>tbl_choices!$C$7</xm:f>
            <x14:dxf>
              <font>
                <b/>
                <i val="0"/>
                <color theme="0"/>
              </font>
              <fill>
                <patternFill>
                  <bgColor rgb="FF70AD47"/>
                </patternFill>
              </fill>
            </x14:dxf>
          </x14:cfRule>
          <xm:sqref>K125:L125</xm:sqref>
        </x14:conditionalFormatting>
        <x14:conditionalFormatting xmlns:xm="http://schemas.microsoft.com/office/excel/2006/main">
          <x14:cfRule type="cellIs" priority="990" operator="equal" id="{239FC50F-2BC7-4C5D-9272-C28265A1C4CE}">
            <xm:f>tbl_choices!$D$7</xm:f>
            <x14:dxf>
              <font>
                <color theme="0"/>
              </font>
              <fill>
                <patternFill>
                  <bgColor rgb="FF757575"/>
                </patternFill>
              </fill>
            </x14:dxf>
          </x14:cfRule>
          <x14:cfRule type="cellIs" priority="991" operator="equal" id="{628744AE-695F-481C-AA87-27DC404DA56D}">
            <xm:f>tbl_choices!$C$9</xm:f>
            <x14:dxf>
              <font>
                <b/>
                <i val="0"/>
                <color theme="0"/>
              </font>
              <fill>
                <patternFill>
                  <bgColor rgb="FFFF0000"/>
                </patternFill>
              </fill>
            </x14:dxf>
          </x14:cfRule>
          <x14:cfRule type="cellIs" priority="992" operator="equal" id="{4D4BE97C-2817-492B-90B1-1AA49EE79E18}">
            <xm:f>tbl_choices!$C$8</xm:f>
            <x14:dxf>
              <font>
                <b/>
                <i val="0"/>
                <color theme="0"/>
              </font>
              <fill>
                <patternFill>
                  <bgColor rgb="FFFFC000"/>
                </patternFill>
              </fill>
            </x14:dxf>
          </x14:cfRule>
          <x14:cfRule type="cellIs" priority="993" operator="equal" id="{AEC91962-46B9-4C56-AE96-23DB08FA1D50}">
            <xm:f>tbl_choices!$C$7</xm:f>
            <x14:dxf>
              <font>
                <b/>
                <i val="0"/>
                <color theme="0"/>
              </font>
              <fill>
                <patternFill>
                  <bgColor rgb="FF70AD47"/>
                </patternFill>
              </fill>
            </x14:dxf>
          </x14:cfRule>
          <xm:sqref>K126:L127</xm:sqref>
        </x14:conditionalFormatting>
        <x14:conditionalFormatting xmlns:xm="http://schemas.microsoft.com/office/excel/2006/main">
          <x14:cfRule type="cellIs" priority="981" operator="equal" id="{9FEDD9B5-D529-43C8-97E6-9DFE01E0783D}">
            <xm:f>tbl_choices!$D$7</xm:f>
            <x14:dxf>
              <font>
                <color theme="0"/>
              </font>
              <fill>
                <patternFill>
                  <bgColor rgb="FF757575"/>
                </patternFill>
              </fill>
            </x14:dxf>
          </x14:cfRule>
          <x14:cfRule type="cellIs" priority="982" operator="equal" id="{04862E47-B242-4DAF-B6CC-DD5E96A103A7}">
            <xm:f>tbl_choices!$C$9</xm:f>
            <x14:dxf>
              <font>
                <b/>
                <i val="0"/>
                <color theme="0"/>
              </font>
              <fill>
                <patternFill>
                  <bgColor rgb="FFFF0000"/>
                </patternFill>
              </fill>
            </x14:dxf>
          </x14:cfRule>
          <x14:cfRule type="cellIs" priority="983" operator="equal" id="{7ED4D6B5-9505-46B7-8EB7-55CAF7BCFA29}">
            <xm:f>tbl_choices!$C$8</xm:f>
            <x14:dxf>
              <font>
                <b/>
                <i val="0"/>
                <color theme="0"/>
              </font>
              <fill>
                <patternFill>
                  <bgColor rgb="FFFFC000"/>
                </patternFill>
              </fill>
            </x14:dxf>
          </x14:cfRule>
          <x14:cfRule type="cellIs" priority="984" operator="equal" id="{CDD1BB48-B1C4-47A0-98FE-8AFC5F8385AB}">
            <xm:f>tbl_choices!$C$7</xm:f>
            <x14:dxf>
              <font>
                <b/>
                <i val="0"/>
                <color theme="0"/>
              </font>
              <fill>
                <patternFill>
                  <bgColor rgb="FF70AD47"/>
                </patternFill>
              </fill>
            </x14:dxf>
          </x14:cfRule>
          <xm:sqref>K129:L134</xm:sqref>
        </x14:conditionalFormatting>
        <x14:conditionalFormatting xmlns:xm="http://schemas.microsoft.com/office/excel/2006/main">
          <x14:cfRule type="cellIs" priority="977" operator="equal" id="{BA94F820-3D65-496D-B6C2-81CE04FF0ABE}">
            <xm:f>tbl_choices!$D$7</xm:f>
            <x14:dxf>
              <font>
                <color theme="0"/>
              </font>
              <fill>
                <patternFill>
                  <bgColor rgb="FF757575"/>
                </patternFill>
              </fill>
            </x14:dxf>
          </x14:cfRule>
          <x14:cfRule type="cellIs" priority="978" operator="equal" id="{54032C80-7B05-42A9-8ACA-1E273120ED92}">
            <xm:f>tbl_choices!$C$9</xm:f>
            <x14:dxf>
              <font>
                <b/>
                <i val="0"/>
                <color theme="0"/>
              </font>
              <fill>
                <patternFill>
                  <bgColor rgb="FFFF0000"/>
                </patternFill>
              </fill>
            </x14:dxf>
          </x14:cfRule>
          <x14:cfRule type="cellIs" priority="979" operator="equal" id="{C366040A-9AEE-49EE-8C49-AE3E3E663047}">
            <xm:f>tbl_choices!$C$8</xm:f>
            <x14:dxf>
              <font>
                <b/>
                <i val="0"/>
                <color theme="0"/>
              </font>
              <fill>
                <patternFill>
                  <bgColor rgb="FFFFC000"/>
                </patternFill>
              </fill>
            </x14:dxf>
          </x14:cfRule>
          <x14:cfRule type="cellIs" priority="980" operator="equal" id="{CA6B085E-D41B-4542-AFA2-CFAD63CCF1AE}">
            <xm:f>tbl_choices!$C$7</xm:f>
            <x14:dxf>
              <font>
                <b/>
                <i val="0"/>
                <color theme="0"/>
              </font>
              <fill>
                <patternFill>
                  <bgColor rgb="FF70AD47"/>
                </patternFill>
              </fill>
            </x14:dxf>
          </x14:cfRule>
          <xm:sqref>K128:L128</xm:sqref>
        </x14:conditionalFormatting>
        <x14:conditionalFormatting xmlns:xm="http://schemas.microsoft.com/office/excel/2006/main">
          <x14:cfRule type="cellIs" priority="968" operator="equal" id="{6621878F-D0C4-416C-A3D1-35E8D2C9067F}">
            <xm:f>tbl_choices!$D$7</xm:f>
            <x14:dxf>
              <font>
                <color theme="0"/>
              </font>
              <fill>
                <patternFill>
                  <bgColor rgb="FF757575"/>
                </patternFill>
              </fill>
            </x14:dxf>
          </x14:cfRule>
          <x14:cfRule type="cellIs" priority="969" operator="equal" id="{B1C1B77B-C766-490A-8A81-5382FC48AE2A}">
            <xm:f>tbl_choices!$C$9</xm:f>
            <x14:dxf>
              <font>
                <b/>
                <i val="0"/>
                <color theme="0"/>
              </font>
              <fill>
                <patternFill>
                  <bgColor rgb="FFFF0000"/>
                </patternFill>
              </fill>
            </x14:dxf>
          </x14:cfRule>
          <x14:cfRule type="cellIs" priority="970" operator="equal" id="{AAF19DEE-1004-4FB0-85D4-72F56ED36151}">
            <xm:f>tbl_choices!$C$8</xm:f>
            <x14:dxf>
              <font>
                <b/>
                <i val="0"/>
                <color theme="0"/>
              </font>
              <fill>
                <patternFill>
                  <bgColor rgb="FFFFC000"/>
                </patternFill>
              </fill>
            </x14:dxf>
          </x14:cfRule>
          <x14:cfRule type="cellIs" priority="971" operator="equal" id="{455F13F9-46E6-4F33-BA23-A26ADA03443F}">
            <xm:f>tbl_choices!$C$7</xm:f>
            <x14:dxf>
              <font>
                <b/>
                <i val="0"/>
                <color theme="0"/>
              </font>
              <fill>
                <patternFill>
                  <bgColor rgb="FF70AD47"/>
                </patternFill>
              </fill>
            </x14:dxf>
          </x14:cfRule>
          <xm:sqref>K135:L135</xm:sqref>
        </x14:conditionalFormatting>
        <x14:conditionalFormatting xmlns:xm="http://schemas.microsoft.com/office/excel/2006/main">
          <x14:cfRule type="cellIs" priority="959" operator="equal" id="{743DFF0A-58B3-45F1-9B23-D4CE6D9DD022}">
            <xm:f>tbl_choices!$D$7</xm:f>
            <x14:dxf>
              <font>
                <color theme="0"/>
              </font>
              <fill>
                <patternFill>
                  <bgColor rgb="FF757575"/>
                </patternFill>
              </fill>
            </x14:dxf>
          </x14:cfRule>
          <x14:cfRule type="cellIs" priority="960" operator="equal" id="{9E949F8E-A4FE-493D-B87E-E0C2C5E6B238}">
            <xm:f>tbl_choices!$C$9</xm:f>
            <x14:dxf>
              <font>
                <b/>
                <i val="0"/>
                <color theme="0"/>
              </font>
              <fill>
                <patternFill>
                  <bgColor rgb="FFFF0000"/>
                </patternFill>
              </fill>
            </x14:dxf>
          </x14:cfRule>
          <x14:cfRule type="cellIs" priority="961" operator="equal" id="{591CC345-39E3-4482-A66E-2CCE56EDA3F4}">
            <xm:f>tbl_choices!$C$8</xm:f>
            <x14:dxf>
              <font>
                <b/>
                <i val="0"/>
                <color theme="0"/>
              </font>
              <fill>
                <patternFill>
                  <bgColor rgb="FFFFC000"/>
                </patternFill>
              </fill>
            </x14:dxf>
          </x14:cfRule>
          <x14:cfRule type="cellIs" priority="962" operator="equal" id="{D611695F-2628-42F9-AA60-E72CCFFA177F}">
            <xm:f>tbl_choices!$C$7</xm:f>
            <x14:dxf>
              <font>
                <b/>
                <i val="0"/>
                <color theme="0"/>
              </font>
              <fill>
                <patternFill>
                  <bgColor rgb="FF70AD47"/>
                </patternFill>
              </fill>
            </x14:dxf>
          </x14:cfRule>
          <xm:sqref>K141:L143 K140</xm:sqref>
        </x14:conditionalFormatting>
        <x14:conditionalFormatting xmlns:xm="http://schemas.microsoft.com/office/excel/2006/main">
          <x14:cfRule type="cellIs" priority="946" operator="equal" id="{6319FB01-5ACD-4398-93FF-67FB3A291F22}">
            <xm:f>tbl_choices!$D$7</xm:f>
            <x14:dxf>
              <font>
                <color theme="0"/>
              </font>
              <fill>
                <patternFill>
                  <bgColor rgb="FF757575"/>
                </patternFill>
              </fill>
            </x14:dxf>
          </x14:cfRule>
          <x14:cfRule type="cellIs" priority="947" operator="equal" id="{B4A014A8-A8DE-430E-9E93-39A2AD5595D3}">
            <xm:f>tbl_choices!$C$9</xm:f>
            <x14:dxf>
              <font>
                <b/>
                <i val="0"/>
                <color theme="0"/>
              </font>
              <fill>
                <patternFill>
                  <bgColor rgb="FFFF0000"/>
                </patternFill>
              </fill>
            </x14:dxf>
          </x14:cfRule>
          <x14:cfRule type="cellIs" priority="948" operator="equal" id="{57DA262F-6398-4041-851F-1EEF345CC9F7}">
            <xm:f>tbl_choices!$C$8</xm:f>
            <x14:dxf>
              <font>
                <b/>
                <i val="0"/>
                <color theme="0"/>
              </font>
              <fill>
                <patternFill>
                  <bgColor rgb="FFFFC000"/>
                </patternFill>
              </fill>
            </x14:dxf>
          </x14:cfRule>
          <x14:cfRule type="cellIs" priority="949" operator="equal" id="{0CCE543D-8696-450E-ABC4-78297C771EB1}">
            <xm:f>tbl_choices!$C$7</xm:f>
            <x14:dxf>
              <font>
                <b/>
                <i val="0"/>
                <color theme="0"/>
              </font>
              <fill>
                <patternFill>
                  <bgColor rgb="FF70AD47"/>
                </patternFill>
              </fill>
            </x14:dxf>
          </x14:cfRule>
          <xm:sqref>K24</xm:sqref>
        </x14:conditionalFormatting>
        <x14:conditionalFormatting xmlns:xm="http://schemas.microsoft.com/office/excel/2006/main">
          <x14:cfRule type="cellIs" priority="911" operator="equal" id="{1EAC5758-0668-4619-B1FB-1ED812E09229}">
            <xm:f>tbl_choices!$D$7</xm:f>
            <x14:dxf>
              <font>
                <color theme="0"/>
              </font>
              <fill>
                <patternFill>
                  <bgColor rgb="FF757575"/>
                </patternFill>
              </fill>
            </x14:dxf>
          </x14:cfRule>
          <x14:cfRule type="cellIs" priority="912" operator="equal" id="{4384DE66-BFD9-4590-9048-735DE876C96A}">
            <xm:f>tbl_choices!$C$9</xm:f>
            <x14:dxf>
              <font>
                <b/>
                <i val="0"/>
                <color theme="0"/>
              </font>
              <fill>
                <patternFill>
                  <bgColor rgb="FFFF0000"/>
                </patternFill>
              </fill>
            </x14:dxf>
          </x14:cfRule>
          <x14:cfRule type="cellIs" priority="913" operator="equal" id="{4C107015-41F4-4654-9EA8-7B59F5947EA9}">
            <xm:f>tbl_choices!$C$8</xm:f>
            <x14:dxf>
              <font>
                <b/>
                <i val="0"/>
                <color theme="0"/>
              </font>
              <fill>
                <patternFill>
                  <bgColor rgb="FFFFC000"/>
                </patternFill>
              </fill>
            </x14:dxf>
          </x14:cfRule>
          <x14:cfRule type="cellIs" priority="914" operator="equal" id="{D7777A3B-A936-4A5E-AC1F-0FD16D7F4E3B}">
            <xm:f>tbl_choices!$C$7</xm:f>
            <x14:dxf>
              <font>
                <b/>
                <i val="0"/>
                <color theme="0"/>
              </font>
              <fill>
                <patternFill>
                  <bgColor rgb="FF70AD47"/>
                </patternFill>
              </fill>
            </x14:dxf>
          </x14:cfRule>
          <xm:sqref>K25:L25</xm:sqref>
        </x14:conditionalFormatting>
        <x14:conditionalFormatting xmlns:xm="http://schemas.microsoft.com/office/excel/2006/main">
          <x14:cfRule type="cellIs" priority="937" operator="equal" id="{19A62D78-9448-4C89-81A7-8359369452ED}">
            <xm:f>tbl_choices!$D$7</xm:f>
            <x14:dxf>
              <font>
                <color theme="0"/>
              </font>
              <fill>
                <patternFill>
                  <bgColor rgb="FF757575"/>
                </patternFill>
              </fill>
            </x14:dxf>
          </x14:cfRule>
          <x14:cfRule type="cellIs" priority="938" operator="equal" id="{A598C2F3-1C0B-4DF5-B1F6-B7BE44060B3B}">
            <xm:f>tbl_choices!$C$9</xm:f>
            <x14:dxf>
              <font>
                <b/>
                <i val="0"/>
                <color theme="0"/>
              </font>
              <fill>
                <patternFill>
                  <bgColor rgb="FFFF0000"/>
                </patternFill>
              </fill>
            </x14:dxf>
          </x14:cfRule>
          <x14:cfRule type="cellIs" priority="939" operator="equal" id="{81A6A6B4-8E9B-4AFC-8ED1-0F1389AF5987}">
            <xm:f>tbl_choices!$C$8</xm:f>
            <x14:dxf>
              <font>
                <b/>
                <i val="0"/>
                <color theme="0"/>
              </font>
              <fill>
                <patternFill>
                  <bgColor rgb="FFFFC000"/>
                </patternFill>
              </fill>
            </x14:dxf>
          </x14:cfRule>
          <x14:cfRule type="cellIs" priority="940" operator="equal" id="{E92A667A-B8CC-427C-AB01-947C3EA4FDB0}">
            <xm:f>tbl_choices!$C$7</xm:f>
            <x14:dxf>
              <font>
                <b/>
                <i val="0"/>
                <color theme="0"/>
              </font>
              <fill>
                <patternFill>
                  <bgColor rgb="FF70AD47"/>
                </patternFill>
              </fill>
            </x14:dxf>
          </x14:cfRule>
          <xm:sqref>K19</xm:sqref>
        </x14:conditionalFormatting>
        <x14:conditionalFormatting xmlns:xm="http://schemas.microsoft.com/office/excel/2006/main">
          <x14:cfRule type="cellIs" priority="933" operator="equal" id="{73C0DA58-4C01-4BEC-83D1-123D9C208804}">
            <xm:f>tbl_choices!$D$7</xm:f>
            <x14:dxf>
              <font>
                <color theme="0"/>
              </font>
              <fill>
                <patternFill>
                  <bgColor rgb="FF757575"/>
                </patternFill>
              </fill>
            </x14:dxf>
          </x14:cfRule>
          <x14:cfRule type="cellIs" priority="934" operator="equal" id="{1658A850-CD96-4370-816E-61CEE9D04194}">
            <xm:f>tbl_choices!$C$9</xm:f>
            <x14:dxf>
              <font>
                <b/>
                <i val="0"/>
                <color theme="0"/>
              </font>
              <fill>
                <patternFill>
                  <bgColor rgb="FFFF0000"/>
                </patternFill>
              </fill>
            </x14:dxf>
          </x14:cfRule>
          <x14:cfRule type="cellIs" priority="935" operator="equal" id="{C87E19D1-2B12-4D92-8263-61A1D7B725E6}">
            <xm:f>tbl_choices!$C$8</xm:f>
            <x14:dxf>
              <font>
                <b/>
                <i val="0"/>
                <color theme="0"/>
              </font>
              <fill>
                <patternFill>
                  <bgColor rgb="FFFFC000"/>
                </patternFill>
              </fill>
            </x14:dxf>
          </x14:cfRule>
          <x14:cfRule type="cellIs" priority="936" operator="equal" id="{07A176A7-4EE6-4504-BBE0-6AD01674FEF9}">
            <xm:f>tbl_choices!$C$7</xm:f>
            <x14:dxf>
              <font>
                <b/>
                <i val="0"/>
                <color theme="0"/>
              </font>
              <fill>
                <patternFill>
                  <bgColor rgb="FF70AD47"/>
                </patternFill>
              </fill>
            </x14:dxf>
          </x14:cfRule>
          <xm:sqref>K20</xm:sqref>
        </x14:conditionalFormatting>
        <x14:conditionalFormatting xmlns:xm="http://schemas.microsoft.com/office/excel/2006/main">
          <x14:cfRule type="cellIs" priority="929" operator="equal" id="{0FA13839-8367-4DA7-BAFE-BEC3531DEA8A}">
            <xm:f>tbl_choices!$D$7</xm:f>
            <x14:dxf>
              <font>
                <color theme="0"/>
              </font>
              <fill>
                <patternFill>
                  <bgColor rgb="FF757575"/>
                </patternFill>
              </fill>
            </x14:dxf>
          </x14:cfRule>
          <x14:cfRule type="cellIs" priority="930" operator="equal" id="{5254440C-56F9-45EB-A391-788BBEA7F7CF}">
            <xm:f>tbl_choices!$C$9</xm:f>
            <x14:dxf>
              <font>
                <b/>
                <i val="0"/>
                <color theme="0"/>
              </font>
              <fill>
                <patternFill>
                  <bgColor rgb="FFFF0000"/>
                </patternFill>
              </fill>
            </x14:dxf>
          </x14:cfRule>
          <x14:cfRule type="cellIs" priority="931" operator="equal" id="{0032B87F-1E92-4CC6-8A49-E3A99ECEB61B}">
            <xm:f>tbl_choices!$C$8</xm:f>
            <x14:dxf>
              <font>
                <b/>
                <i val="0"/>
                <color theme="0"/>
              </font>
              <fill>
                <patternFill>
                  <bgColor rgb="FFFFC000"/>
                </patternFill>
              </fill>
            </x14:dxf>
          </x14:cfRule>
          <x14:cfRule type="cellIs" priority="932" operator="equal" id="{188DD819-4794-44CC-A3C6-BDE73089205F}">
            <xm:f>tbl_choices!$C$7</xm:f>
            <x14:dxf>
              <font>
                <b/>
                <i val="0"/>
                <color theme="0"/>
              </font>
              <fill>
                <patternFill>
                  <bgColor rgb="FF70AD47"/>
                </patternFill>
              </fill>
            </x14:dxf>
          </x14:cfRule>
          <xm:sqref>K22</xm:sqref>
        </x14:conditionalFormatting>
        <x14:conditionalFormatting xmlns:xm="http://schemas.microsoft.com/office/excel/2006/main">
          <x14:cfRule type="cellIs" priority="920" operator="equal" id="{9DBFE221-58F3-47B6-BC7F-A615681D198A}">
            <xm:f>tbl_choices!$D$7</xm:f>
            <x14:dxf>
              <font>
                <color theme="0"/>
              </font>
              <fill>
                <patternFill>
                  <bgColor rgb="FF757575"/>
                </patternFill>
              </fill>
            </x14:dxf>
          </x14:cfRule>
          <x14:cfRule type="cellIs" priority="921" operator="equal" id="{4B413181-C381-4C63-B04A-00DFE6628306}">
            <xm:f>tbl_choices!$C$9</xm:f>
            <x14:dxf>
              <font>
                <b/>
                <i val="0"/>
                <color theme="0"/>
              </font>
              <fill>
                <patternFill>
                  <bgColor rgb="FFFF0000"/>
                </patternFill>
              </fill>
            </x14:dxf>
          </x14:cfRule>
          <x14:cfRule type="cellIs" priority="922" operator="equal" id="{21310CDD-318E-4597-8DEC-24F8D5597BCA}">
            <xm:f>tbl_choices!$C$8</xm:f>
            <x14:dxf>
              <font>
                <b/>
                <i val="0"/>
                <color theme="0"/>
              </font>
              <fill>
                <patternFill>
                  <bgColor rgb="FFFFC000"/>
                </patternFill>
              </fill>
            </x14:dxf>
          </x14:cfRule>
          <x14:cfRule type="cellIs" priority="923" operator="equal" id="{C970475D-DD76-42D0-93AE-22C7C595AFC3}">
            <xm:f>tbl_choices!$C$7</xm:f>
            <x14:dxf>
              <font>
                <b/>
                <i val="0"/>
                <color theme="0"/>
              </font>
              <fill>
                <patternFill>
                  <bgColor rgb="FF70AD47"/>
                </patternFill>
              </fill>
            </x14:dxf>
          </x14:cfRule>
          <xm:sqref>K21</xm:sqref>
        </x14:conditionalFormatting>
        <x14:conditionalFormatting xmlns:xm="http://schemas.microsoft.com/office/excel/2006/main">
          <x14:cfRule type="cellIs" priority="817" operator="equal" id="{C6212CCC-EAC5-4E3E-A45D-1968F926AB49}">
            <xm:f>tbl_choices!$D$7</xm:f>
            <x14:dxf>
              <font>
                <color theme="0"/>
              </font>
              <fill>
                <patternFill>
                  <bgColor rgb="FF757575"/>
                </patternFill>
              </fill>
            </x14:dxf>
          </x14:cfRule>
          <x14:cfRule type="cellIs" priority="818" operator="equal" id="{4F9D4B65-496A-47A0-8549-54AAC5B142E0}">
            <xm:f>tbl_choices!$C$9</xm:f>
            <x14:dxf>
              <font>
                <b/>
                <i val="0"/>
                <color theme="0"/>
              </font>
              <fill>
                <patternFill>
                  <bgColor rgb="FFFF0000"/>
                </patternFill>
              </fill>
            </x14:dxf>
          </x14:cfRule>
          <x14:cfRule type="cellIs" priority="819" operator="equal" id="{9AD988E9-E36A-49EB-B3D2-5E4F87AEB2F1}">
            <xm:f>tbl_choices!$C$8</xm:f>
            <x14:dxf>
              <font>
                <b/>
                <i val="0"/>
                <color theme="0"/>
              </font>
              <fill>
                <patternFill>
                  <bgColor rgb="FFFFC000"/>
                </patternFill>
              </fill>
            </x14:dxf>
          </x14:cfRule>
          <x14:cfRule type="cellIs" priority="820" operator="equal" id="{4D9A2A6B-BEAB-457E-8E1F-DAC45A94404A}">
            <xm:f>tbl_choices!$C$7</xm:f>
            <x14:dxf>
              <font>
                <b/>
                <i val="0"/>
                <color theme="0"/>
              </font>
              <fill>
                <patternFill>
                  <bgColor rgb="FF70AD47"/>
                </patternFill>
              </fill>
            </x14:dxf>
          </x14:cfRule>
          <xm:sqref>M34</xm:sqref>
        </x14:conditionalFormatting>
        <x14:conditionalFormatting xmlns:xm="http://schemas.microsoft.com/office/excel/2006/main">
          <x14:cfRule type="cellIs" priority="813" operator="equal" id="{FEB08B25-C6DA-4FFF-8DC0-9A8F9A8A42DC}">
            <xm:f>tbl_choices!$D$7</xm:f>
            <x14:dxf>
              <font>
                <color theme="0"/>
              </font>
              <fill>
                <patternFill>
                  <bgColor rgb="FF757575"/>
                </patternFill>
              </fill>
            </x14:dxf>
          </x14:cfRule>
          <x14:cfRule type="cellIs" priority="814" operator="equal" id="{A1D90DE7-6131-443B-B0DD-E4F8D2CD6F30}">
            <xm:f>tbl_choices!$C$9</xm:f>
            <x14:dxf>
              <font>
                <b/>
                <i val="0"/>
                <color theme="0"/>
              </font>
              <fill>
                <patternFill>
                  <bgColor rgb="FFFF0000"/>
                </patternFill>
              </fill>
            </x14:dxf>
          </x14:cfRule>
          <x14:cfRule type="cellIs" priority="815" operator="equal" id="{87ABCE77-1C21-4FEC-981D-AB8AFFB9955F}">
            <xm:f>tbl_choices!$C$8</xm:f>
            <x14:dxf>
              <font>
                <b/>
                <i val="0"/>
                <color theme="0"/>
              </font>
              <fill>
                <patternFill>
                  <bgColor rgb="FFFFC000"/>
                </patternFill>
              </fill>
            </x14:dxf>
          </x14:cfRule>
          <x14:cfRule type="cellIs" priority="816" operator="equal" id="{1B114949-595D-4E57-AA41-4568FF84D448}">
            <xm:f>tbl_choices!$C$7</xm:f>
            <x14:dxf>
              <font>
                <b/>
                <i val="0"/>
                <color theme="0"/>
              </font>
              <fill>
                <patternFill>
                  <bgColor rgb="FF70AD47"/>
                </patternFill>
              </fill>
            </x14:dxf>
          </x14:cfRule>
          <xm:sqref>K34</xm:sqref>
        </x14:conditionalFormatting>
        <x14:conditionalFormatting xmlns:xm="http://schemas.microsoft.com/office/excel/2006/main">
          <x14:cfRule type="cellIs" priority="791" operator="equal" id="{9F8CF8C4-C16F-4CE0-86FB-9D268ECC6194}">
            <xm:f>tbl_choices!$D$7</xm:f>
            <x14:dxf>
              <font>
                <color theme="0"/>
              </font>
              <fill>
                <patternFill>
                  <bgColor rgb="FF757575"/>
                </patternFill>
              </fill>
            </x14:dxf>
          </x14:cfRule>
          <x14:cfRule type="cellIs" priority="792" operator="equal" id="{F435BAA4-488F-41B5-BA7B-43421D48A9DA}">
            <xm:f>tbl_choices!$C$9</xm:f>
            <x14:dxf>
              <font>
                <b/>
                <i val="0"/>
                <color theme="0"/>
              </font>
              <fill>
                <patternFill>
                  <bgColor rgb="FFFF0000"/>
                </patternFill>
              </fill>
            </x14:dxf>
          </x14:cfRule>
          <x14:cfRule type="cellIs" priority="793" operator="equal" id="{07EC602D-B4AA-4B45-817E-4F849E3EE440}">
            <xm:f>tbl_choices!$C$8</xm:f>
            <x14:dxf>
              <font>
                <b/>
                <i val="0"/>
                <color theme="0"/>
              </font>
              <fill>
                <patternFill>
                  <bgColor rgb="FFFFC000"/>
                </patternFill>
              </fill>
            </x14:dxf>
          </x14:cfRule>
          <x14:cfRule type="cellIs" priority="794" operator="equal" id="{52183B80-0491-499C-90DF-1E78D6A422AF}">
            <xm:f>tbl_choices!$C$7</xm:f>
            <x14:dxf>
              <font>
                <b/>
                <i val="0"/>
                <color theme="0"/>
              </font>
              <fill>
                <patternFill>
                  <bgColor rgb="FF70AD47"/>
                </patternFill>
              </fill>
            </x14:dxf>
          </x14:cfRule>
          <xm:sqref>K47</xm:sqref>
        </x14:conditionalFormatting>
        <x14:conditionalFormatting xmlns:xm="http://schemas.microsoft.com/office/excel/2006/main">
          <x14:cfRule type="cellIs" priority="782" operator="equal" id="{02408F67-BEAE-48A1-A4EB-6EE686F2A730}">
            <xm:f>tbl_choices!$D$7</xm:f>
            <x14:dxf>
              <font>
                <color theme="0"/>
              </font>
              <fill>
                <patternFill>
                  <bgColor rgb="FF757575"/>
                </patternFill>
              </fill>
            </x14:dxf>
          </x14:cfRule>
          <x14:cfRule type="cellIs" priority="783" operator="equal" id="{6D8ABC2E-827B-4555-BEC4-43E2F90219B2}">
            <xm:f>tbl_choices!$C$9</xm:f>
            <x14:dxf>
              <font>
                <b/>
                <i val="0"/>
                <color theme="0"/>
              </font>
              <fill>
                <patternFill>
                  <bgColor rgb="FFFF0000"/>
                </patternFill>
              </fill>
            </x14:dxf>
          </x14:cfRule>
          <x14:cfRule type="cellIs" priority="784" operator="equal" id="{E5DDBBA6-5084-415D-9567-CB422B70B76B}">
            <xm:f>tbl_choices!$C$8</xm:f>
            <x14:dxf>
              <font>
                <b/>
                <i val="0"/>
                <color theme="0"/>
              </font>
              <fill>
                <patternFill>
                  <bgColor rgb="FFFFC000"/>
                </patternFill>
              </fill>
            </x14:dxf>
          </x14:cfRule>
          <x14:cfRule type="cellIs" priority="785" operator="equal" id="{3B6B9916-F598-4D05-BF51-EB756F4188C4}">
            <xm:f>tbl_choices!$C$7</xm:f>
            <x14:dxf>
              <font>
                <b/>
                <i val="0"/>
                <color theme="0"/>
              </font>
              <fill>
                <patternFill>
                  <bgColor rgb="FF70AD47"/>
                </patternFill>
              </fill>
            </x14:dxf>
          </x14:cfRule>
          <xm:sqref>M47:M59</xm:sqref>
        </x14:conditionalFormatting>
        <x14:conditionalFormatting xmlns:xm="http://schemas.microsoft.com/office/excel/2006/main">
          <x14:cfRule type="cellIs" priority="778" operator="equal" id="{1ABA9FBB-C2A6-4D6D-BAB6-4A74A5C93A23}">
            <xm:f>tbl_choices!$D$7</xm:f>
            <x14:dxf>
              <font>
                <color theme="0"/>
              </font>
              <fill>
                <patternFill>
                  <bgColor rgb="FF757575"/>
                </patternFill>
              </fill>
            </x14:dxf>
          </x14:cfRule>
          <x14:cfRule type="cellIs" priority="779" operator="equal" id="{CD47C9C7-83AE-442F-88F7-21737116D675}">
            <xm:f>tbl_choices!$C$9</xm:f>
            <x14:dxf>
              <font>
                <b/>
                <i val="0"/>
                <color theme="0"/>
              </font>
              <fill>
                <patternFill>
                  <bgColor rgb="FFFF0000"/>
                </patternFill>
              </fill>
            </x14:dxf>
          </x14:cfRule>
          <x14:cfRule type="cellIs" priority="780" operator="equal" id="{56115D10-4730-408A-A5C0-7343ACC5F568}">
            <xm:f>tbl_choices!$C$8</xm:f>
            <x14:dxf>
              <font>
                <b/>
                <i val="0"/>
                <color theme="0"/>
              </font>
              <fill>
                <patternFill>
                  <bgColor rgb="FFFFC000"/>
                </patternFill>
              </fill>
            </x14:dxf>
          </x14:cfRule>
          <x14:cfRule type="cellIs" priority="781" operator="equal" id="{BF7DF229-D231-496C-8B8F-C1C9F60B464F}">
            <xm:f>tbl_choices!$C$7</xm:f>
            <x14:dxf>
              <font>
                <b/>
                <i val="0"/>
                <color theme="0"/>
              </font>
              <fill>
                <patternFill>
                  <bgColor rgb="FF70AD47"/>
                </patternFill>
              </fill>
            </x14:dxf>
          </x14:cfRule>
          <xm:sqref>K48:L50 K59:L59 K52:L57 K51</xm:sqref>
        </x14:conditionalFormatting>
        <x14:conditionalFormatting xmlns:xm="http://schemas.microsoft.com/office/excel/2006/main">
          <x14:cfRule type="cellIs" priority="769" operator="equal" id="{8B4FA50D-04DC-45E6-AFDC-A2181C3992E0}">
            <xm:f>tbl_choices!$D$7</xm:f>
            <x14:dxf>
              <font>
                <color theme="0"/>
              </font>
              <fill>
                <patternFill>
                  <bgColor rgb="FF757575"/>
                </patternFill>
              </fill>
            </x14:dxf>
          </x14:cfRule>
          <x14:cfRule type="cellIs" priority="770" operator="equal" id="{0BEA7BA1-8DC6-45A2-A8DD-17E8BC404BC8}">
            <xm:f>tbl_choices!$C$9</xm:f>
            <x14:dxf>
              <font>
                <b/>
                <i val="0"/>
                <color theme="0"/>
              </font>
              <fill>
                <patternFill>
                  <bgColor rgb="FFFF0000"/>
                </patternFill>
              </fill>
            </x14:dxf>
          </x14:cfRule>
          <x14:cfRule type="cellIs" priority="771" operator="equal" id="{2D14EDBC-0A81-4FDF-B609-8D1EBF9C610A}">
            <xm:f>tbl_choices!$C$8</xm:f>
            <x14:dxf>
              <font>
                <b/>
                <i val="0"/>
                <color theme="0"/>
              </font>
              <fill>
                <patternFill>
                  <bgColor rgb="FFFFC000"/>
                </patternFill>
              </fill>
            </x14:dxf>
          </x14:cfRule>
          <x14:cfRule type="cellIs" priority="772" operator="equal" id="{E4E21394-1BF4-43F6-8D6F-7467E7D2A502}">
            <xm:f>tbl_choices!$C$7</xm:f>
            <x14:dxf>
              <font>
                <b/>
                <i val="0"/>
                <color theme="0"/>
              </font>
              <fill>
                <patternFill>
                  <bgColor rgb="FF70AD47"/>
                </patternFill>
              </fill>
            </x14:dxf>
          </x14:cfRule>
          <xm:sqref>K58</xm:sqref>
        </x14:conditionalFormatting>
        <x14:conditionalFormatting xmlns:xm="http://schemas.microsoft.com/office/excel/2006/main">
          <x14:cfRule type="cellIs" priority="745" operator="equal" id="{4B2B2329-3ABC-4079-AE4D-FC8BD143B718}">
            <xm:f>tbl_choices!$D$7</xm:f>
            <x14:dxf>
              <font>
                <color theme="0"/>
              </font>
              <fill>
                <patternFill>
                  <bgColor rgb="FF757575"/>
                </patternFill>
              </fill>
            </x14:dxf>
          </x14:cfRule>
          <x14:cfRule type="cellIs" priority="746" operator="equal" id="{4F43000D-F0BD-4958-A599-7AC228523B06}">
            <xm:f>tbl_choices!$C$9</xm:f>
            <x14:dxf>
              <font>
                <b/>
                <i val="0"/>
                <color theme="0"/>
              </font>
              <fill>
                <patternFill>
                  <bgColor rgb="FFFF0000"/>
                </patternFill>
              </fill>
            </x14:dxf>
          </x14:cfRule>
          <x14:cfRule type="cellIs" priority="747" operator="equal" id="{A5334539-1120-48DD-89A6-8B6C690BBE36}">
            <xm:f>tbl_choices!$C$8</xm:f>
            <x14:dxf>
              <font>
                <b/>
                <i val="0"/>
                <color theme="0"/>
              </font>
              <fill>
                <patternFill>
                  <bgColor rgb="FFFFC000"/>
                </patternFill>
              </fill>
            </x14:dxf>
          </x14:cfRule>
          <x14:cfRule type="cellIs" priority="748" operator="equal" id="{43B65AE2-03DE-4440-9E7F-B67E13366155}">
            <xm:f>tbl_choices!$C$7</xm:f>
            <x14:dxf>
              <font>
                <b/>
                <i val="0"/>
                <color theme="0"/>
              </font>
              <fill>
                <patternFill>
                  <bgColor rgb="FF70AD47"/>
                </patternFill>
              </fill>
            </x14:dxf>
          </x14:cfRule>
          <xm:sqref>K67</xm:sqref>
        </x14:conditionalFormatting>
        <x14:conditionalFormatting xmlns:xm="http://schemas.microsoft.com/office/excel/2006/main">
          <x14:cfRule type="cellIs" priority="736" operator="equal" id="{67291824-A95B-44F9-91B7-C62170A19052}">
            <xm:f>tbl_choices!$D$7</xm:f>
            <x14:dxf>
              <font>
                <color theme="0"/>
              </font>
              <fill>
                <patternFill>
                  <bgColor rgb="FF757575"/>
                </patternFill>
              </fill>
            </x14:dxf>
          </x14:cfRule>
          <x14:cfRule type="cellIs" priority="737" operator="equal" id="{C907B53E-58D4-4755-9DA3-A6C78555612C}">
            <xm:f>tbl_choices!$C$9</xm:f>
            <x14:dxf>
              <font>
                <b/>
                <i val="0"/>
                <color theme="0"/>
              </font>
              <fill>
                <patternFill>
                  <bgColor rgb="FFFF0000"/>
                </patternFill>
              </fill>
            </x14:dxf>
          </x14:cfRule>
          <x14:cfRule type="cellIs" priority="738" operator="equal" id="{8F2CA17A-2C8E-41A8-902B-4D4656FB7003}">
            <xm:f>tbl_choices!$C$8</xm:f>
            <x14:dxf>
              <font>
                <b/>
                <i val="0"/>
                <color theme="0"/>
              </font>
              <fill>
                <patternFill>
                  <bgColor rgb="FFFFC000"/>
                </patternFill>
              </fill>
            </x14:dxf>
          </x14:cfRule>
          <x14:cfRule type="cellIs" priority="739" operator="equal" id="{BC38599D-A71D-49D7-9E70-318B2285093F}">
            <xm:f>tbl_choices!$C$7</xm:f>
            <x14:dxf>
              <font>
                <b/>
                <i val="0"/>
                <color theme="0"/>
              </font>
              <fill>
                <patternFill>
                  <bgColor rgb="FF70AD47"/>
                </patternFill>
              </fill>
            </x14:dxf>
          </x14:cfRule>
          <xm:sqref>K68:L68 K70:L71 K69</xm:sqref>
        </x14:conditionalFormatting>
        <x14:conditionalFormatting xmlns:xm="http://schemas.microsoft.com/office/excel/2006/main">
          <x14:cfRule type="cellIs" priority="717" operator="equal" id="{0A265C6F-C473-470B-8705-7EDF4AD91A47}">
            <xm:f>tbl_choices!$D$7</xm:f>
            <x14:dxf>
              <font>
                <color theme="0"/>
              </font>
              <fill>
                <patternFill>
                  <bgColor rgb="FF757575"/>
                </patternFill>
              </fill>
            </x14:dxf>
          </x14:cfRule>
          <x14:cfRule type="cellIs" priority="718" operator="equal" id="{68A4A760-57D8-4954-A58B-1E3A9CA841D5}">
            <xm:f>tbl_choices!$C$9</xm:f>
            <x14:dxf>
              <font>
                <b/>
                <i val="0"/>
                <color theme="0"/>
              </font>
              <fill>
                <patternFill>
                  <bgColor rgb="FFFF0000"/>
                </patternFill>
              </fill>
            </x14:dxf>
          </x14:cfRule>
          <x14:cfRule type="cellIs" priority="719" operator="equal" id="{AFEBAECD-2200-43DE-9265-A58C2BCC6403}">
            <xm:f>tbl_choices!$C$8</xm:f>
            <x14:dxf>
              <font>
                <b/>
                <i val="0"/>
                <color theme="0"/>
              </font>
              <fill>
                <patternFill>
                  <bgColor rgb="FFFFC000"/>
                </patternFill>
              </fill>
            </x14:dxf>
          </x14:cfRule>
          <x14:cfRule type="cellIs" priority="720" operator="equal" id="{F59BA4F6-727F-4C9D-8383-591CEA068778}">
            <xm:f>tbl_choices!$C$7</xm:f>
            <x14:dxf>
              <font>
                <b/>
                <i val="0"/>
                <color theme="0"/>
              </font>
              <fill>
                <patternFill>
                  <bgColor rgb="FF70AD47"/>
                </patternFill>
              </fill>
            </x14:dxf>
          </x14:cfRule>
          <xm:sqref>K78</xm:sqref>
        </x14:conditionalFormatting>
        <x14:conditionalFormatting xmlns:xm="http://schemas.microsoft.com/office/excel/2006/main">
          <x14:cfRule type="cellIs" priority="708" operator="equal" id="{6F26264A-CE22-42FC-9417-7F2A96BDF834}">
            <xm:f>tbl_choices!$D$7</xm:f>
            <x14:dxf>
              <font>
                <color theme="0"/>
              </font>
              <fill>
                <patternFill>
                  <bgColor rgb="FF757575"/>
                </patternFill>
              </fill>
            </x14:dxf>
          </x14:cfRule>
          <x14:cfRule type="cellIs" priority="709" operator="equal" id="{F0A57940-32D6-4FB9-B509-7EABF56E8504}">
            <xm:f>tbl_choices!$C$9</xm:f>
            <x14:dxf>
              <font>
                <b/>
                <i val="0"/>
                <color theme="0"/>
              </font>
              <fill>
                <patternFill>
                  <bgColor rgb="FFFF0000"/>
                </patternFill>
              </fill>
            </x14:dxf>
          </x14:cfRule>
          <x14:cfRule type="cellIs" priority="710" operator="equal" id="{64D822B4-90F5-4D0B-9117-8B581EB583D6}">
            <xm:f>tbl_choices!$C$8</xm:f>
            <x14:dxf>
              <font>
                <b/>
                <i val="0"/>
                <color theme="0"/>
              </font>
              <fill>
                <patternFill>
                  <bgColor rgb="FFFFC000"/>
                </patternFill>
              </fill>
            </x14:dxf>
          </x14:cfRule>
          <x14:cfRule type="cellIs" priority="711" operator="equal" id="{073C97B7-8280-4B15-8FCB-5A169E42F125}">
            <xm:f>tbl_choices!$C$7</xm:f>
            <x14:dxf>
              <font>
                <b/>
                <i val="0"/>
                <color theme="0"/>
              </font>
              <fill>
                <patternFill>
                  <bgColor rgb="FF70AD47"/>
                </patternFill>
              </fill>
            </x14:dxf>
          </x14:cfRule>
          <xm:sqref>M78</xm:sqref>
        </x14:conditionalFormatting>
        <x14:conditionalFormatting xmlns:xm="http://schemas.microsoft.com/office/excel/2006/main">
          <x14:cfRule type="cellIs" priority="699" operator="equal" id="{4CEF4F77-45C7-4D79-95FA-B710395AF7A7}">
            <xm:f>tbl_choices!$D$7</xm:f>
            <x14:dxf>
              <font>
                <color theme="0"/>
              </font>
              <fill>
                <patternFill>
                  <bgColor rgb="FF757575"/>
                </patternFill>
              </fill>
            </x14:dxf>
          </x14:cfRule>
          <x14:cfRule type="cellIs" priority="700" operator="equal" id="{18B09D8A-6CEE-4BED-A9FC-AA9C20525E08}">
            <xm:f>tbl_choices!$C$9</xm:f>
            <x14:dxf>
              <font>
                <b/>
                <i val="0"/>
                <color theme="0"/>
              </font>
              <fill>
                <patternFill>
                  <bgColor rgb="FFFF0000"/>
                </patternFill>
              </fill>
            </x14:dxf>
          </x14:cfRule>
          <x14:cfRule type="cellIs" priority="701" operator="equal" id="{AD0E5F58-532E-4B2D-8EDE-BD81948DDF01}">
            <xm:f>tbl_choices!$C$8</xm:f>
            <x14:dxf>
              <font>
                <b/>
                <i val="0"/>
                <color theme="0"/>
              </font>
              <fill>
                <patternFill>
                  <bgColor rgb="FFFFC000"/>
                </patternFill>
              </fill>
            </x14:dxf>
          </x14:cfRule>
          <x14:cfRule type="cellIs" priority="702" operator="equal" id="{C322868B-A85C-4D38-ABB3-765B3281153B}">
            <xm:f>tbl_choices!$C$7</xm:f>
            <x14:dxf>
              <font>
                <b/>
                <i val="0"/>
                <color theme="0"/>
              </font>
              <fill>
                <patternFill>
                  <bgColor rgb="FF70AD47"/>
                </patternFill>
              </fill>
            </x14:dxf>
          </x14:cfRule>
          <xm:sqref>M89</xm:sqref>
        </x14:conditionalFormatting>
        <x14:conditionalFormatting xmlns:xm="http://schemas.microsoft.com/office/excel/2006/main">
          <x14:cfRule type="cellIs" priority="695" operator="equal" id="{486DC6FF-C8ED-4536-8082-E4AB2A44AB7A}">
            <xm:f>tbl_choices!$D$7</xm:f>
            <x14:dxf>
              <font>
                <color theme="0"/>
              </font>
              <fill>
                <patternFill>
                  <bgColor rgb="FF757575"/>
                </patternFill>
              </fill>
            </x14:dxf>
          </x14:cfRule>
          <x14:cfRule type="cellIs" priority="696" operator="equal" id="{047D6672-29F0-4940-B9D8-B6BA1D037919}">
            <xm:f>tbl_choices!$C$9</xm:f>
            <x14:dxf>
              <font>
                <b/>
                <i val="0"/>
                <color theme="0"/>
              </font>
              <fill>
                <patternFill>
                  <bgColor rgb="FFFF0000"/>
                </patternFill>
              </fill>
            </x14:dxf>
          </x14:cfRule>
          <x14:cfRule type="cellIs" priority="697" operator="equal" id="{AF1F3CCC-C7A9-4F94-99AD-210A47385500}">
            <xm:f>tbl_choices!$C$8</xm:f>
            <x14:dxf>
              <font>
                <b/>
                <i val="0"/>
                <color theme="0"/>
              </font>
              <fill>
                <patternFill>
                  <bgColor rgb="FFFFC000"/>
                </patternFill>
              </fill>
            </x14:dxf>
          </x14:cfRule>
          <x14:cfRule type="cellIs" priority="698" operator="equal" id="{5498B6DD-2589-497F-B315-352AB1F16D39}">
            <xm:f>tbl_choices!$C$7</xm:f>
            <x14:dxf>
              <font>
                <b/>
                <i val="0"/>
                <color theme="0"/>
              </font>
              <fill>
                <patternFill>
                  <bgColor rgb="FF70AD47"/>
                </patternFill>
              </fill>
            </x14:dxf>
          </x14:cfRule>
          <xm:sqref>K89</xm:sqref>
        </x14:conditionalFormatting>
        <x14:conditionalFormatting xmlns:xm="http://schemas.microsoft.com/office/excel/2006/main">
          <x14:cfRule type="cellIs" priority="681" operator="equal" id="{D13485D1-45C7-4101-AAD7-25FCAB1CC203}">
            <xm:f>tbl_choices!$D$7</xm:f>
            <x14:dxf>
              <font>
                <color theme="0"/>
              </font>
              <fill>
                <patternFill>
                  <bgColor rgb="FF757575"/>
                </patternFill>
              </fill>
            </x14:dxf>
          </x14:cfRule>
          <x14:cfRule type="cellIs" priority="682" operator="equal" id="{17ED01BC-4F1B-41A6-9A17-D63DBB87FA4D}">
            <xm:f>tbl_choices!$C$9</xm:f>
            <x14:dxf>
              <font>
                <b/>
                <i val="0"/>
                <color theme="0"/>
              </font>
              <fill>
                <patternFill>
                  <bgColor rgb="FFFF0000"/>
                </patternFill>
              </fill>
            </x14:dxf>
          </x14:cfRule>
          <x14:cfRule type="cellIs" priority="683" operator="equal" id="{05494CD6-A13D-43FA-B92E-A8C5C2EEA3CA}">
            <xm:f>tbl_choices!$C$8</xm:f>
            <x14:dxf>
              <font>
                <b/>
                <i val="0"/>
                <color theme="0"/>
              </font>
              <fill>
                <patternFill>
                  <bgColor rgb="FFFFC000"/>
                </patternFill>
              </fill>
            </x14:dxf>
          </x14:cfRule>
          <x14:cfRule type="cellIs" priority="684" operator="equal" id="{16A95BA3-35B9-4783-A647-339CB8EFE84D}">
            <xm:f>tbl_choices!$C$7</xm:f>
            <x14:dxf>
              <font>
                <b/>
                <i val="0"/>
                <color theme="0"/>
              </font>
              <fill>
                <patternFill>
                  <bgColor rgb="FF70AD47"/>
                </patternFill>
              </fill>
            </x14:dxf>
          </x14:cfRule>
          <xm:sqref>M98</xm:sqref>
        </x14:conditionalFormatting>
        <x14:conditionalFormatting xmlns:xm="http://schemas.microsoft.com/office/excel/2006/main">
          <x14:cfRule type="cellIs" priority="677" operator="equal" id="{71DECF62-A496-49FC-A1A2-A851401220D6}">
            <xm:f>tbl_choices!$D$7</xm:f>
            <x14:dxf>
              <font>
                <color theme="0"/>
              </font>
              <fill>
                <patternFill>
                  <bgColor rgb="FF757575"/>
                </patternFill>
              </fill>
            </x14:dxf>
          </x14:cfRule>
          <x14:cfRule type="cellIs" priority="678" operator="equal" id="{09315F35-9EEF-4387-9F55-A589CFCED644}">
            <xm:f>tbl_choices!$C$9</xm:f>
            <x14:dxf>
              <font>
                <b/>
                <i val="0"/>
                <color theme="0"/>
              </font>
              <fill>
                <patternFill>
                  <bgColor rgb="FFFF0000"/>
                </patternFill>
              </fill>
            </x14:dxf>
          </x14:cfRule>
          <x14:cfRule type="cellIs" priority="679" operator="equal" id="{DE7B9281-A0F5-48BF-BAB8-8D7224941CAA}">
            <xm:f>tbl_choices!$C$8</xm:f>
            <x14:dxf>
              <font>
                <b/>
                <i val="0"/>
                <color theme="0"/>
              </font>
              <fill>
                <patternFill>
                  <bgColor rgb="FFFFC000"/>
                </patternFill>
              </fill>
            </x14:dxf>
          </x14:cfRule>
          <x14:cfRule type="cellIs" priority="680" operator="equal" id="{7BCF9B5B-D43D-41D7-8AD2-AFD10C00C908}">
            <xm:f>tbl_choices!$C$7</xm:f>
            <x14:dxf>
              <font>
                <b/>
                <i val="0"/>
                <color theme="0"/>
              </font>
              <fill>
                <patternFill>
                  <bgColor rgb="FF70AD47"/>
                </patternFill>
              </fill>
            </x14:dxf>
          </x14:cfRule>
          <xm:sqref>K98</xm:sqref>
        </x14:conditionalFormatting>
        <x14:conditionalFormatting xmlns:xm="http://schemas.microsoft.com/office/excel/2006/main">
          <x14:cfRule type="cellIs" priority="663" operator="equal" id="{CFFA53B5-9B96-4C63-89D5-01E539BE86CB}">
            <xm:f>tbl_choices!$D$7</xm:f>
            <x14:dxf>
              <font>
                <color theme="0"/>
              </font>
              <fill>
                <patternFill>
                  <bgColor rgb="FF757575"/>
                </patternFill>
              </fill>
            </x14:dxf>
          </x14:cfRule>
          <x14:cfRule type="cellIs" priority="664" operator="equal" id="{425101B8-1B70-4F91-8C3F-3353CC15FF35}">
            <xm:f>tbl_choices!$C$9</xm:f>
            <x14:dxf>
              <font>
                <b/>
                <i val="0"/>
                <color theme="0"/>
              </font>
              <fill>
                <patternFill>
                  <bgColor rgb="FFFF0000"/>
                </patternFill>
              </fill>
            </x14:dxf>
          </x14:cfRule>
          <x14:cfRule type="cellIs" priority="665" operator="equal" id="{5DB7FDBC-8AC1-48E9-8700-0BEAD0EE1FD7}">
            <xm:f>tbl_choices!$C$8</xm:f>
            <x14:dxf>
              <font>
                <b/>
                <i val="0"/>
                <color theme="0"/>
              </font>
              <fill>
                <patternFill>
                  <bgColor rgb="FFFFC000"/>
                </patternFill>
              </fill>
            </x14:dxf>
          </x14:cfRule>
          <x14:cfRule type="cellIs" priority="666" operator="equal" id="{F9B4D4C9-9AD0-458F-B4A7-A9F9F569B04F}">
            <xm:f>tbl_choices!$C$7</xm:f>
            <x14:dxf>
              <font>
                <b/>
                <i val="0"/>
                <color theme="0"/>
              </font>
              <fill>
                <patternFill>
                  <bgColor rgb="FF70AD47"/>
                </patternFill>
              </fill>
            </x14:dxf>
          </x14:cfRule>
          <xm:sqref>K115</xm:sqref>
        </x14:conditionalFormatting>
        <x14:conditionalFormatting xmlns:xm="http://schemas.microsoft.com/office/excel/2006/main">
          <x14:cfRule type="cellIs" priority="654" operator="equal" id="{5A9AD40A-530C-490F-B3FB-A0578E366241}">
            <xm:f>tbl_choices!$D$7</xm:f>
            <x14:dxf>
              <font>
                <color theme="0"/>
              </font>
              <fill>
                <patternFill>
                  <bgColor rgb="FF757575"/>
                </patternFill>
              </fill>
            </x14:dxf>
          </x14:cfRule>
          <x14:cfRule type="cellIs" priority="655" operator="equal" id="{43733456-07BA-42BC-8B39-532C7D075AB5}">
            <xm:f>tbl_choices!$C$9</xm:f>
            <x14:dxf>
              <font>
                <b/>
                <i val="0"/>
                <color theme="0"/>
              </font>
              <fill>
                <patternFill>
                  <bgColor rgb="FFFF0000"/>
                </patternFill>
              </fill>
            </x14:dxf>
          </x14:cfRule>
          <x14:cfRule type="cellIs" priority="656" operator="equal" id="{31AB7EF0-8AAC-46EE-A829-070506C25432}">
            <xm:f>tbl_choices!$C$8</xm:f>
            <x14:dxf>
              <font>
                <b/>
                <i val="0"/>
                <color theme="0"/>
              </font>
              <fill>
                <patternFill>
                  <bgColor rgb="FFFFC000"/>
                </patternFill>
              </fill>
            </x14:dxf>
          </x14:cfRule>
          <x14:cfRule type="cellIs" priority="657" operator="equal" id="{135F1EAF-4AB8-4F7D-9144-54D2E2F2E937}">
            <xm:f>tbl_choices!$C$7</xm:f>
            <x14:dxf>
              <font>
                <b/>
                <i val="0"/>
                <color theme="0"/>
              </font>
              <fill>
                <patternFill>
                  <bgColor rgb="FF70AD47"/>
                </patternFill>
              </fill>
            </x14:dxf>
          </x14:cfRule>
          <xm:sqref>M115</xm:sqref>
        </x14:conditionalFormatting>
        <x14:conditionalFormatting xmlns:xm="http://schemas.microsoft.com/office/excel/2006/main">
          <x14:cfRule type="cellIs" priority="645" operator="equal" id="{42BD4EE6-9519-4942-B35B-0AFB3FBBC954}">
            <xm:f>tbl_choices!$D$7</xm:f>
            <x14:dxf>
              <font>
                <color theme="0"/>
              </font>
              <fill>
                <patternFill>
                  <bgColor rgb="FF757575"/>
                </patternFill>
              </fill>
            </x14:dxf>
          </x14:cfRule>
          <x14:cfRule type="cellIs" priority="646" operator="equal" id="{F56B1B5E-6DB1-4B79-8F21-4DD19D09F3F8}">
            <xm:f>tbl_choices!$C$9</xm:f>
            <x14:dxf>
              <font>
                <b/>
                <i val="0"/>
                <color theme="0"/>
              </font>
              <fill>
                <patternFill>
                  <bgColor rgb="FFFF0000"/>
                </patternFill>
              </fill>
            </x14:dxf>
          </x14:cfRule>
          <x14:cfRule type="cellIs" priority="647" operator="equal" id="{19A00685-2FA4-4661-A3AE-22649517D6D5}">
            <xm:f>tbl_choices!$C$8</xm:f>
            <x14:dxf>
              <font>
                <b/>
                <i val="0"/>
                <color theme="0"/>
              </font>
              <fill>
                <patternFill>
                  <bgColor rgb="FFFFC000"/>
                </patternFill>
              </fill>
            </x14:dxf>
          </x14:cfRule>
          <x14:cfRule type="cellIs" priority="648" operator="equal" id="{F8F64381-01D1-4B78-A106-21C015E7DDA4}">
            <xm:f>tbl_choices!$C$7</xm:f>
            <x14:dxf>
              <font>
                <b/>
                <i val="0"/>
                <color theme="0"/>
              </font>
              <fill>
                <patternFill>
                  <bgColor rgb="FF70AD47"/>
                </patternFill>
              </fill>
            </x14:dxf>
          </x14:cfRule>
          <xm:sqref>M139</xm:sqref>
        </x14:conditionalFormatting>
        <x14:conditionalFormatting xmlns:xm="http://schemas.microsoft.com/office/excel/2006/main">
          <x14:cfRule type="cellIs" priority="641" operator="equal" id="{7F6EF7CD-AC00-459A-A5EA-4DCB2411C5AD}">
            <xm:f>tbl_choices!$D$7</xm:f>
            <x14:dxf>
              <font>
                <color theme="0"/>
              </font>
              <fill>
                <patternFill>
                  <bgColor rgb="FF757575"/>
                </patternFill>
              </fill>
            </x14:dxf>
          </x14:cfRule>
          <x14:cfRule type="cellIs" priority="642" operator="equal" id="{834D646A-279B-4C6F-B13E-D859D66B446F}">
            <xm:f>tbl_choices!$C$9</xm:f>
            <x14:dxf>
              <font>
                <b/>
                <i val="0"/>
                <color theme="0"/>
              </font>
              <fill>
                <patternFill>
                  <bgColor rgb="FFFF0000"/>
                </patternFill>
              </fill>
            </x14:dxf>
          </x14:cfRule>
          <x14:cfRule type="cellIs" priority="643" operator="equal" id="{84D856F2-60F3-43DB-AAEE-FB2088C3E710}">
            <xm:f>tbl_choices!$C$8</xm:f>
            <x14:dxf>
              <font>
                <b/>
                <i val="0"/>
                <color theme="0"/>
              </font>
              <fill>
                <patternFill>
                  <bgColor rgb="FFFFC000"/>
                </patternFill>
              </fill>
            </x14:dxf>
          </x14:cfRule>
          <x14:cfRule type="cellIs" priority="644" operator="equal" id="{61E6D10D-9D51-4E9A-AE0E-7E11D9853039}">
            <xm:f>tbl_choices!$C$7</xm:f>
            <x14:dxf>
              <font>
                <b/>
                <i val="0"/>
                <color theme="0"/>
              </font>
              <fill>
                <patternFill>
                  <bgColor rgb="FF70AD47"/>
                </patternFill>
              </fill>
            </x14:dxf>
          </x14:cfRule>
          <xm:sqref>K139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Z109"/>
  <sheetViews>
    <sheetView showGridLines="0" showRowColHeaders="0" rightToLeft="1" workbookViewId="0"/>
  </sheetViews>
  <sheetFormatPr defaultColWidth="8.85546875" defaultRowHeight="15" x14ac:dyDescent="0.25"/>
  <cols>
    <col min="1" max="1" width="8.140625" style="6" customWidth="1"/>
    <col min="2" max="2" width="37.5703125" style="6" customWidth="1"/>
    <col min="3" max="3" width="7.42578125" style="6" customWidth="1"/>
    <col min="4" max="10" width="8.85546875" style="6"/>
    <col min="11" max="11" width="13.7109375" style="6" customWidth="1"/>
    <col min="12" max="12" width="11.85546875" style="6" customWidth="1"/>
    <col min="13" max="13" width="8.85546875" style="6" customWidth="1"/>
    <col min="14" max="14" width="8.85546875" style="6"/>
    <col min="15" max="15" width="16.85546875" style="6" hidden="1" customWidth="1"/>
    <col min="16" max="16" width="32.85546875" style="6" hidden="1" customWidth="1"/>
    <col min="17" max="26" width="0" style="6" hidden="1" customWidth="1"/>
    <col min="27" max="16384" width="8.85546875" style="6"/>
  </cols>
  <sheetData>
    <row r="1" spans="1:26" ht="25.5" customHeight="1" x14ac:dyDescent="0.25">
      <c r="A1" s="67"/>
      <c r="B1" s="446"/>
      <c r="C1" s="446"/>
      <c r="D1" s="446"/>
      <c r="E1" s="446"/>
      <c r="F1" s="446"/>
      <c r="G1" s="446"/>
      <c r="H1" s="446"/>
      <c r="I1" s="446"/>
      <c r="J1" s="446"/>
      <c r="K1" s="446"/>
      <c r="L1" s="268"/>
      <c r="M1" s="51"/>
      <c r="O1" s="67"/>
      <c r="P1" s="446"/>
      <c r="Q1" s="446"/>
      <c r="R1" s="446"/>
      <c r="S1" s="446"/>
      <c r="T1" s="446"/>
      <c r="U1" s="446"/>
      <c r="V1" s="446"/>
      <c r="W1" s="446"/>
      <c r="X1" s="446"/>
      <c r="Y1" s="446"/>
      <c r="Z1" s="51"/>
    </row>
    <row r="2" spans="1:26" ht="138" customHeight="1" x14ac:dyDescent="0.25">
      <c r="A2" s="68"/>
      <c r="B2" s="447"/>
      <c r="C2" s="447"/>
      <c r="D2" s="447"/>
      <c r="E2" s="447"/>
      <c r="F2" s="447"/>
      <c r="G2" s="447"/>
      <c r="H2" s="447"/>
      <c r="I2" s="447"/>
      <c r="J2" s="447"/>
      <c r="K2" s="447"/>
      <c r="L2" s="269"/>
      <c r="M2" s="54"/>
      <c r="O2" s="68"/>
      <c r="P2" s="447"/>
      <c r="Q2" s="447"/>
      <c r="R2" s="447"/>
      <c r="S2" s="447"/>
      <c r="T2" s="447"/>
      <c r="U2" s="447"/>
      <c r="V2" s="447"/>
      <c r="W2" s="447"/>
      <c r="X2" s="447"/>
      <c r="Y2" s="447"/>
      <c r="Z2" s="54"/>
    </row>
    <row r="3" spans="1:26" ht="24.95" customHeight="1" x14ac:dyDescent="0.4">
      <c r="A3" s="69"/>
      <c r="B3" s="448" t="str">
        <f>" المستوى العام للالتزام  ( مستوى البيانات التي تستضاف في الخدمة: "&amp;"المستوى ٢"&amp;" -  عدد المشتركين في الخدمة: "&amp;'معلومات أساسية عن الخدمة'!D8&amp;" )"</f>
        <v xml:space="preserve"> المستوى العام للالتزام  ( مستوى البيانات التي تستضاف في الخدمة: المستوى ٢ -  عدد المشتركين في الخدمة:  )</v>
      </c>
      <c r="C3" s="449"/>
      <c r="D3" s="449"/>
      <c r="E3" s="449"/>
      <c r="F3" s="449"/>
      <c r="G3" s="449"/>
      <c r="H3" s="449"/>
      <c r="I3" s="449"/>
      <c r="J3" s="449"/>
      <c r="K3" s="450"/>
      <c r="L3" s="270"/>
      <c r="M3" s="70"/>
      <c r="O3" s="69"/>
      <c r="P3" s="448" t="str">
        <f>" المستوى العام للالتزام  ( مستوى البيانات التي تستضاف في الخدمة: "&amp;'معلومات أساسية عن الخدمة'!C8&amp;" - مجموع المشتركين: "&amp;'معلومات أساسية عن الخدمة'!D8&amp;" )"</f>
        <v xml:space="preserve"> المستوى العام للالتزام  ( مستوى البيانات التي تستضاف في الخدمة: المستوى ٢ - مجموع المشتركين:  )</v>
      </c>
      <c r="Q3" s="449"/>
      <c r="R3" s="449"/>
      <c r="S3" s="449"/>
      <c r="T3" s="449"/>
      <c r="U3" s="449"/>
      <c r="V3" s="449"/>
      <c r="W3" s="449"/>
      <c r="X3" s="449"/>
      <c r="Y3" s="450"/>
      <c r="Z3" s="70"/>
    </row>
    <row r="4" spans="1:26" ht="24.95" customHeight="1" x14ac:dyDescent="0.4">
      <c r="A4" s="69"/>
      <c r="B4" s="463" t="str">
        <f>"General Level of Compliance (Data Classification Level Hosted in the Cloud: Level 2"&amp;" - Number of CSTs for this service: "&amp;'معلومات أساسية عن الخدمة'!D8&amp;")"</f>
        <v>General Level of Compliance (Data Classification Level Hosted in the Cloud: Level 2 - Number of CSTs for this service: )</v>
      </c>
      <c r="C4" s="464"/>
      <c r="D4" s="464"/>
      <c r="E4" s="464"/>
      <c r="F4" s="464"/>
      <c r="G4" s="464"/>
      <c r="H4" s="464"/>
      <c r="I4" s="464"/>
      <c r="J4" s="464"/>
      <c r="K4" s="466"/>
      <c r="L4" s="270"/>
      <c r="M4" s="70"/>
      <c r="O4" s="69"/>
      <c r="P4" s="265"/>
      <c r="Q4" s="265"/>
      <c r="R4" s="265"/>
      <c r="S4" s="265"/>
      <c r="T4" s="265"/>
      <c r="U4" s="265"/>
      <c r="V4" s="265"/>
      <c r="W4" s="265"/>
      <c r="X4" s="265"/>
      <c r="Y4" s="265"/>
      <c r="Z4" s="70"/>
    </row>
    <row r="5" spans="1:26" ht="24.95" customHeight="1" x14ac:dyDescent="0.25">
      <c r="A5" s="69"/>
      <c r="B5" s="61"/>
      <c r="C5" s="61"/>
      <c r="D5" s="61"/>
      <c r="E5" s="61"/>
      <c r="F5" s="61"/>
      <c r="G5" s="61"/>
      <c r="H5" s="61"/>
      <c r="I5" s="61"/>
      <c r="J5" s="61"/>
      <c r="K5" s="61"/>
      <c r="L5" s="61"/>
      <c r="M5" s="70"/>
      <c r="O5" s="69"/>
      <c r="P5" s="61"/>
      <c r="Q5" s="61"/>
      <c r="R5" s="61"/>
      <c r="S5" s="61"/>
      <c r="T5" s="61"/>
      <c r="U5" s="61"/>
      <c r="V5" s="61"/>
      <c r="W5" s="61"/>
      <c r="X5" s="61"/>
      <c r="Y5" s="61"/>
      <c r="Z5" s="70"/>
    </row>
    <row r="6" spans="1:26" ht="37.5" customHeight="1" x14ac:dyDescent="0.25">
      <c r="A6" s="69"/>
      <c r="B6" s="291" t="s">
        <v>478</v>
      </c>
      <c r="C6" s="292">
        <v>37</v>
      </c>
      <c r="D6" s="61"/>
      <c r="E6" s="61"/>
      <c r="F6" s="61"/>
      <c r="G6" s="61"/>
      <c r="H6" s="61"/>
      <c r="I6" s="61"/>
      <c r="J6" s="61"/>
      <c r="K6" s="61"/>
      <c r="L6" s="61"/>
      <c r="M6" s="70"/>
      <c r="O6" s="69"/>
      <c r="P6" s="61"/>
      <c r="Q6" s="61"/>
      <c r="R6" s="61"/>
      <c r="S6" s="61"/>
      <c r="T6" s="61"/>
      <c r="U6" s="61"/>
      <c r="V6" s="61"/>
      <c r="W6" s="61"/>
      <c r="X6" s="61"/>
      <c r="Y6" s="61"/>
      <c r="Z6" s="70"/>
    </row>
    <row r="7" spans="1:26" ht="11.25" customHeight="1" x14ac:dyDescent="0.25">
      <c r="A7" s="69"/>
      <c r="B7" s="61"/>
      <c r="C7" s="61"/>
      <c r="D7" s="61"/>
      <c r="E7" s="61"/>
      <c r="F7" s="61"/>
      <c r="G7" s="61"/>
      <c r="H7" s="61"/>
      <c r="I7" s="61"/>
      <c r="J7" s="61"/>
      <c r="K7" s="61"/>
      <c r="L7" s="61"/>
      <c r="M7" s="70"/>
      <c r="O7" s="69"/>
      <c r="P7" s="61"/>
      <c r="Q7" s="61"/>
      <c r="R7" s="61"/>
      <c r="S7" s="61"/>
      <c r="T7" s="61"/>
      <c r="U7" s="61"/>
      <c r="V7" s="61"/>
      <c r="W7" s="61"/>
      <c r="X7" s="61"/>
      <c r="Y7" s="61"/>
      <c r="Z7" s="70"/>
    </row>
    <row r="8" spans="1:26" ht="24.95" customHeight="1" x14ac:dyDescent="0.5">
      <c r="A8" s="69"/>
      <c r="B8" s="441" t="s">
        <v>411</v>
      </c>
      <c r="C8" s="442"/>
      <c r="D8" s="61"/>
      <c r="E8" s="61"/>
      <c r="F8" s="61"/>
      <c r="G8" s="61"/>
      <c r="H8" s="61"/>
      <c r="I8" s="61"/>
      <c r="J8" s="61"/>
      <c r="K8" s="61"/>
      <c r="L8" s="61"/>
      <c r="M8" s="70"/>
      <c r="O8" s="69"/>
      <c r="P8" s="441" t="s">
        <v>5</v>
      </c>
      <c r="Q8" s="442"/>
      <c r="R8" s="61"/>
      <c r="S8" s="61"/>
      <c r="T8" s="61"/>
      <c r="U8" s="61"/>
      <c r="V8" s="61"/>
      <c r="W8" s="61"/>
      <c r="X8" s="61"/>
      <c r="Y8" s="61"/>
      <c r="Z8" s="70"/>
    </row>
    <row r="9" spans="1:26" ht="24.95" customHeight="1" x14ac:dyDescent="0.4">
      <c r="A9" s="69"/>
      <c r="B9" s="128" t="s">
        <v>6</v>
      </c>
      <c r="C9" s="124">
        <f>SUM(C22,C45,C68,C92)</f>
        <v>0</v>
      </c>
      <c r="D9" s="61"/>
      <c r="E9" s="61"/>
      <c r="F9" s="61"/>
      <c r="G9" s="61"/>
      <c r="H9" s="61"/>
      <c r="I9" s="61"/>
      <c r="J9" s="61"/>
      <c r="K9" s="61"/>
      <c r="L9" s="61"/>
      <c r="M9" s="70"/>
      <c r="O9" s="69"/>
      <c r="P9" s="128" t="s">
        <v>6</v>
      </c>
      <c r="Q9" s="124">
        <f>SUM(Q22,Q45,Q68,Q92)</f>
        <v>0</v>
      </c>
      <c r="R9" s="61"/>
      <c r="S9" s="61"/>
      <c r="T9" s="61"/>
      <c r="U9" s="61"/>
      <c r="V9" s="61"/>
      <c r="W9" s="61"/>
      <c r="X9" s="61"/>
      <c r="Y9" s="61"/>
      <c r="Z9" s="70"/>
    </row>
    <row r="10" spans="1:26" ht="24.95" customHeight="1" x14ac:dyDescent="0.4">
      <c r="A10" s="69"/>
      <c r="B10" s="128" t="s">
        <v>7</v>
      </c>
      <c r="C10" s="124">
        <f>SUM(C23,C46,C69,C93)</f>
        <v>0</v>
      </c>
      <c r="D10" s="61"/>
      <c r="E10" s="61"/>
      <c r="F10" s="61"/>
      <c r="G10" s="61"/>
      <c r="H10" s="61"/>
      <c r="I10" s="61"/>
      <c r="J10" s="61"/>
      <c r="K10" s="61"/>
      <c r="L10" s="61"/>
      <c r="M10" s="70"/>
      <c r="O10" s="69"/>
      <c r="P10" s="128" t="s">
        <v>7</v>
      </c>
      <c r="Q10" s="124">
        <f>SUM(Q23,Q46,Q69,Q93)</f>
        <v>0</v>
      </c>
      <c r="R10" s="61"/>
      <c r="S10" s="61"/>
      <c r="T10" s="61"/>
      <c r="U10" s="61"/>
      <c r="V10" s="61"/>
      <c r="W10" s="61"/>
      <c r="X10" s="61"/>
      <c r="Y10" s="61"/>
      <c r="Z10" s="70"/>
    </row>
    <row r="11" spans="1:26" ht="24.95" customHeight="1" x14ac:dyDescent="0.4">
      <c r="A11" s="69"/>
      <c r="B11" s="128" t="s">
        <v>8</v>
      </c>
      <c r="C11" s="124">
        <f>SUM(C24,C47,C70,C94)</f>
        <v>0</v>
      </c>
      <c r="D11" s="61"/>
      <c r="E11" s="61"/>
      <c r="F11" s="61"/>
      <c r="G11" s="61"/>
      <c r="H11" s="61"/>
      <c r="I11" s="61"/>
      <c r="J11" s="61"/>
      <c r="K11" s="61"/>
      <c r="L11" s="61"/>
      <c r="M11" s="70"/>
      <c r="O11" s="69"/>
      <c r="P11" s="128" t="s">
        <v>8</v>
      </c>
      <c r="Q11" s="124">
        <f>SUM(Q24,Q47,Q70,Q94)</f>
        <v>0</v>
      </c>
      <c r="R11" s="61"/>
      <c r="S11" s="61"/>
      <c r="T11" s="61"/>
      <c r="U11" s="61"/>
      <c r="V11" s="61"/>
      <c r="W11" s="61"/>
      <c r="X11" s="61"/>
      <c r="Y11" s="61"/>
      <c r="Z11" s="70"/>
    </row>
    <row r="12" spans="1:26" ht="24.95" customHeight="1" x14ac:dyDescent="0.4">
      <c r="A12" s="69"/>
      <c r="B12" s="128" t="s">
        <v>16</v>
      </c>
      <c r="C12" s="124">
        <f>SUM(C25,C48,C71,C95)</f>
        <v>0</v>
      </c>
      <c r="D12" s="61"/>
      <c r="E12" s="61"/>
      <c r="F12" s="61"/>
      <c r="G12" s="61"/>
      <c r="H12" s="61"/>
      <c r="I12" s="61"/>
      <c r="J12" s="61"/>
      <c r="K12" s="61"/>
      <c r="L12" s="61"/>
      <c r="M12" s="70"/>
      <c r="O12" s="69"/>
      <c r="P12" s="128" t="s">
        <v>16</v>
      </c>
      <c r="Q12" s="124">
        <f>SUM(Q25,Q48,Q71,Q95)</f>
        <v>0</v>
      </c>
      <c r="R12" s="61"/>
      <c r="S12" s="61"/>
      <c r="T12" s="61"/>
      <c r="U12" s="61"/>
      <c r="V12" s="61"/>
      <c r="W12" s="61"/>
      <c r="X12" s="61"/>
      <c r="Y12" s="61"/>
      <c r="Z12" s="70"/>
    </row>
    <row r="13" spans="1:26" ht="24.95" customHeight="1" x14ac:dyDescent="0.25">
      <c r="A13" s="69"/>
      <c r="B13" s="61"/>
      <c r="C13" s="61"/>
      <c r="D13" s="61"/>
      <c r="E13" s="61"/>
      <c r="F13" s="61"/>
      <c r="G13" s="61"/>
      <c r="H13" s="61"/>
      <c r="I13" s="61"/>
      <c r="J13" s="61"/>
      <c r="K13" s="61"/>
      <c r="L13" s="61"/>
      <c r="M13" s="70"/>
      <c r="O13" s="69"/>
      <c r="P13" s="61"/>
      <c r="Q13" s="61"/>
      <c r="R13" s="61"/>
      <c r="S13" s="61"/>
      <c r="T13" s="61"/>
      <c r="U13" s="61"/>
      <c r="V13" s="61"/>
      <c r="W13" s="61"/>
      <c r="X13" s="61"/>
      <c r="Y13" s="61"/>
      <c r="Z13" s="70"/>
    </row>
    <row r="14" spans="1:26" ht="24.95" customHeight="1" x14ac:dyDescent="0.25">
      <c r="A14" s="69"/>
      <c r="B14" s="61"/>
      <c r="C14" s="61"/>
      <c r="D14" s="61"/>
      <c r="E14" s="61"/>
      <c r="F14" s="61"/>
      <c r="G14" s="61"/>
      <c r="H14" s="61"/>
      <c r="I14" s="61"/>
      <c r="J14" s="61"/>
      <c r="K14" s="61"/>
      <c r="L14" s="61"/>
      <c r="M14" s="70"/>
      <c r="O14" s="69"/>
      <c r="P14" s="61"/>
      <c r="Q14" s="61"/>
      <c r="R14" s="61"/>
      <c r="S14" s="61"/>
      <c r="T14" s="61"/>
      <c r="U14" s="61"/>
      <c r="V14" s="61"/>
      <c r="W14" s="61"/>
      <c r="X14" s="61"/>
      <c r="Y14" s="61"/>
      <c r="Z14" s="70"/>
    </row>
    <row r="15" spans="1:26" ht="24.95" customHeight="1" x14ac:dyDescent="0.25">
      <c r="A15" s="69"/>
      <c r="B15" s="61"/>
      <c r="C15" s="61"/>
      <c r="D15" s="61"/>
      <c r="E15" s="61"/>
      <c r="F15" s="61"/>
      <c r="G15" s="61"/>
      <c r="H15" s="61"/>
      <c r="I15" s="61"/>
      <c r="J15" s="61"/>
      <c r="K15" s="61"/>
      <c r="L15" s="61"/>
      <c r="M15" s="70"/>
      <c r="O15" s="69"/>
      <c r="P15" s="61"/>
      <c r="Q15" s="61"/>
      <c r="R15" s="61"/>
      <c r="S15" s="61"/>
      <c r="T15" s="61"/>
      <c r="U15" s="61"/>
      <c r="V15" s="61"/>
      <c r="W15" s="61"/>
      <c r="X15" s="61"/>
      <c r="Y15" s="61"/>
      <c r="Z15" s="70"/>
    </row>
    <row r="16" spans="1:26" ht="24.95" customHeight="1" x14ac:dyDescent="0.25">
      <c r="A16" s="69"/>
      <c r="B16" s="61"/>
      <c r="C16" s="61"/>
      <c r="D16" s="61"/>
      <c r="E16" s="61"/>
      <c r="F16" s="61"/>
      <c r="G16" s="61"/>
      <c r="H16" s="61"/>
      <c r="I16" s="61"/>
      <c r="J16" s="61"/>
      <c r="K16" s="61"/>
      <c r="L16" s="61"/>
      <c r="M16" s="70"/>
      <c r="O16" s="69"/>
      <c r="P16" s="61"/>
      <c r="Q16" s="61"/>
      <c r="R16" s="61"/>
      <c r="S16" s="61"/>
      <c r="T16" s="61"/>
      <c r="U16" s="61"/>
      <c r="V16" s="61"/>
      <c r="W16" s="61"/>
      <c r="X16" s="61"/>
      <c r="Y16" s="61"/>
      <c r="Z16" s="70"/>
    </row>
    <row r="17" spans="1:26" x14ac:dyDescent="0.25">
      <c r="A17" s="78"/>
      <c r="B17" s="78"/>
      <c r="C17" s="78"/>
      <c r="D17" s="78"/>
      <c r="E17" s="78"/>
      <c r="F17" s="78"/>
      <c r="G17" s="78"/>
      <c r="H17" s="78"/>
      <c r="I17" s="78"/>
      <c r="J17" s="78"/>
      <c r="K17" s="78"/>
      <c r="L17" s="78"/>
      <c r="M17" s="78"/>
      <c r="O17" s="78"/>
      <c r="P17" s="78"/>
      <c r="Q17" s="78"/>
      <c r="R17" s="78"/>
      <c r="S17" s="78"/>
      <c r="T17" s="78"/>
      <c r="U17" s="78"/>
      <c r="V17" s="78"/>
      <c r="W17" s="78"/>
      <c r="X17" s="78"/>
      <c r="Y17" s="78"/>
      <c r="Z17" s="78"/>
    </row>
    <row r="18" spans="1:26" x14ac:dyDescent="0.25">
      <c r="A18" s="77"/>
      <c r="B18" s="78"/>
      <c r="C18" s="78"/>
      <c r="D18" s="78"/>
      <c r="E18" s="78"/>
      <c r="F18" s="78"/>
      <c r="G18" s="78"/>
      <c r="H18" s="78"/>
      <c r="I18" s="78"/>
      <c r="J18" s="78"/>
      <c r="K18" s="78"/>
      <c r="L18" s="78"/>
      <c r="M18" s="79"/>
      <c r="O18" s="77"/>
      <c r="P18" s="78"/>
      <c r="Q18" s="78"/>
      <c r="R18" s="78"/>
      <c r="S18" s="78"/>
      <c r="T18" s="78"/>
      <c r="U18" s="78"/>
      <c r="V18" s="78"/>
      <c r="W18" s="78"/>
      <c r="X18" s="78"/>
      <c r="Y18" s="78"/>
      <c r="Z18" s="79"/>
    </row>
    <row r="19" spans="1:26" ht="27" customHeight="1" x14ac:dyDescent="0.5">
      <c r="A19" s="71"/>
      <c r="B19" s="451" t="s">
        <v>415</v>
      </c>
      <c r="C19" s="452"/>
      <c r="D19" s="452"/>
      <c r="E19" s="452"/>
      <c r="F19" s="452"/>
      <c r="G19" s="452"/>
      <c r="H19" s="452"/>
      <c r="I19" s="452"/>
      <c r="J19" s="452"/>
      <c r="K19" s="453"/>
      <c r="L19" s="271"/>
      <c r="M19" s="72"/>
      <c r="O19" s="71"/>
      <c r="P19" s="451" t="s">
        <v>20</v>
      </c>
      <c r="Q19" s="452"/>
      <c r="R19" s="452"/>
      <c r="S19" s="452"/>
      <c r="T19" s="452"/>
      <c r="U19" s="452"/>
      <c r="V19" s="452"/>
      <c r="W19" s="452"/>
      <c r="X19" s="452"/>
      <c r="Y19" s="453"/>
      <c r="Z19" s="72"/>
    </row>
    <row r="20" spans="1:26" x14ac:dyDescent="0.25">
      <c r="A20" s="71"/>
      <c r="B20" s="63"/>
      <c r="C20" s="63"/>
      <c r="D20" s="63"/>
      <c r="E20" s="63"/>
      <c r="F20" s="63"/>
      <c r="G20" s="63"/>
      <c r="H20" s="63"/>
      <c r="I20" s="63"/>
      <c r="J20" s="63"/>
      <c r="K20" s="63"/>
      <c r="L20" s="63"/>
      <c r="M20" s="73"/>
      <c r="O20" s="71"/>
      <c r="P20" s="63"/>
      <c r="Q20" s="63"/>
      <c r="R20" s="63"/>
      <c r="S20" s="63"/>
      <c r="T20" s="63"/>
      <c r="U20" s="63"/>
      <c r="V20" s="63"/>
      <c r="W20" s="63"/>
      <c r="X20" s="63"/>
      <c r="Y20" s="63"/>
      <c r="Z20" s="73"/>
    </row>
    <row r="21" spans="1:26" ht="24.75" x14ac:dyDescent="0.5">
      <c r="A21" s="71"/>
      <c r="B21" s="441" t="s">
        <v>411</v>
      </c>
      <c r="C21" s="442"/>
      <c r="D21" s="62"/>
      <c r="E21" s="62"/>
      <c r="F21" s="62"/>
      <c r="G21" s="62"/>
      <c r="H21" s="62"/>
      <c r="I21" s="62"/>
      <c r="J21" s="62"/>
      <c r="K21" s="62"/>
      <c r="L21" s="62"/>
      <c r="M21" s="72"/>
      <c r="O21" s="71"/>
      <c r="P21" s="441" t="s">
        <v>5</v>
      </c>
      <c r="Q21" s="442"/>
      <c r="R21" s="62"/>
      <c r="S21" s="62"/>
      <c r="T21" s="62"/>
      <c r="U21" s="62"/>
      <c r="V21" s="62"/>
      <c r="W21" s="62"/>
      <c r="X21" s="62"/>
      <c r="Y21" s="62"/>
      <c r="Z21" s="72"/>
    </row>
    <row r="22" spans="1:26" ht="24.95" customHeight="1" x14ac:dyDescent="0.4">
      <c r="A22" s="71"/>
      <c r="B22" s="128" t="s">
        <v>6</v>
      </c>
      <c r="C22" s="124">
        <f>IF(OR('معلومات أساسية عن الخدمة'!C8 = "",'معلومات أساسية عن الخدمة'!D8 = ""), 0,SUM(COUNTIFS('حالة الالتزام بالضوابط -مستوى ٢'!J11:J30,tbl_choices!C7,'حالة الالتزام بالضوابط -مستوى ٢'!H11:H30,{"يجب تطبيقه كليًا - Must be fully implemented","يجب تطبيقه - Must be implemented","يجب تطبيقه جزئيًا - Must be partially implemented"},'حالة الالتزام بالضوابط -مستوى ٢'!F11:F30,"أساسي
Main Control")))</f>
        <v>0</v>
      </c>
      <c r="D22" s="62"/>
      <c r="E22" s="62"/>
      <c r="F22" s="62"/>
      <c r="G22" s="62"/>
      <c r="H22" s="62"/>
      <c r="I22" s="62"/>
      <c r="J22" s="62"/>
      <c r="K22" s="62"/>
      <c r="L22" s="62"/>
      <c r="M22" s="72"/>
      <c r="O22" s="71"/>
      <c r="P22" s="128" t="s">
        <v>6</v>
      </c>
      <c r="Q22" s="124">
        <f>IF(OR('معلومات أساسية عن الخدمة'!C8="",'معلومات أساسية عن الخدمة'!D8=""),0,SUM(COUNTIFS('حالة الالتزام بالضوابط -مستوى ٢'!L11:L30,tbl_choices!C7,'حالة الالتزام بالضوابط -مستوى ٢'!H11:H30,{"يوصى بتطبيقه - Recommended","يجب تطبيقه جزئيًا - Must be partially implemented"},'حالة الالتزام بالضوابط -مستوى ٢'!F11:F30,"أساسي")))</f>
        <v>0</v>
      </c>
      <c r="R22" s="62"/>
      <c r="S22" s="62"/>
      <c r="T22" s="62"/>
      <c r="U22" s="62"/>
      <c r="V22" s="62"/>
      <c r="W22" s="62"/>
      <c r="X22" s="62"/>
      <c r="Y22" s="62"/>
      <c r="Z22" s="72"/>
    </row>
    <row r="23" spans="1:26" ht="24.95" customHeight="1" x14ac:dyDescent="0.4">
      <c r="A23" s="71"/>
      <c r="B23" s="128" t="s">
        <v>7</v>
      </c>
      <c r="C23" s="124">
        <f>IF(OR('معلومات أساسية عن الخدمة'!C8 = "",'معلومات أساسية عن الخدمة'!D8 = ""), 0,SUM(COUNTIFS('حالة الالتزام بالضوابط -مستوى ٢'!J11:J30,tbl_choices!C8,'حالة الالتزام بالضوابط -مستوى ٢'!H11:H30,{"يجب تطبيقه كليًا - Must be fully implemented","يجب تطبيقه - Must be implemented","يجب تطبيقه جزئيًا - Must be partially implemented"},'حالة الالتزام بالضوابط -مستوى ٢'!F11:F30,"أساسي
Main Control")))</f>
        <v>0</v>
      </c>
      <c r="D23" s="62"/>
      <c r="E23" s="62"/>
      <c r="F23" s="62"/>
      <c r="G23" s="62"/>
      <c r="H23" s="62"/>
      <c r="I23" s="62"/>
      <c r="J23" s="62"/>
      <c r="K23" s="62"/>
      <c r="L23" s="62"/>
      <c r="M23" s="72"/>
      <c r="O23" s="71"/>
      <c r="P23" s="128" t="s">
        <v>7</v>
      </c>
      <c r="Q23" s="124">
        <f>IF(OR('معلومات أساسية عن الخدمة'!C8="",'معلومات أساسية عن الخدمة'!D8=""),0,SUM(COUNTIFS('حالة الالتزام بالضوابط -مستوى ٢'!L11:L30,tbl_choices!C8,'حالة الالتزام بالضوابط -مستوى ٢'!H11:H30,{"يوصى بتطبيقه - Recommended","يجب تطبيقه جزئيًا - Must be partially implemented"},'حالة الالتزام بالضوابط -مستوى ٢'!F11:F30,"أساسي")))</f>
        <v>0</v>
      </c>
      <c r="R23" s="62"/>
      <c r="S23" s="62"/>
      <c r="T23" s="62"/>
      <c r="U23" s="62"/>
      <c r="V23" s="62"/>
      <c r="W23" s="62"/>
      <c r="X23" s="62"/>
      <c r="Y23" s="62"/>
      <c r="Z23" s="72"/>
    </row>
    <row r="24" spans="1:26" ht="24.95" customHeight="1" x14ac:dyDescent="0.4">
      <c r="A24" s="71"/>
      <c r="B24" s="128" t="s">
        <v>8</v>
      </c>
      <c r="C24" s="124">
        <f>IF(OR('معلومات أساسية عن الخدمة'!C8 = "",'معلومات أساسية عن الخدمة'!D8 = ""), 0, SUM(COUNTIFS('حالة الالتزام بالضوابط -مستوى ٢'!J11:J30,tbl_choices!C9,'حالة الالتزام بالضوابط -مستوى ٢'!H11:H30,{"يجب تطبيقه كليًا - Must be fully implemented","يجب تطبيقه - Must be implemented","يجب تطبيقه جزئيًا - Must be partially implemented"},'حالة الالتزام بالضوابط -مستوى ٢'!F11:F30,"أساسي
Main Control")))</f>
        <v>0</v>
      </c>
      <c r="D24" s="62"/>
      <c r="E24" s="62"/>
      <c r="F24" s="62"/>
      <c r="G24" s="62"/>
      <c r="H24" s="62"/>
      <c r="I24" s="62"/>
      <c r="J24" s="62"/>
      <c r="K24" s="62"/>
      <c r="L24" s="62"/>
      <c r="M24" s="72"/>
      <c r="O24" s="71"/>
      <c r="P24" s="128" t="s">
        <v>8</v>
      </c>
      <c r="Q24" s="124">
        <f>IF(OR('معلومات أساسية عن الخدمة'!C8="",'معلومات أساسية عن الخدمة'!D8=""),0,SUM(COUNTIFS('حالة الالتزام بالضوابط -مستوى ٢'!L11:L30,tbl_choices!C9,'حالة الالتزام بالضوابط -مستوى ٢'!H11:H30,{"يوصى بتطبيقه - Recommended","يجب تطبيقه جزئيًا - Must be partially implemented"},'حالة الالتزام بالضوابط -مستوى ٢'!F11:F30,"أساسي")))</f>
        <v>0</v>
      </c>
      <c r="R24" s="62"/>
      <c r="S24" s="62"/>
      <c r="T24" s="62"/>
      <c r="U24" s="62"/>
      <c r="V24" s="62"/>
      <c r="W24" s="62"/>
      <c r="X24" s="62"/>
      <c r="Y24" s="62"/>
      <c r="Z24" s="72"/>
    </row>
    <row r="25" spans="1:26" ht="24.95" customHeight="1" x14ac:dyDescent="0.4">
      <c r="A25" s="71"/>
      <c r="B25" s="128" t="s">
        <v>16</v>
      </c>
      <c r="C25" s="124">
        <f>IF(OR('معلومات أساسية عن الخدمة'!C8 = "",'معلومات أساسية عن الخدمة'!D8 = ""), 0, SUM(COUNTIFS('حالة الالتزام بالضوابط -مستوى ٢'!J11:J30,tbl_choices!C10,'حالة الالتزام بالضوابط -مستوى ٢'!H11:H30,{"يجب تطبيقه كليًا - Must be fully implemented","يجب تطبيقه - Must be implemented","يجب تطبيقه جزئيًا - Must be partially implemented"},'حالة الالتزام بالضوابط -مستوى ٢'!F11:F30,"أساسي
Main Control")))</f>
        <v>0</v>
      </c>
      <c r="D25" s="62"/>
      <c r="E25" s="62"/>
      <c r="F25" s="62"/>
      <c r="G25" s="62"/>
      <c r="H25" s="62"/>
      <c r="I25" s="62"/>
      <c r="J25" s="62"/>
      <c r="K25" s="62"/>
      <c r="L25" s="62"/>
      <c r="M25" s="72"/>
      <c r="O25" s="71"/>
      <c r="P25" s="128" t="s">
        <v>16</v>
      </c>
      <c r="Q25" s="124">
        <f>IF(OR('معلومات أساسية عن الخدمة'!C8="",'معلومات أساسية عن الخدمة'!D8=""),0,SUM(COUNTIFS('حالة الالتزام بالضوابط -مستوى ٢'!L11:L30,tbl_choices!C10,'حالة الالتزام بالضوابط -مستوى ٢'!H11:H30,{"يوصى بتطبيقه - Recommended","يجب تطبيقه جزئيًا - Must be partially implemented"},'حالة الالتزام بالضوابط -مستوى ٢'!F11:F30,"أساسي")))</f>
        <v>0</v>
      </c>
      <c r="R25" s="62"/>
      <c r="S25" s="62"/>
      <c r="T25" s="62"/>
      <c r="U25" s="62"/>
      <c r="V25" s="62"/>
      <c r="W25" s="62"/>
      <c r="X25" s="62"/>
      <c r="Y25" s="62"/>
      <c r="Z25" s="72"/>
    </row>
    <row r="26" spans="1:26" x14ac:dyDescent="0.25">
      <c r="A26" s="71"/>
      <c r="B26" s="62"/>
      <c r="C26" s="62"/>
      <c r="D26" s="62"/>
      <c r="E26" s="62"/>
      <c r="F26" s="62"/>
      <c r="G26" s="62"/>
      <c r="H26" s="62"/>
      <c r="I26" s="62"/>
      <c r="J26" s="62"/>
      <c r="K26" s="62"/>
      <c r="L26" s="62"/>
      <c r="M26" s="72"/>
      <c r="O26" s="71"/>
      <c r="P26" s="62"/>
      <c r="Q26" s="62"/>
      <c r="R26" s="62"/>
      <c r="S26" s="62"/>
      <c r="T26" s="62"/>
      <c r="U26" s="62"/>
      <c r="V26" s="62"/>
      <c r="W26" s="62"/>
      <c r="X26" s="62"/>
      <c r="Y26" s="62"/>
      <c r="Z26" s="72"/>
    </row>
    <row r="27" spans="1:26" x14ac:dyDescent="0.25">
      <c r="A27" s="71"/>
      <c r="B27" s="62"/>
      <c r="C27" s="62"/>
      <c r="D27" s="62"/>
      <c r="E27" s="62"/>
      <c r="F27" s="62"/>
      <c r="G27" s="62"/>
      <c r="H27" s="62"/>
      <c r="I27" s="62"/>
      <c r="J27" s="62"/>
      <c r="K27" s="62"/>
      <c r="L27" s="62"/>
      <c r="M27" s="72"/>
      <c r="O27" s="71"/>
      <c r="P27" s="62"/>
      <c r="Q27" s="62"/>
      <c r="R27" s="62"/>
      <c r="S27" s="62"/>
      <c r="T27" s="62"/>
      <c r="U27" s="62"/>
      <c r="V27" s="62"/>
      <c r="W27" s="62"/>
      <c r="X27" s="62"/>
      <c r="Y27" s="62"/>
      <c r="Z27" s="72"/>
    </row>
    <row r="28" spans="1:26" x14ac:dyDescent="0.25">
      <c r="A28" s="71"/>
      <c r="B28" s="62"/>
      <c r="C28" s="62"/>
      <c r="D28" s="62"/>
      <c r="E28" s="62"/>
      <c r="F28" s="62"/>
      <c r="G28" s="62"/>
      <c r="H28" s="62"/>
      <c r="I28" s="62"/>
      <c r="J28" s="62"/>
      <c r="K28" s="62"/>
      <c r="L28" s="62"/>
      <c r="M28" s="72"/>
      <c r="O28" s="71"/>
      <c r="P28" s="62"/>
      <c r="Q28" s="62"/>
      <c r="R28" s="62"/>
      <c r="S28" s="62"/>
      <c r="T28" s="62"/>
      <c r="U28" s="62"/>
      <c r="V28" s="62"/>
      <c r="W28" s="62"/>
      <c r="X28" s="62"/>
      <c r="Y28" s="62"/>
      <c r="Z28" s="72"/>
    </row>
    <row r="29" spans="1:26" x14ac:dyDescent="0.25">
      <c r="A29" s="71"/>
      <c r="B29" s="62"/>
      <c r="C29" s="62"/>
      <c r="D29" s="62"/>
      <c r="E29" s="62"/>
      <c r="F29" s="62"/>
      <c r="G29" s="62"/>
      <c r="H29" s="62"/>
      <c r="I29" s="62"/>
      <c r="J29" s="62"/>
      <c r="K29" s="62"/>
      <c r="L29" s="62"/>
      <c r="M29" s="72"/>
      <c r="O29" s="71"/>
      <c r="P29" s="62"/>
      <c r="Q29" s="62"/>
      <c r="R29" s="62"/>
      <c r="S29" s="62"/>
      <c r="T29" s="62"/>
      <c r="U29" s="62"/>
      <c r="V29" s="62"/>
      <c r="W29" s="62"/>
      <c r="X29" s="62"/>
      <c r="Y29" s="62"/>
      <c r="Z29" s="72"/>
    </row>
    <row r="30" spans="1:26" x14ac:dyDescent="0.25">
      <c r="A30" s="71"/>
      <c r="B30" s="62"/>
      <c r="C30" s="62"/>
      <c r="D30" s="62"/>
      <c r="E30" s="62"/>
      <c r="F30" s="62"/>
      <c r="G30" s="62"/>
      <c r="H30" s="62"/>
      <c r="I30" s="62"/>
      <c r="J30" s="62"/>
      <c r="K30" s="62"/>
      <c r="L30" s="62"/>
      <c r="M30" s="72"/>
      <c r="O30" s="71"/>
      <c r="P30" s="62"/>
      <c r="Q30" s="62"/>
      <c r="R30" s="62"/>
      <c r="S30" s="62"/>
      <c r="T30" s="62"/>
      <c r="U30" s="62"/>
      <c r="V30" s="62"/>
      <c r="W30" s="62"/>
      <c r="X30" s="62"/>
      <c r="Y30" s="62"/>
      <c r="Z30" s="72"/>
    </row>
    <row r="31" spans="1:26" x14ac:dyDescent="0.25">
      <c r="A31" s="71"/>
      <c r="B31" s="62"/>
      <c r="C31" s="62"/>
      <c r="D31" s="62"/>
      <c r="E31" s="62"/>
      <c r="F31" s="62"/>
      <c r="G31" s="62"/>
      <c r="H31" s="62"/>
      <c r="I31" s="62"/>
      <c r="J31" s="62"/>
      <c r="K31" s="62"/>
      <c r="L31" s="62"/>
      <c r="M31" s="72"/>
      <c r="O31" s="71"/>
      <c r="P31" s="62"/>
      <c r="Q31" s="62"/>
      <c r="R31" s="62"/>
      <c r="S31" s="62"/>
      <c r="T31" s="62"/>
      <c r="U31" s="62"/>
      <c r="V31" s="62"/>
      <c r="W31" s="62"/>
      <c r="X31" s="62"/>
      <c r="Y31" s="62"/>
      <c r="Z31" s="72"/>
    </row>
    <row r="32" spans="1:26" x14ac:dyDescent="0.25">
      <c r="A32" s="71"/>
      <c r="B32" s="62"/>
      <c r="C32" s="62"/>
      <c r="D32" s="62"/>
      <c r="E32" s="62"/>
      <c r="F32" s="62"/>
      <c r="G32" s="62"/>
      <c r="H32" s="62"/>
      <c r="I32" s="62"/>
      <c r="J32" s="62"/>
      <c r="K32" s="62"/>
      <c r="L32" s="62"/>
      <c r="M32" s="72"/>
      <c r="O32" s="71"/>
      <c r="P32" s="62"/>
      <c r="Q32" s="62"/>
      <c r="R32" s="62"/>
      <c r="S32" s="62"/>
      <c r="T32" s="62"/>
      <c r="U32" s="62"/>
      <c r="V32" s="62"/>
      <c r="W32" s="62"/>
      <c r="X32" s="62"/>
      <c r="Y32" s="62"/>
      <c r="Z32" s="72"/>
    </row>
    <row r="33" spans="1:26" x14ac:dyDescent="0.25">
      <c r="A33" s="71"/>
      <c r="B33" s="62"/>
      <c r="C33" s="62"/>
      <c r="D33" s="62"/>
      <c r="E33" s="62"/>
      <c r="F33" s="62"/>
      <c r="G33" s="62"/>
      <c r="H33" s="62"/>
      <c r="I33" s="62"/>
      <c r="J33" s="62"/>
      <c r="K33" s="62"/>
      <c r="L33" s="62"/>
      <c r="M33" s="72"/>
      <c r="O33" s="71"/>
      <c r="P33" s="62"/>
      <c r="Q33" s="62"/>
      <c r="R33" s="62"/>
      <c r="S33" s="62"/>
      <c r="T33" s="62"/>
      <c r="U33" s="62"/>
      <c r="V33" s="62"/>
      <c r="W33" s="62"/>
      <c r="X33" s="62"/>
      <c r="Y33" s="62"/>
      <c r="Z33" s="72"/>
    </row>
    <row r="34" spans="1:26" x14ac:dyDescent="0.25">
      <c r="A34" s="71"/>
      <c r="B34" s="62"/>
      <c r="C34" s="62"/>
      <c r="D34" s="62"/>
      <c r="E34" s="62"/>
      <c r="F34" s="62"/>
      <c r="G34" s="62"/>
      <c r="H34" s="62"/>
      <c r="I34" s="62"/>
      <c r="J34" s="62"/>
      <c r="K34" s="62"/>
      <c r="L34" s="62"/>
      <c r="M34" s="72"/>
      <c r="O34" s="71"/>
      <c r="P34" s="62"/>
      <c r="Q34" s="62"/>
      <c r="R34" s="62"/>
      <c r="S34" s="62"/>
      <c r="T34" s="62"/>
      <c r="U34" s="62"/>
      <c r="V34" s="62"/>
      <c r="W34" s="62"/>
      <c r="X34" s="62"/>
      <c r="Y34" s="62"/>
      <c r="Z34" s="72"/>
    </row>
    <row r="35" spans="1:26" x14ac:dyDescent="0.25">
      <c r="A35" s="71"/>
      <c r="B35" s="62"/>
      <c r="C35" s="62"/>
      <c r="D35" s="62"/>
      <c r="E35" s="62"/>
      <c r="F35" s="62"/>
      <c r="G35" s="62"/>
      <c r="H35" s="62"/>
      <c r="I35" s="62"/>
      <c r="J35" s="62"/>
      <c r="K35" s="62"/>
      <c r="L35" s="62"/>
      <c r="M35" s="72"/>
      <c r="O35" s="71"/>
      <c r="P35" s="62"/>
      <c r="Q35" s="62"/>
      <c r="R35" s="62"/>
      <c r="S35" s="62"/>
      <c r="T35" s="62"/>
      <c r="U35" s="62"/>
      <c r="V35" s="62"/>
      <c r="W35" s="62"/>
      <c r="X35" s="62"/>
      <c r="Y35" s="62"/>
      <c r="Z35" s="72"/>
    </row>
    <row r="36" spans="1:26" x14ac:dyDescent="0.25">
      <c r="A36" s="71"/>
      <c r="B36" s="62"/>
      <c r="C36" s="62"/>
      <c r="D36" s="62"/>
      <c r="E36" s="62"/>
      <c r="F36" s="62"/>
      <c r="G36" s="62"/>
      <c r="H36" s="62"/>
      <c r="I36" s="62"/>
      <c r="J36" s="62"/>
      <c r="K36" s="62"/>
      <c r="L36" s="62"/>
      <c r="M36" s="72"/>
      <c r="O36" s="71"/>
      <c r="P36" s="62"/>
      <c r="Q36" s="62"/>
      <c r="R36" s="62"/>
      <c r="S36" s="62"/>
      <c r="T36" s="62"/>
      <c r="U36" s="62"/>
      <c r="V36" s="62"/>
      <c r="W36" s="62"/>
      <c r="X36" s="62"/>
      <c r="Y36" s="62"/>
      <c r="Z36" s="72"/>
    </row>
    <row r="37" spans="1:26" x14ac:dyDescent="0.25">
      <c r="A37" s="71"/>
      <c r="B37" s="62"/>
      <c r="C37" s="62"/>
      <c r="D37" s="62"/>
      <c r="E37" s="62"/>
      <c r="F37" s="62"/>
      <c r="G37" s="62"/>
      <c r="H37" s="62"/>
      <c r="I37" s="62"/>
      <c r="J37" s="62"/>
      <c r="K37" s="62"/>
      <c r="L37" s="62"/>
      <c r="M37" s="72"/>
      <c r="O37" s="71"/>
      <c r="P37" s="62"/>
      <c r="Q37" s="62"/>
      <c r="R37" s="62"/>
      <c r="S37" s="62"/>
      <c r="T37" s="62"/>
      <c r="U37" s="62"/>
      <c r="V37" s="62"/>
      <c r="W37" s="62"/>
      <c r="X37" s="62"/>
      <c r="Y37" s="62"/>
      <c r="Z37" s="72"/>
    </row>
    <row r="38" spans="1:26" x14ac:dyDescent="0.25">
      <c r="A38" s="71"/>
      <c r="B38" s="62"/>
      <c r="C38" s="62"/>
      <c r="D38" s="62"/>
      <c r="E38" s="62"/>
      <c r="F38" s="62"/>
      <c r="G38" s="62"/>
      <c r="H38" s="62"/>
      <c r="I38" s="62"/>
      <c r="J38" s="62"/>
      <c r="K38" s="62"/>
      <c r="L38" s="62"/>
      <c r="M38" s="72"/>
      <c r="O38" s="71"/>
      <c r="P38" s="62"/>
      <c r="Q38" s="62"/>
      <c r="R38" s="62"/>
      <c r="S38" s="62"/>
      <c r="T38" s="62"/>
      <c r="U38" s="62"/>
      <c r="V38" s="62"/>
      <c r="W38" s="62"/>
      <c r="X38" s="62"/>
      <c r="Y38" s="62"/>
      <c r="Z38" s="72"/>
    </row>
    <row r="39" spans="1:26" x14ac:dyDescent="0.25">
      <c r="A39" s="71"/>
      <c r="B39" s="62"/>
      <c r="C39" s="62"/>
      <c r="D39" s="62"/>
      <c r="E39" s="62"/>
      <c r="F39" s="62"/>
      <c r="G39" s="62"/>
      <c r="H39" s="62"/>
      <c r="I39" s="62"/>
      <c r="J39" s="62"/>
      <c r="K39" s="62"/>
      <c r="L39" s="62"/>
      <c r="M39" s="72"/>
      <c r="O39" s="71"/>
      <c r="P39" s="62"/>
      <c r="Q39" s="62"/>
      <c r="R39" s="62"/>
      <c r="S39" s="62"/>
      <c r="T39" s="62"/>
      <c r="U39" s="62"/>
      <c r="V39" s="62"/>
      <c r="W39" s="62"/>
      <c r="X39" s="62"/>
      <c r="Y39" s="62"/>
      <c r="Z39" s="72"/>
    </row>
    <row r="40" spans="1:26" x14ac:dyDescent="0.25">
      <c r="A40" s="74"/>
      <c r="B40" s="75"/>
      <c r="C40" s="75"/>
      <c r="D40" s="75"/>
      <c r="E40" s="75"/>
      <c r="F40" s="75"/>
      <c r="G40" s="75"/>
      <c r="H40" s="75"/>
      <c r="I40" s="75"/>
      <c r="J40" s="75"/>
      <c r="K40" s="75"/>
      <c r="L40" s="75"/>
      <c r="M40" s="76"/>
      <c r="O40" s="74"/>
      <c r="P40" s="75"/>
      <c r="Q40" s="75"/>
      <c r="R40" s="75"/>
      <c r="S40" s="75"/>
      <c r="T40" s="75"/>
      <c r="U40" s="75"/>
      <c r="V40" s="75"/>
      <c r="W40" s="75"/>
      <c r="X40" s="75"/>
      <c r="Y40" s="75"/>
      <c r="Z40" s="76"/>
    </row>
    <row r="41" spans="1:26" x14ac:dyDescent="0.25">
      <c r="A41" s="77"/>
      <c r="B41" s="78"/>
      <c r="C41" s="78"/>
      <c r="D41" s="78"/>
      <c r="E41" s="78"/>
      <c r="F41" s="78"/>
      <c r="G41" s="78"/>
      <c r="H41" s="78"/>
      <c r="I41" s="78"/>
      <c r="J41" s="78"/>
      <c r="K41" s="78"/>
      <c r="L41" s="78"/>
      <c r="M41" s="79"/>
      <c r="O41" s="77"/>
      <c r="P41" s="78"/>
      <c r="Q41" s="78"/>
      <c r="R41" s="78"/>
      <c r="S41" s="78"/>
      <c r="T41" s="78"/>
      <c r="U41" s="78"/>
      <c r="V41" s="78"/>
      <c r="W41" s="78"/>
      <c r="X41" s="78"/>
      <c r="Y41" s="78"/>
      <c r="Z41" s="79"/>
    </row>
    <row r="42" spans="1:26" ht="27" customHeight="1" x14ac:dyDescent="0.5">
      <c r="A42" s="71"/>
      <c r="B42" s="454" t="s">
        <v>281</v>
      </c>
      <c r="C42" s="455"/>
      <c r="D42" s="455"/>
      <c r="E42" s="455"/>
      <c r="F42" s="455"/>
      <c r="G42" s="455"/>
      <c r="H42" s="455"/>
      <c r="I42" s="455"/>
      <c r="J42" s="455"/>
      <c r="K42" s="456"/>
      <c r="L42" s="272"/>
      <c r="M42" s="72"/>
      <c r="O42" s="71"/>
      <c r="P42" s="454" t="s">
        <v>11</v>
      </c>
      <c r="Q42" s="455"/>
      <c r="R42" s="455"/>
      <c r="S42" s="455"/>
      <c r="T42" s="455"/>
      <c r="U42" s="455"/>
      <c r="V42" s="455"/>
      <c r="W42" s="455"/>
      <c r="X42" s="455"/>
      <c r="Y42" s="456"/>
      <c r="Z42" s="72"/>
    </row>
    <row r="43" spans="1:26" x14ac:dyDescent="0.25">
      <c r="A43" s="71"/>
      <c r="B43" s="62"/>
      <c r="C43" s="62"/>
      <c r="D43" s="62"/>
      <c r="E43" s="62"/>
      <c r="F43" s="62"/>
      <c r="G43" s="62"/>
      <c r="H43" s="62"/>
      <c r="I43" s="62"/>
      <c r="J43" s="62"/>
      <c r="K43" s="62"/>
      <c r="L43" s="62"/>
      <c r="M43" s="72"/>
      <c r="O43" s="71"/>
      <c r="P43" s="62"/>
      <c r="Q43" s="62"/>
      <c r="R43" s="62"/>
      <c r="S43" s="62"/>
      <c r="T43" s="62"/>
      <c r="U43" s="62"/>
      <c r="V43" s="62"/>
      <c r="W43" s="62"/>
      <c r="X43" s="62"/>
      <c r="Y43" s="62"/>
      <c r="Z43" s="72"/>
    </row>
    <row r="44" spans="1:26" ht="24.75" x14ac:dyDescent="0.5">
      <c r="A44" s="71"/>
      <c r="B44" s="441" t="s">
        <v>411</v>
      </c>
      <c r="C44" s="442"/>
      <c r="D44" s="62"/>
      <c r="E44" s="62"/>
      <c r="F44" s="62"/>
      <c r="G44" s="62"/>
      <c r="H44" s="62"/>
      <c r="I44" s="62"/>
      <c r="J44" s="62"/>
      <c r="K44" s="62"/>
      <c r="L44" s="62"/>
      <c r="M44" s="72"/>
      <c r="O44" s="71"/>
      <c r="P44" s="441" t="s">
        <v>5</v>
      </c>
      <c r="Q44" s="442"/>
      <c r="R44" s="62"/>
      <c r="S44" s="62"/>
      <c r="T44" s="62"/>
      <c r="U44" s="62"/>
      <c r="V44" s="62"/>
      <c r="W44" s="62"/>
      <c r="X44" s="62"/>
      <c r="Y44" s="62"/>
      <c r="Z44" s="72"/>
    </row>
    <row r="45" spans="1:26" ht="24.95" customHeight="1" x14ac:dyDescent="0.4">
      <c r="A45" s="71"/>
      <c r="B45" s="128" t="s">
        <v>6</v>
      </c>
      <c r="C45" s="124">
        <f>IF(OR('معلومات أساسية عن الخدمة'!C8 = "",'معلومات أساسية عن الخدمة'!D8 = ""), 0, SUM(COUNTIFS('حالة الالتزام بالضوابط -مستوى ٢'!J31:J135,tbl_choices!C7,'حالة الالتزام بالضوابط -مستوى ٢'!H31:H135,{"يجب تطبيقه كليًا - Must be fully implemented","يجب تطبيقه - Must be implemented","يجب تطبيقه جزئيًا - Must be partially implemented"},'حالة الالتزام بالضوابط -مستوى ٢'!F31:F135,"أساسي
Main Control")))</f>
        <v>0</v>
      </c>
      <c r="D45" s="62"/>
      <c r="E45" s="62"/>
      <c r="F45" s="62"/>
      <c r="G45" s="62"/>
      <c r="H45" s="62"/>
      <c r="I45" s="62"/>
      <c r="J45" s="62"/>
      <c r="K45" s="62"/>
      <c r="L45" s="62"/>
      <c r="M45" s="72"/>
      <c r="O45" s="71"/>
      <c r="P45" s="128" t="s">
        <v>6</v>
      </c>
      <c r="Q45" s="124">
        <f>IF(OR('معلومات أساسية عن الخدمة'!C8="",'معلومات أساسية عن الخدمة'!D8=""),0,SUM(COUNTIFS('حالة الالتزام بالضوابط -مستوى ٢'!L31:L135,tbl_choices!C7,'حالة الالتزام بالضوابط -مستوى ٢'!H31:H135,{"يوصى بتطبيقه - Recommended","يجب تطبيقه جزئيًا - Must be partially implemented"},'حالة الالتزام بالضوابط -مستوى ٢'!F31:F135,"أساسي")))</f>
        <v>0</v>
      </c>
      <c r="R45" s="62"/>
      <c r="S45" s="62"/>
      <c r="T45" s="62"/>
      <c r="U45" s="62"/>
      <c r="V45" s="62"/>
      <c r="W45" s="62"/>
      <c r="X45" s="62"/>
      <c r="Y45" s="62"/>
      <c r="Z45" s="72"/>
    </row>
    <row r="46" spans="1:26" ht="24.95" customHeight="1" x14ac:dyDescent="0.4">
      <c r="A46" s="71"/>
      <c r="B46" s="128" t="s">
        <v>7</v>
      </c>
      <c r="C46" s="124">
        <f>IF(OR('معلومات أساسية عن الخدمة'!C8 = "",'معلومات أساسية عن الخدمة'!D8 = ""), 0,  SUM(COUNTIFS('حالة الالتزام بالضوابط -مستوى ٢'!J31:J135,tbl_choices!C8,'حالة الالتزام بالضوابط -مستوى ٢'!H31:H135,{"يجب تطبيقه كليًا - Must be fully implemented","يجب تطبيقه - Must be implemented","يجب تطبيقه جزئيًا - Must be partially implemented"},'حالة الالتزام بالضوابط -مستوى ٢'!F31:F135,"أساسي
Main Control")))</f>
        <v>0</v>
      </c>
      <c r="D46" s="62"/>
      <c r="E46" s="62"/>
      <c r="F46" s="62"/>
      <c r="G46" s="62"/>
      <c r="H46" s="62"/>
      <c r="I46" s="62"/>
      <c r="J46" s="62"/>
      <c r="K46" s="62"/>
      <c r="L46" s="62"/>
      <c r="M46" s="72"/>
      <c r="O46" s="71"/>
      <c r="P46" s="128" t="s">
        <v>7</v>
      </c>
      <c r="Q46" s="124">
        <f>IF(OR('معلومات أساسية عن الخدمة'!C8="",'معلومات أساسية عن الخدمة'!D8=""),0,SUM(COUNTIFS('حالة الالتزام بالضوابط -مستوى ٢'!L31:L135,tbl_choices!C8,'حالة الالتزام بالضوابط -مستوى ٢'!H31:H135,{"يوصى بتطبيقه - Recommended","يجب تطبيقه جزئيًا - Must be partially implemented"},'حالة الالتزام بالضوابط -مستوى ٢'!F31:F135,"أساسي")))</f>
        <v>0</v>
      </c>
      <c r="R46" s="62"/>
      <c r="S46" s="62"/>
      <c r="T46" s="62"/>
      <c r="U46" s="62"/>
      <c r="V46" s="62"/>
      <c r="W46" s="62"/>
      <c r="X46" s="62"/>
      <c r="Y46" s="62"/>
      <c r="Z46" s="72"/>
    </row>
    <row r="47" spans="1:26" ht="24.95" customHeight="1" x14ac:dyDescent="0.4">
      <c r="A47" s="71"/>
      <c r="B47" s="128" t="s">
        <v>8</v>
      </c>
      <c r="C47" s="124">
        <f>IF(OR('معلومات أساسية عن الخدمة'!C8 = "",'معلومات أساسية عن الخدمة'!D8 = ""), 0,  SUM(COUNTIFS('حالة الالتزام بالضوابط -مستوى ٢'!J31:J135,tbl_choices!C9,'حالة الالتزام بالضوابط -مستوى ٢'!H31:H135,{"يجب تطبيقه كليًا - Must be fully implemented","يجب تطبيقه - Must be implemented","يجب تطبيقه جزئيًا - Must be partially implemented"},'حالة الالتزام بالضوابط -مستوى ٢'!F31:F135,"أساسي
Main Control")))</f>
        <v>0</v>
      </c>
      <c r="D47" s="62"/>
      <c r="E47" s="62"/>
      <c r="F47" s="62"/>
      <c r="G47" s="62"/>
      <c r="H47" s="62"/>
      <c r="I47" s="62"/>
      <c r="J47" s="62"/>
      <c r="K47" s="62"/>
      <c r="L47" s="62"/>
      <c r="M47" s="72"/>
      <c r="O47" s="71"/>
      <c r="P47" s="128" t="s">
        <v>8</v>
      </c>
      <c r="Q47" s="124">
        <f>IF(OR('معلومات أساسية عن الخدمة'!C8="",'معلومات أساسية عن الخدمة'!D8=""),0,SUM(COUNTIFS('حالة الالتزام بالضوابط -مستوى ٢'!L31:L135,tbl_choices!C9,'حالة الالتزام بالضوابط -مستوى ٢'!H31:H135,{"يوصى بتطبيقه - Recommended","يجب تطبيقه جزئيًا - Must be partially implemented"},'حالة الالتزام بالضوابط -مستوى ٢'!F31:F135,"أساسي")))</f>
        <v>0</v>
      </c>
      <c r="R47" s="62"/>
      <c r="S47" s="62"/>
      <c r="T47" s="62"/>
      <c r="U47" s="62"/>
      <c r="V47" s="62"/>
      <c r="W47" s="62"/>
      <c r="X47" s="62"/>
      <c r="Y47" s="62"/>
      <c r="Z47" s="72"/>
    </row>
    <row r="48" spans="1:26" ht="24.95" customHeight="1" x14ac:dyDescent="0.4">
      <c r="A48" s="71"/>
      <c r="B48" s="128" t="s">
        <v>16</v>
      </c>
      <c r="C48" s="124">
        <f>IF(OR('معلومات أساسية عن الخدمة'!C8 = "",'معلومات أساسية عن الخدمة'!D8 = ""), 0,  SUM(COUNTIFS('حالة الالتزام بالضوابط -مستوى ٢'!J31:J135,tbl_choices!C10,'حالة الالتزام بالضوابط -مستوى ٢'!H31:H135,{"يجب تطبيقه كليًا - Must be fully implemented","يجب تطبيقه - Must be implemented","يجب تطبيقه جزئيًا - Must be partially implemented"},'حالة الالتزام بالضوابط -مستوى ٢'!F31:F135,"أساسي
Main Control")))</f>
        <v>0</v>
      </c>
      <c r="D48" s="62"/>
      <c r="E48" s="62"/>
      <c r="F48" s="62"/>
      <c r="G48" s="62"/>
      <c r="H48" s="62"/>
      <c r="I48" s="62"/>
      <c r="J48" s="62"/>
      <c r="K48" s="62"/>
      <c r="L48" s="62"/>
      <c r="M48" s="72"/>
      <c r="O48" s="71"/>
      <c r="P48" s="128" t="s">
        <v>16</v>
      </c>
      <c r="Q48" s="124">
        <f>IF(OR('معلومات أساسية عن الخدمة'!C8="",'معلومات أساسية عن الخدمة'!D8=""),0,SUM(COUNTIFS('حالة الالتزام بالضوابط -مستوى ٢'!L31:L135,tbl_choices!C10,'حالة الالتزام بالضوابط -مستوى ٢'!H31:H135,{"يوصى بتطبيقه - Recommended","يجب تطبيقه جزئيًا - Must be partially implemented"},'حالة الالتزام بالضوابط -مستوى ٢'!F31:F135,"أساسي")))</f>
        <v>0</v>
      </c>
      <c r="R48" s="62"/>
      <c r="S48" s="62"/>
      <c r="T48" s="62"/>
      <c r="U48" s="62"/>
      <c r="V48" s="62"/>
      <c r="W48" s="62"/>
      <c r="X48" s="62"/>
      <c r="Y48" s="62"/>
      <c r="Z48" s="72"/>
    </row>
    <row r="49" spans="1:26" x14ac:dyDescent="0.25">
      <c r="A49" s="71"/>
      <c r="B49" s="62"/>
      <c r="C49" s="62"/>
      <c r="D49" s="62"/>
      <c r="E49" s="62"/>
      <c r="F49" s="62"/>
      <c r="G49" s="62"/>
      <c r="H49" s="62"/>
      <c r="I49" s="62"/>
      <c r="J49" s="62"/>
      <c r="K49" s="62"/>
      <c r="L49" s="62"/>
      <c r="M49" s="72"/>
      <c r="O49" s="71"/>
      <c r="P49" s="62"/>
      <c r="Q49" s="62"/>
      <c r="R49" s="62"/>
      <c r="S49" s="62"/>
      <c r="T49" s="62"/>
      <c r="U49" s="62"/>
      <c r="V49" s="62"/>
      <c r="W49" s="62"/>
      <c r="X49" s="62"/>
      <c r="Y49" s="62"/>
      <c r="Z49" s="72"/>
    </row>
    <row r="50" spans="1:26" x14ac:dyDescent="0.25">
      <c r="A50" s="71"/>
      <c r="B50" s="62"/>
      <c r="C50" s="62"/>
      <c r="D50" s="62"/>
      <c r="E50" s="62"/>
      <c r="F50" s="62"/>
      <c r="G50" s="62"/>
      <c r="H50" s="62"/>
      <c r="I50" s="62"/>
      <c r="J50" s="62"/>
      <c r="K50" s="62"/>
      <c r="L50" s="62"/>
      <c r="M50" s="72"/>
      <c r="O50" s="71"/>
      <c r="P50" s="62"/>
      <c r="Q50" s="62"/>
      <c r="R50" s="62"/>
      <c r="S50" s="62"/>
      <c r="T50" s="62"/>
      <c r="U50" s="62"/>
      <c r="V50" s="62"/>
      <c r="W50" s="62"/>
      <c r="X50" s="62"/>
      <c r="Y50" s="62"/>
      <c r="Z50" s="72"/>
    </row>
    <row r="51" spans="1:26" x14ac:dyDescent="0.25">
      <c r="A51" s="71"/>
      <c r="B51" s="62"/>
      <c r="C51" s="62"/>
      <c r="D51" s="62"/>
      <c r="E51" s="62"/>
      <c r="F51" s="62"/>
      <c r="G51" s="62"/>
      <c r="H51" s="62"/>
      <c r="I51" s="62"/>
      <c r="J51" s="62"/>
      <c r="K51" s="62"/>
      <c r="L51" s="62"/>
      <c r="M51" s="72"/>
      <c r="O51" s="71"/>
      <c r="P51" s="62"/>
      <c r="Q51" s="62"/>
      <c r="R51" s="62"/>
      <c r="S51" s="62"/>
      <c r="T51" s="62"/>
      <c r="U51" s="62"/>
      <c r="V51" s="62"/>
      <c r="W51" s="62"/>
      <c r="X51" s="62"/>
      <c r="Y51" s="62"/>
      <c r="Z51" s="72"/>
    </row>
    <row r="52" spans="1:26" x14ac:dyDescent="0.25">
      <c r="A52" s="71"/>
      <c r="B52" s="62"/>
      <c r="C52" s="62"/>
      <c r="D52" s="62"/>
      <c r="E52" s="62"/>
      <c r="F52" s="62"/>
      <c r="G52" s="62"/>
      <c r="H52" s="62"/>
      <c r="I52" s="62"/>
      <c r="J52" s="62"/>
      <c r="K52" s="62"/>
      <c r="L52" s="62"/>
      <c r="M52" s="72"/>
      <c r="O52" s="71"/>
      <c r="P52" s="62"/>
      <c r="Q52" s="62"/>
      <c r="R52" s="62"/>
      <c r="S52" s="62"/>
      <c r="T52" s="62"/>
      <c r="U52" s="62"/>
      <c r="V52" s="62"/>
      <c r="W52" s="62"/>
      <c r="X52" s="62"/>
      <c r="Y52" s="62"/>
      <c r="Z52" s="72"/>
    </row>
    <row r="53" spans="1:26" x14ac:dyDescent="0.25">
      <c r="A53" s="71"/>
      <c r="B53" s="62"/>
      <c r="C53" s="62"/>
      <c r="D53" s="62"/>
      <c r="E53" s="62"/>
      <c r="F53" s="62"/>
      <c r="G53" s="62"/>
      <c r="H53" s="62"/>
      <c r="I53" s="62"/>
      <c r="J53" s="62"/>
      <c r="K53" s="62"/>
      <c r="L53" s="62"/>
      <c r="M53" s="72"/>
      <c r="O53" s="71"/>
      <c r="P53" s="62"/>
      <c r="Q53" s="62"/>
      <c r="R53" s="62"/>
      <c r="S53" s="62"/>
      <c r="T53" s="62"/>
      <c r="U53" s="62"/>
      <c r="V53" s="62"/>
      <c r="W53" s="62"/>
      <c r="X53" s="62"/>
      <c r="Y53" s="62"/>
      <c r="Z53" s="72"/>
    </row>
    <row r="54" spans="1:26" x14ac:dyDescent="0.25">
      <c r="A54" s="71"/>
      <c r="B54" s="62"/>
      <c r="C54" s="62"/>
      <c r="D54" s="62"/>
      <c r="E54" s="62"/>
      <c r="F54" s="62"/>
      <c r="G54" s="62"/>
      <c r="H54" s="62"/>
      <c r="I54" s="62"/>
      <c r="J54" s="62"/>
      <c r="K54" s="62"/>
      <c r="L54" s="62"/>
      <c r="M54" s="72"/>
      <c r="O54" s="71"/>
      <c r="P54" s="62"/>
      <c r="Q54" s="62"/>
      <c r="R54" s="62"/>
      <c r="S54" s="62"/>
      <c r="T54" s="62"/>
      <c r="U54" s="62"/>
      <c r="V54" s="62"/>
      <c r="W54" s="62"/>
      <c r="X54" s="62"/>
      <c r="Y54" s="62"/>
      <c r="Z54" s="72"/>
    </row>
    <row r="55" spans="1:26" x14ac:dyDescent="0.25">
      <c r="A55" s="71"/>
      <c r="B55" s="62"/>
      <c r="C55" s="62"/>
      <c r="D55" s="62"/>
      <c r="E55" s="62"/>
      <c r="F55" s="62"/>
      <c r="G55" s="62"/>
      <c r="H55" s="62"/>
      <c r="I55" s="62"/>
      <c r="J55" s="62"/>
      <c r="K55" s="62"/>
      <c r="L55" s="62"/>
      <c r="M55" s="72"/>
      <c r="O55" s="71"/>
      <c r="P55" s="62"/>
      <c r="Q55" s="62"/>
      <c r="R55" s="62"/>
      <c r="S55" s="62"/>
      <c r="T55" s="62"/>
      <c r="U55" s="62"/>
      <c r="V55" s="62"/>
      <c r="W55" s="62"/>
      <c r="X55" s="62"/>
      <c r="Y55" s="62"/>
      <c r="Z55" s="72"/>
    </row>
    <row r="56" spans="1:26" x14ac:dyDescent="0.25">
      <c r="A56" s="71"/>
      <c r="B56" s="62"/>
      <c r="C56" s="62"/>
      <c r="D56" s="62"/>
      <c r="E56" s="62"/>
      <c r="F56" s="62"/>
      <c r="G56" s="62"/>
      <c r="H56" s="62"/>
      <c r="I56" s="62"/>
      <c r="J56" s="62"/>
      <c r="K56" s="62"/>
      <c r="L56" s="62"/>
      <c r="M56" s="72"/>
      <c r="O56" s="71"/>
      <c r="P56" s="62"/>
      <c r="Q56" s="62"/>
      <c r="R56" s="62"/>
      <c r="S56" s="62"/>
      <c r="T56" s="62"/>
      <c r="U56" s="62"/>
      <c r="V56" s="62"/>
      <c r="W56" s="62"/>
      <c r="X56" s="62"/>
      <c r="Y56" s="62"/>
      <c r="Z56" s="72"/>
    </row>
    <row r="57" spans="1:26" x14ac:dyDescent="0.25">
      <c r="A57" s="71"/>
      <c r="B57" s="62"/>
      <c r="C57" s="62"/>
      <c r="D57" s="62"/>
      <c r="E57" s="62"/>
      <c r="F57" s="62"/>
      <c r="G57" s="62"/>
      <c r="H57" s="62"/>
      <c r="I57" s="62"/>
      <c r="J57" s="62"/>
      <c r="K57" s="62"/>
      <c r="L57" s="62"/>
      <c r="M57" s="72"/>
      <c r="O57" s="71"/>
      <c r="P57" s="62"/>
      <c r="Q57" s="62"/>
      <c r="R57" s="62"/>
      <c r="S57" s="62"/>
      <c r="T57" s="62"/>
      <c r="U57" s="62"/>
      <c r="V57" s="62"/>
      <c r="W57" s="62"/>
      <c r="X57" s="62"/>
      <c r="Y57" s="62"/>
      <c r="Z57" s="72"/>
    </row>
    <row r="58" spans="1:26" x14ac:dyDescent="0.25">
      <c r="A58" s="71"/>
      <c r="B58" s="62"/>
      <c r="C58" s="62"/>
      <c r="D58" s="62"/>
      <c r="E58" s="62"/>
      <c r="F58" s="62"/>
      <c r="G58" s="62"/>
      <c r="H58" s="62"/>
      <c r="I58" s="62"/>
      <c r="J58" s="62"/>
      <c r="K58" s="62"/>
      <c r="L58" s="62"/>
      <c r="M58" s="72"/>
      <c r="O58" s="71"/>
      <c r="P58" s="62"/>
      <c r="Q58" s="62"/>
      <c r="R58" s="62"/>
      <c r="S58" s="62"/>
      <c r="T58" s="62"/>
      <c r="U58" s="62"/>
      <c r="V58" s="62"/>
      <c r="W58" s="62"/>
      <c r="X58" s="62"/>
      <c r="Y58" s="62"/>
      <c r="Z58" s="72"/>
    </row>
    <row r="59" spans="1:26" x14ac:dyDescent="0.25">
      <c r="A59" s="71"/>
      <c r="B59" s="62"/>
      <c r="C59" s="62"/>
      <c r="D59" s="62"/>
      <c r="E59" s="62"/>
      <c r="F59" s="62"/>
      <c r="G59" s="62"/>
      <c r="H59" s="62"/>
      <c r="I59" s="62"/>
      <c r="J59" s="62"/>
      <c r="K59" s="62"/>
      <c r="L59" s="62"/>
      <c r="M59" s="72"/>
      <c r="O59" s="71"/>
      <c r="P59" s="62"/>
      <c r="Q59" s="62"/>
      <c r="R59" s="62"/>
      <c r="S59" s="62"/>
      <c r="T59" s="62"/>
      <c r="U59" s="62"/>
      <c r="V59" s="62"/>
      <c r="W59" s="62"/>
      <c r="X59" s="62"/>
      <c r="Y59" s="62"/>
      <c r="Z59" s="72"/>
    </row>
    <row r="60" spans="1:26" x14ac:dyDescent="0.25">
      <c r="A60" s="71"/>
      <c r="B60" s="62"/>
      <c r="C60" s="62"/>
      <c r="D60" s="62"/>
      <c r="E60" s="62"/>
      <c r="F60" s="62"/>
      <c r="G60" s="62"/>
      <c r="H60" s="62"/>
      <c r="I60" s="62"/>
      <c r="J60" s="62"/>
      <c r="K60" s="62"/>
      <c r="L60" s="62"/>
      <c r="M60" s="72"/>
      <c r="O60" s="71"/>
      <c r="P60" s="62"/>
      <c r="Q60" s="62"/>
      <c r="R60" s="62"/>
      <c r="S60" s="62"/>
      <c r="T60" s="62"/>
      <c r="U60" s="62"/>
      <c r="V60" s="62"/>
      <c r="W60" s="62"/>
      <c r="X60" s="62"/>
      <c r="Y60" s="62"/>
      <c r="Z60" s="72"/>
    </row>
    <row r="61" spans="1:26" x14ac:dyDescent="0.25">
      <c r="A61" s="71"/>
      <c r="B61" s="62"/>
      <c r="C61" s="62"/>
      <c r="D61" s="62"/>
      <c r="E61" s="62"/>
      <c r="F61" s="62"/>
      <c r="G61" s="62"/>
      <c r="H61" s="62"/>
      <c r="I61" s="62"/>
      <c r="J61" s="62"/>
      <c r="K61" s="62"/>
      <c r="L61" s="62"/>
      <c r="M61" s="72"/>
      <c r="O61" s="71"/>
      <c r="P61" s="62"/>
      <c r="Q61" s="62"/>
      <c r="R61" s="62"/>
      <c r="S61" s="62"/>
      <c r="T61" s="62"/>
      <c r="U61" s="62"/>
      <c r="V61" s="62"/>
      <c r="W61" s="62"/>
      <c r="X61" s="62"/>
      <c r="Y61" s="62"/>
      <c r="Z61" s="72"/>
    </row>
    <row r="62" spans="1:26" x14ac:dyDescent="0.25">
      <c r="A62" s="71"/>
      <c r="B62" s="62"/>
      <c r="C62" s="62"/>
      <c r="D62" s="62"/>
      <c r="E62" s="62"/>
      <c r="F62" s="62"/>
      <c r="G62" s="62"/>
      <c r="H62" s="62"/>
      <c r="I62" s="62"/>
      <c r="J62" s="62"/>
      <c r="K62" s="62"/>
      <c r="L62" s="62"/>
      <c r="M62" s="72"/>
      <c r="O62" s="71"/>
      <c r="P62" s="62"/>
      <c r="Q62" s="62"/>
      <c r="R62" s="62"/>
      <c r="S62" s="62"/>
      <c r="T62" s="62"/>
      <c r="U62" s="62"/>
      <c r="V62" s="62"/>
      <c r="W62" s="62"/>
      <c r="X62" s="62"/>
      <c r="Y62" s="62"/>
      <c r="Z62" s="72"/>
    </row>
    <row r="63" spans="1:26" x14ac:dyDescent="0.25">
      <c r="A63" s="74"/>
      <c r="B63" s="75"/>
      <c r="C63" s="75"/>
      <c r="D63" s="75"/>
      <c r="E63" s="75"/>
      <c r="F63" s="75"/>
      <c r="G63" s="75"/>
      <c r="H63" s="75"/>
      <c r="I63" s="75"/>
      <c r="J63" s="75"/>
      <c r="K63" s="75"/>
      <c r="L63" s="75"/>
      <c r="M63" s="76"/>
      <c r="O63" s="74"/>
      <c r="P63" s="75"/>
      <c r="Q63" s="75"/>
      <c r="R63" s="75"/>
      <c r="S63" s="75"/>
      <c r="T63" s="75"/>
      <c r="U63" s="75"/>
      <c r="V63" s="75"/>
      <c r="W63" s="75"/>
      <c r="X63" s="75"/>
      <c r="Y63" s="75"/>
      <c r="Z63" s="76"/>
    </row>
    <row r="64" spans="1:26" x14ac:dyDescent="0.25">
      <c r="A64" s="77"/>
      <c r="B64" s="78"/>
      <c r="C64" s="78"/>
      <c r="D64" s="78"/>
      <c r="E64" s="78"/>
      <c r="F64" s="78"/>
      <c r="G64" s="78"/>
      <c r="H64" s="78"/>
      <c r="I64" s="78"/>
      <c r="J64" s="78"/>
      <c r="K64" s="78"/>
      <c r="L64" s="78"/>
      <c r="M64" s="79"/>
      <c r="O64" s="77"/>
      <c r="P64" s="78"/>
      <c r="Q64" s="78"/>
      <c r="R64" s="78"/>
      <c r="S64" s="78"/>
      <c r="T64" s="78"/>
      <c r="U64" s="78"/>
      <c r="V64" s="78"/>
      <c r="W64" s="78"/>
      <c r="X64" s="78"/>
      <c r="Y64" s="78"/>
      <c r="Z64" s="79"/>
    </row>
    <row r="65" spans="1:26" ht="27" customHeight="1" x14ac:dyDescent="0.5">
      <c r="A65" s="71"/>
      <c r="B65" s="457" t="s">
        <v>414</v>
      </c>
      <c r="C65" s="458"/>
      <c r="D65" s="458"/>
      <c r="E65" s="458"/>
      <c r="F65" s="458"/>
      <c r="G65" s="458"/>
      <c r="H65" s="458"/>
      <c r="I65" s="458"/>
      <c r="J65" s="458"/>
      <c r="K65" s="459"/>
      <c r="L65" s="272"/>
      <c r="M65" s="72"/>
      <c r="O65" s="71"/>
      <c r="P65" s="457" t="s">
        <v>12</v>
      </c>
      <c r="Q65" s="458"/>
      <c r="R65" s="458"/>
      <c r="S65" s="458"/>
      <c r="T65" s="458"/>
      <c r="U65" s="458"/>
      <c r="V65" s="458"/>
      <c r="W65" s="458"/>
      <c r="X65" s="458"/>
      <c r="Y65" s="459"/>
      <c r="Z65" s="72"/>
    </row>
    <row r="66" spans="1:26" x14ac:dyDescent="0.25">
      <c r="A66" s="71"/>
      <c r="B66" s="62"/>
      <c r="C66" s="62"/>
      <c r="D66" s="62"/>
      <c r="E66" s="62"/>
      <c r="F66" s="62"/>
      <c r="G66" s="62"/>
      <c r="H66" s="62"/>
      <c r="I66" s="62"/>
      <c r="J66" s="62"/>
      <c r="K66" s="62"/>
      <c r="L66" s="62"/>
      <c r="M66" s="72"/>
      <c r="O66" s="71"/>
      <c r="P66" s="62"/>
      <c r="Q66" s="62"/>
      <c r="R66" s="62"/>
      <c r="S66" s="62"/>
      <c r="T66" s="62"/>
      <c r="U66" s="62"/>
      <c r="V66" s="62"/>
      <c r="W66" s="62"/>
      <c r="X66" s="62"/>
      <c r="Y66" s="62"/>
      <c r="Z66" s="72"/>
    </row>
    <row r="67" spans="1:26" ht="24.75" x14ac:dyDescent="0.5">
      <c r="A67" s="71"/>
      <c r="B67" s="441" t="s">
        <v>411</v>
      </c>
      <c r="C67" s="442"/>
      <c r="D67" s="62"/>
      <c r="E67" s="62"/>
      <c r="F67" s="62"/>
      <c r="G67" s="62"/>
      <c r="H67" s="62"/>
      <c r="I67" s="62"/>
      <c r="J67" s="62"/>
      <c r="K67" s="62"/>
      <c r="L67" s="62"/>
      <c r="M67" s="72"/>
      <c r="O67" s="71"/>
      <c r="P67" s="441" t="s">
        <v>5</v>
      </c>
      <c r="Q67" s="442"/>
      <c r="R67" s="62"/>
      <c r="S67" s="62"/>
      <c r="T67" s="62"/>
      <c r="U67" s="62"/>
      <c r="V67" s="62"/>
      <c r="W67" s="62"/>
      <c r="X67" s="62"/>
      <c r="Y67" s="62"/>
      <c r="Z67" s="72"/>
    </row>
    <row r="68" spans="1:26" ht="24.95" customHeight="1" x14ac:dyDescent="0.4">
      <c r="A68" s="71"/>
      <c r="B68" s="128" t="s">
        <v>6</v>
      </c>
      <c r="C68" s="124">
        <f>IF(OR('معلومات أساسية عن الخدمة'!C8 = "",'معلومات أساسية عن الخدمة'!D8 = ""), 0,  SUM(COUNTIFS('حالة الالتزام بالضوابط -مستوى ٢'!J136:J138,tbl_choices!C7,'حالة الالتزام بالضوابط -مستوى ٢'!H136:H138,{"يجب تطبيقه كليًا - Must be fully implemented","يجب تطبيقه - Must be implemented","يجب تطبيقه جزئيًا - Must be partially implemented"},'حالة الالتزام بالضوابط -مستوى ٢'!F136:F138,"أساسي
Main Control")))</f>
        <v>0</v>
      </c>
      <c r="D68" s="62"/>
      <c r="E68" s="62"/>
      <c r="F68" s="62"/>
      <c r="G68" s="62"/>
      <c r="H68" s="62"/>
      <c r="I68" s="62"/>
      <c r="J68" s="62"/>
      <c r="K68" s="62"/>
      <c r="L68" s="62"/>
      <c r="M68" s="72"/>
      <c r="O68" s="71"/>
      <c r="P68" s="128" t="s">
        <v>6</v>
      </c>
      <c r="Q68" s="124">
        <f>IF(OR('معلومات أساسية عن الخدمة'!C8 = "",'معلومات أساسية عن الخدمة'!D8 = ""), 0,SUM(COUNTIFS('حالة الالتزام بالضوابط -مستوى ٢'!L136:L138,tbl_choices!C7,'حالة الالتزام بالضوابط -مستوى ٢'!H136:H138,{"يوصى بتطبيقه - Recommended","يجب تطبيقه جزئيًا - Must be partially implemented"},'حالة الالتزام بالضوابط -مستوى ٢'!F136:F138,"أساسي")))</f>
        <v>0</v>
      </c>
      <c r="R68" s="62"/>
      <c r="S68" s="62"/>
      <c r="T68" s="62"/>
      <c r="U68" s="62"/>
      <c r="V68" s="62"/>
      <c r="W68" s="62"/>
      <c r="X68" s="62"/>
      <c r="Y68" s="62"/>
      <c r="Z68" s="72"/>
    </row>
    <row r="69" spans="1:26" ht="24.95" customHeight="1" x14ac:dyDescent="0.4">
      <c r="A69" s="71"/>
      <c r="B69" s="128" t="s">
        <v>7</v>
      </c>
      <c r="C69" s="124">
        <f>IF(OR('معلومات أساسية عن الخدمة'!C8 = "",'معلومات أساسية عن الخدمة'!D8 = ""), 0, SUM(COUNTIFS('حالة الالتزام بالضوابط -مستوى ٢'!J136:J138,tbl_choices!C8,'حالة الالتزام بالضوابط -مستوى ٢'!H136:H138,{"يجب تطبيقه كليًا - Must be fully implemented","يجب تطبيقه - Must be implemented","يجب تطبيقه جزئيًا - Must be partially implemented"},'حالة الالتزام بالضوابط -مستوى ٢'!F136:F138,"أساسي
Main Control")))</f>
        <v>0</v>
      </c>
      <c r="D69" s="62"/>
      <c r="E69" s="62"/>
      <c r="F69" s="62"/>
      <c r="G69" s="62"/>
      <c r="H69" s="62"/>
      <c r="I69" s="62"/>
      <c r="J69" s="62"/>
      <c r="K69" s="62"/>
      <c r="L69" s="62"/>
      <c r="M69" s="72"/>
      <c r="O69" s="71"/>
      <c r="P69" s="128" t="s">
        <v>7</v>
      </c>
      <c r="Q69" s="124">
        <f>IF(OR('معلومات أساسية عن الخدمة'!C8 = "",'معلومات أساسية عن الخدمة'!D8 = ""), 0,SUM(COUNTIFS('حالة الالتزام بالضوابط -مستوى ٢'!L136:L138,tbl_choices!C8,'حالة الالتزام بالضوابط -مستوى ٢'!H136:H138,{"يوصى بتطبيقه - Recommended","يجب تطبيقه جزئيًا - Must be partially implemented"},'حالة الالتزام بالضوابط -مستوى ٢'!F136:F138,"أساسي")))</f>
        <v>0</v>
      </c>
      <c r="R69" s="62"/>
      <c r="S69" s="62"/>
      <c r="T69" s="62"/>
      <c r="U69" s="62"/>
      <c r="V69" s="62"/>
      <c r="W69" s="62"/>
      <c r="X69" s="62"/>
      <c r="Y69" s="62"/>
      <c r="Z69" s="72"/>
    </row>
    <row r="70" spans="1:26" ht="24.95" customHeight="1" x14ac:dyDescent="0.4">
      <c r="A70" s="71"/>
      <c r="B70" s="128" t="s">
        <v>8</v>
      </c>
      <c r="C70" s="124">
        <f>IF(OR('معلومات أساسية عن الخدمة'!C8 = "",'معلومات أساسية عن الخدمة'!D8 = ""), 0, SUM(COUNTIFS('حالة الالتزام بالضوابط -مستوى ٢'!J136:J138,tbl_choices!C9,'حالة الالتزام بالضوابط -مستوى ٢'!H136:H138,{"يجب تطبيقه كليًا - Must be fully implemented","يجب تطبيقه - Must be implemented","يجب تطبيقه جزئيًا - Must be partially implemented"},'حالة الالتزام بالضوابط -مستوى ٢'!F136:F138,"أساسي
Main Control")))</f>
        <v>0</v>
      </c>
      <c r="D70" s="62"/>
      <c r="E70" s="62"/>
      <c r="F70" s="62"/>
      <c r="G70" s="62"/>
      <c r="H70" s="62"/>
      <c r="I70" s="62"/>
      <c r="J70" s="62"/>
      <c r="K70" s="62"/>
      <c r="L70" s="62"/>
      <c r="M70" s="72"/>
      <c r="O70" s="71"/>
      <c r="P70" s="128" t="s">
        <v>8</v>
      </c>
      <c r="Q70" s="124">
        <f>IF(OR('معلومات أساسية عن الخدمة'!C8= "",'معلومات أساسية عن الخدمة'!D8 = ""), 0,SUM(COUNTIFS('حالة الالتزام بالضوابط -مستوى ٢'!L136:L138,tbl_choices!C9,'حالة الالتزام بالضوابط -مستوى ٢'!H136:H138,{"يوصى بتطبيقه - Recommended","يجب تطبيقه جزئيًا - Must be partially implemented"},'حالة الالتزام بالضوابط -مستوى ٢'!F136:F138,"أساسي")))</f>
        <v>0</v>
      </c>
      <c r="R70" s="62"/>
      <c r="S70" s="62"/>
      <c r="T70" s="62"/>
      <c r="U70" s="62"/>
      <c r="V70" s="62"/>
      <c r="W70" s="62"/>
      <c r="X70" s="62"/>
      <c r="Y70" s="62"/>
      <c r="Z70" s="72"/>
    </row>
    <row r="71" spans="1:26" ht="24.95" customHeight="1" x14ac:dyDescent="0.4">
      <c r="A71" s="71"/>
      <c r="B71" s="128" t="s">
        <v>16</v>
      </c>
      <c r="C71" s="124">
        <f>IF(OR('معلومات أساسية عن الخدمة'!C8 = "",'معلومات أساسية عن الخدمة'!D8 = ""), 0, SUM(COUNTIFS('حالة الالتزام بالضوابط -مستوى ٢'!J136:J138,tbl_choices!C10,'حالة الالتزام بالضوابط -مستوى ٢'!H136:H138,{"يجب تطبيقه كليًا - Must be fully implemented","يجب تطبيقه - Must be implemented","يجب تطبيقه جزئيًا - Must be partially implemented"},'حالة الالتزام بالضوابط -مستوى ٢'!F136:F138,"أساسي
Main Control")))</f>
        <v>0</v>
      </c>
      <c r="D71" s="62"/>
      <c r="E71" s="62"/>
      <c r="F71" s="62"/>
      <c r="G71" s="62"/>
      <c r="H71" s="62"/>
      <c r="I71" s="62"/>
      <c r="J71" s="62"/>
      <c r="K71" s="62"/>
      <c r="L71" s="62"/>
      <c r="M71" s="72"/>
      <c r="O71" s="71"/>
      <c r="P71" s="128" t="s">
        <v>16</v>
      </c>
      <c r="Q71" s="124">
        <f>IF(OR('معلومات أساسية عن الخدمة'!C8 = "",'معلومات أساسية عن الخدمة'!D8 = ""), 0,SUM(COUNTIFS('حالة الالتزام بالضوابط -مستوى ٢'!L136:L138,tbl_choices!C10,'حالة الالتزام بالضوابط -مستوى ٢'!H136:H138,{"يوصى بتطبيقه - Recommended","يجب تطبيقه جزئيًا - Must be partially implemented"},'حالة الالتزام بالضوابط -مستوى ٢'!F136:F138,"أساسي")))</f>
        <v>0</v>
      </c>
      <c r="R71" s="62"/>
      <c r="S71" s="62"/>
      <c r="T71" s="62"/>
      <c r="U71" s="62"/>
      <c r="V71" s="62"/>
      <c r="W71" s="62"/>
      <c r="X71" s="62"/>
      <c r="Y71" s="62"/>
      <c r="Z71" s="72"/>
    </row>
    <row r="72" spans="1:26" x14ac:dyDescent="0.25">
      <c r="A72" s="71"/>
      <c r="B72" s="62"/>
      <c r="C72" s="62"/>
      <c r="D72" s="62"/>
      <c r="E72" s="62"/>
      <c r="F72" s="62"/>
      <c r="G72" s="62"/>
      <c r="H72" s="62"/>
      <c r="I72" s="62"/>
      <c r="J72" s="62"/>
      <c r="K72" s="62"/>
      <c r="L72" s="62"/>
      <c r="M72" s="72"/>
      <c r="O72" s="71"/>
      <c r="P72" s="62"/>
      <c r="Q72" s="62"/>
      <c r="R72" s="62"/>
      <c r="S72" s="62"/>
      <c r="T72" s="62"/>
      <c r="U72" s="62"/>
      <c r="V72" s="62"/>
      <c r="W72" s="62"/>
      <c r="X72" s="62"/>
      <c r="Y72" s="62"/>
      <c r="Z72" s="72"/>
    </row>
    <row r="73" spans="1:26" x14ac:dyDescent="0.25">
      <c r="A73" s="71"/>
      <c r="B73" s="62"/>
      <c r="C73" s="62"/>
      <c r="D73" s="62"/>
      <c r="E73" s="62"/>
      <c r="F73" s="62"/>
      <c r="G73" s="62"/>
      <c r="H73" s="62"/>
      <c r="I73" s="62"/>
      <c r="J73" s="62"/>
      <c r="K73" s="62"/>
      <c r="L73" s="62"/>
      <c r="M73" s="72"/>
      <c r="O73" s="71"/>
      <c r="P73" s="62"/>
      <c r="Q73" s="62"/>
      <c r="R73" s="62"/>
      <c r="S73" s="62"/>
      <c r="T73" s="62"/>
      <c r="U73" s="62"/>
      <c r="V73" s="62"/>
      <c r="W73" s="62"/>
      <c r="X73" s="62"/>
      <c r="Y73" s="62"/>
      <c r="Z73" s="72"/>
    </row>
    <row r="74" spans="1:26" x14ac:dyDescent="0.25">
      <c r="A74" s="71"/>
      <c r="B74" s="62"/>
      <c r="C74" s="62"/>
      <c r="D74" s="62"/>
      <c r="E74" s="62"/>
      <c r="F74" s="62"/>
      <c r="G74" s="62"/>
      <c r="H74" s="62"/>
      <c r="I74" s="62"/>
      <c r="J74" s="62"/>
      <c r="K74" s="62"/>
      <c r="L74" s="62"/>
      <c r="M74" s="72"/>
      <c r="O74" s="71"/>
      <c r="P74" s="62"/>
      <c r="Q74" s="62"/>
      <c r="R74" s="62"/>
      <c r="S74" s="62"/>
      <c r="T74" s="62"/>
      <c r="U74" s="62"/>
      <c r="V74" s="62"/>
      <c r="W74" s="62"/>
      <c r="X74" s="62"/>
      <c r="Y74" s="62"/>
      <c r="Z74" s="72"/>
    </row>
    <row r="75" spans="1:26" x14ac:dyDescent="0.25">
      <c r="A75" s="71"/>
      <c r="B75" s="62"/>
      <c r="C75" s="62"/>
      <c r="D75" s="62"/>
      <c r="E75" s="62"/>
      <c r="F75" s="62"/>
      <c r="G75" s="62"/>
      <c r="H75" s="62"/>
      <c r="I75" s="62"/>
      <c r="J75" s="62"/>
      <c r="K75" s="62"/>
      <c r="L75" s="62"/>
      <c r="M75" s="72"/>
      <c r="O75" s="71"/>
      <c r="P75" s="62"/>
      <c r="Q75" s="62"/>
      <c r="R75" s="62"/>
      <c r="S75" s="62"/>
      <c r="T75" s="62"/>
      <c r="U75" s="62"/>
      <c r="V75" s="62"/>
      <c r="W75" s="62"/>
      <c r="X75" s="62"/>
      <c r="Y75" s="62"/>
      <c r="Z75" s="72"/>
    </row>
    <row r="76" spans="1:26" x14ac:dyDescent="0.25">
      <c r="A76" s="71"/>
      <c r="B76" s="62"/>
      <c r="C76" s="62"/>
      <c r="D76" s="62"/>
      <c r="E76" s="62"/>
      <c r="F76" s="62"/>
      <c r="G76" s="62"/>
      <c r="H76" s="62"/>
      <c r="I76" s="62"/>
      <c r="J76" s="62"/>
      <c r="K76" s="62"/>
      <c r="L76" s="62"/>
      <c r="M76" s="72"/>
      <c r="O76" s="71"/>
      <c r="P76" s="62"/>
      <c r="Q76" s="62"/>
      <c r="R76" s="62"/>
      <c r="S76" s="62"/>
      <c r="T76" s="62"/>
      <c r="U76" s="62"/>
      <c r="V76" s="62"/>
      <c r="W76" s="62"/>
      <c r="X76" s="62"/>
      <c r="Y76" s="62"/>
      <c r="Z76" s="72"/>
    </row>
    <row r="77" spans="1:26" x14ac:dyDescent="0.25">
      <c r="A77" s="71"/>
      <c r="B77" s="62"/>
      <c r="C77" s="62"/>
      <c r="D77" s="62"/>
      <c r="E77" s="62"/>
      <c r="F77" s="62"/>
      <c r="G77" s="62"/>
      <c r="H77" s="62"/>
      <c r="I77" s="62"/>
      <c r="J77" s="62"/>
      <c r="K77" s="62"/>
      <c r="L77" s="62"/>
      <c r="M77" s="72"/>
      <c r="O77" s="71"/>
      <c r="P77" s="62"/>
      <c r="Q77" s="62"/>
      <c r="R77" s="62"/>
      <c r="S77" s="62"/>
      <c r="T77" s="62"/>
      <c r="U77" s="62"/>
      <c r="V77" s="62"/>
      <c r="W77" s="62"/>
      <c r="X77" s="62"/>
      <c r="Y77" s="62"/>
      <c r="Z77" s="72"/>
    </row>
    <row r="78" spans="1:26" x14ac:dyDescent="0.25">
      <c r="A78" s="71"/>
      <c r="B78" s="62"/>
      <c r="C78" s="62"/>
      <c r="D78" s="62"/>
      <c r="E78" s="62"/>
      <c r="F78" s="62"/>
      <c r="G78" s="62"/>
      <c r="H78" s="62"/>
      <c r="I78" s="62"/>
      <c r="J78" s="62"/>
      <c r="K78" s="62"/>
      <c r="L78" s="62"/>
      <c r="M78" s="72"/>
      <c r="O78" s="71"/>
      <c r="P78" s="62"/>
      <c r="Q78" s="62"/>
      <c r="R78" s="62"/>
      <c r="S78" s="62"/>
      <c r="T78" s="62"/>
      <c r="U78" s="62"/>
      <c r="V78" s="62"/>
      <c r="W78" s="62"/>
      <c r="X78" s="62"/>
      <c r="Y78" s="62"/>
      <c r="Z78" s="72"/>
    </row>
    <row r="79" spans="1:26" x14ac:dyDescent="0.25">
      <c r="A79" s="71"/>
      <c r="B79" s="62"/>
      <c r="C79" s="62"/>
      <c r="D79" s="62"/>
      <c r="E79" s="62"/>
      <c r="F79" s="62"/>
      <c r="G79" s="62"/>
      <c r="H79" s="62"/>
      <c r="I79" s="62"/>
      <c r="J79" s="62"/>
      <c r="K79" s="62"/>
      <c r="L79" s="62"/>
      <c r="M79" s="72"/>
      <c r="O79" s="71"/>
      <c r="P79" s="62"/>
      <c r="Q79" s="62"/>
      <c r="R79" s="62"/>
      <c r="S79" s="62"/>
      <c r="T79" s="62"/>
      <c r="U79" s="62"/>
      <c r="V79" s="62"/>
      <c r="W79" s="62"/>
      <c r="X79" s="62"/>
      <c r="Y79" s="62"/>
      <c r="Z79" s="72"/>
    </row>
    <row r="80" spans="1:26" x14ac:dyDescent="0.25">
      <c r="A80" s="71"/>
      <c r="B80" s="62"/>
      <c r="C80" s="62"/>
      <c r="D80" s="62"/>
      <c r="E80" s="62"/>
      <c r="F80" s="62"/>
      <c r="G80" s="62"/>
      <c r="H80" s="62"/>
      <c r="I80" s="62"/>
      <c r="J80" s="62"/>
      <c r="K80" s="62"/>
      <c r="L80" s="62"/>
      <c r="M80" s="72"/>
      <c r="O80" s="71"/>
      <c r="P80" s="62"/>
      <c r="Q80" s="62"/>
      <c r="R80" s="62"/>
      <c r="S80" s="62"/>
      <c r="T80" s="62"/>
      <c r="U80" s="62"/>
      <c r="V80" s="62"/>
      <c r="W80" s="62"/>
      <c r="X80" s="62"/>
      <c r="Y80" s="62"/>
      <c r="Z80" s="72"/>
    </row>
    <row r="81" spans="1:26" x14ac:dyDescent="0.25">
      <c r="A81" s="71"/>
      <c r="B81" s="62"/>
      <c r="C81" s="62"/>
      <c r="D81" s="62"/>
      <c r="E81" s="62"/>
      <c r="F81" s="62"/>
      <c r="G81" s="62"/>
      <c r="H81" s="62"/>
      <c r="I81" s="62"/>
      <c r="J81" s="62"/>
      <c r="K81" s="62"/>
      <c r="L81" s="62"/>
      <c r="M81" s="72"/>
      <c r="O81" s="71"/>
      <c r="P81" s="62"/>
      <c r="Q81" s="62"/>
      <c r="R81" s="62"/>
      <c r="S81" s="62"/>
      <c r="T81" s="62"/>
      <c r="U81" s="62"/>
      <c r="V81" s="62"/>
      <c r="W81" s="62"/>
      <c r="X81" s="62"/>
      <c r="Y81" s="62"/>
      <c r="Z81" s="72"/>
    </row>
    <row r="82" spans="1:26" x14ac:dyDescent="0.25">
      <c r="A82" s="71"/>
      <c r="B82" s="62"/>
      <c r="C82" s="62"/>
      <c r="D82" s="62"/>
      <c r="E82" s="62"/>
      <c r="F82" s="62"/>
      <c r="G82" s="62"/>
      <c r="H82" s="62"/>
      <c r="I82" s="62"/>
      <c r="J82" s="62"/>
      <c r="K82" s="62"/>
      <c r="L82" s="62"/>
      <c r="M82" s="72"/>
      <c r="O82" s="71"/>
      <c r="P82" s="62"/>
      <c r="Q82" s="62"/>
      <c r="R82" s="62"/>
      <c r="S82" s="62"/>
      <c r="T82" s="62"/>
      <c r="U82" s="62"/>
      <c r="V82" s="62"/>
      <c r="W82" s="62"/>
      <c r="X82" s="62"/>
      <c r="Y82" s="62"/>
      <c r="Z82" s="72"/>
    </row>
    <row r="83" spans="1:26" x14ac:dyDescent="0.25">
      <c r="A83" s="71"/>
      <c r="B83" s="62"/>
      <c r="C83" s="62"/>
      <c r="D83" s="62"/>
      <c r="E83" s="62"/>
      <c r="F83" s="62"/>
      <c r="G83" s="62"/>
      <c r="H83" s="62"/>
      <c r="I83" s="62"/>
      <c r="J83" s="62"/>
      <c r="K83" s="62"/>
      <c r="L83" s="62"/>
      <c r="M83" s="72"/>
      <c r="O83" s="71"/>
      <c r="P83" s="62"/>
      <c r="Q83" s="62"/>
      <c r="R83" s="62"/>
      <c r="S83" s="62"/>
      <c r="T83" s="62"/>
      <c r="U83" s="62"/>
      <c r="V83" s="62"/>
      <c r="W83" s="62"/>
      <c r="X83" s="62"/>
      <c r="Y83" s="62"/>
      <c r="Z83" s="72"/>
    </row>
    <row r="84" spans="1:26" x14ac:dyDescent="0.25">
      <c r="A84" s="71"/>
      <c r="B84" s="62"/>
      <c r="C84" s="62"/>
      <c r="D84" s="62"/>
      <c r="E84" s="62"/>
      <c r="F84" s="62"/>
      <c r="G84" s="62"/>
      <c r="H84" s="62"/>
      <c r="I84" s="62"/>
      <c r="J84" s="62"/>
      <c r="K84" s="62"/>
      <c r="L84" s="62"/>
      <c r="M84" s="72"/>
      <c r="O84" s="71"/>
      <c r="P84" s="62"/>
      <c r="Q84" s="62"/>
      <c r="R84" s="62"/>
      <c r="S84" s="62"/>
      <c r="T84" s="62"/>
      <c r="U84" s="62"/>
      <c r="V84" s="62"/>
      <c r="W84" s="62"/>
      <c r="X84" s="62"/>
      <c r="Y84" s="62"/>
      <c r="Z84" s="72"/>
    </row>
    <row r="85" spans="1:26" x14ac:dyDescent="0.25">
      <c r="A85" s="71"/>
      <c r="B85" s="62"/>
      <c r="C85" s="62"/>
      <c r="D85" s="62"/>
      <c r="E85" s="62"/>
      <c r="F85" s="62"/>
      <c r="G85" s="62"/>
      <c r="H85" s="62"/>
      <c r="I85" s="62"/>
      <c r="J85" s="62"/>
      <c r="K85" s="62"/>
      <c r="L85" s="62"/>
      <c r="M85" s="72"/>
      <c r="O85" s="71"/>
      <c r="P85" s="62"/>
      <c r="Q85" s="62"/>
      <c r="R85" s="62"/>
      <c r="S85" s="62"/>
      <c r="T85" s="62"/>
      <c r="U85" s="62"/>
      <c r="V85" s="62"/>
      <c r="W85" s="62"/>
      <c r="X85" s="62"/>
      <c r="Y85" s="62"/>
      <c r="Z85" s="72"/>
    </row>
    <row r="86" spans="1:26" x14ac:dyDescent="0.25">
      <c r="A86" s="71"/>
      <c r="B86" s="62"/>
      <c r="C86" s="62"/>
      <c r="D86" s="62"/>
      <c r="E86" s="62"/>
      <c r="F86" s="62"/>
      <c r="G86" s="62"/>
      <c r="H86" s="62"/>
      <c r="I86" s="62"/>
      <c r="J86" s="62"/>
      <c r="K86" s="62"/>
      <c r="L86" s="62"/>
      <c r="M86" s="72"/>
      <c r="O86" s="71"/>
      <c r="P86" s="62"/>
      <c r="Q86" s="62"/>
      <c r="R86" s="62"/>
      <c r="S86" s="62"/>
      <c r="T86" s="62"/>
      <c r="U86" s="62"/>
      <c r="V86" s="62"/>
      <c r="W86" s="62"/>
      <c r="X86" s="62"/>
      <c r="Y86" s="62"/>
      <c r="Z86" s="72"/>
    </row>
    <row r="87" spans="1:26" x14ac:dyDescent="0.25">
      <c r="A87" s="74"/>
      <c r="B87" s="75"/>
      <c r="C87" s="75"/>
      <c r="D87" s="75"/>
      <c r="E87" s="75"/>
      <c r="F87" s="75"/>
      <c r="G87" s="75"/>
      <c r="H87" s="75"/>
      <c r="I87" s="75"/>
      <c r="J87" s="75"/>
      <c r="K87" s="75"/>
      <c r="L87" s="75"/>
      <c r="M87" s="76"/>
      <c r="O87" s="74"/>
      <c r="P87" s="75"/>
      <c r="Q87" s="75"/>
      <c r="R87" s="75"/>
      <c r="S87" s="75"/>
      <c r="T87" s="75"/>
      <c r="U87" s="75"/>
      <c r="V87" s="75"/>
      <c r="W87" s="75"/>
      <c r="X87" s="75"/>
      <c r="Y87" s="75"/>
      <c r="Z87" s="76"/>
    </row>
    <row r="88" spans="1:26" ht="20.100000000000001" customHeight="1" x14ac:dyDescent="0.25">
      <c r="A88" s="77"/>
      <c r="B88" s="78"/>
      <c r="C88" s="78"/>
      <c r="D88" s="78"/>
      <c r="E88" s="78"/>
      <c r="F88" s="78"/>
      <c r="G88" s="78"/>
      <c r="H88" s="78"/>
      <c r="I88" s="78"/>
      <c r="J88" s="78"/>
      <c r="K88" s="78"/>
      <c r="L88" s="78"/>
      <c r="M88" s="79"/>
      <c r="O88" s="77"/>
      <c r="P88" s="78"/>
      <c r="Q88" s="78"/>
      <c r="R88" s="78"/>
      <c r="S88" s="78"/>
      <c r="T88" s="78"/>
      <c r="U88" s="78"/>
      <c r="V88" s="78"/>
      <c r="W88" s="78"/>
      <c r="X88" s="78"/>
      <c r="Y88" s="78"/>
      <c r="Z88" s="79"/>
    </row>
    <row r="89" spans="1:26" ht="24.75" x14ac:dyDescent="0.5">
      <c r="A89" s="71"/>
      <c r="B89" s="460" t="s">
        <v>413</v>
      </c>
      <c r="C89" s="461"/>
      <c r="D89" s="461"/>
      <c r="E89" s="461"/>
      <c r="F89" s="461"/>
      <c r="G89" s="461"/>
      <c r="H89" s="461"/>
      <c r="I89" s="461"/>
      <c r="J89" s="461"/>
      <c r="K89" s="462"/>
      <c r="L89" s="272"/>
      <c r="M89" s="72"/>
      <c r="O89" s="71"/>
      <c r="P89" s="460" t="s">
        <v>84</v>
      </c>
      <c r="Q89" s="461"/>
      <c r="R89" s="461"/>
      <c r="S89" s="461"/>
      <c r="T89" s="461"/>
      <c r="U89" s="461"/>
      <c r="V89" s="461"/>
      <c r="W89" s="461"/>
      <c r="X89" s="461"/>
      <c r="Y89" s="462"/>
      <c r="Z89" s="72"/>
    </row>
    <row r="90" spans="1:26" x14ac:dyDescent="0.25">
      <c r="A90" s="71"/>
      <c r="B90" s="62"/>
      <c r="C90" s="62"/>
      <c r="D90" s="62"/>
      <c r="E90" s="62"/>
      <c r="F90" s="62"/>
      <c r="G90" s="62"/>
      <c r="H90" s="62"/>
      <c r="I90" s="62"/>
      <c r="J90" s="62"/>
      <c r="K90" s="62"/>
      <c r="L90" s="62"/>
      <c r="M90" s="72"/>
      <c r="O90" s="71"/>
      <c r="P90" s="62"/>
      <c r="Q90" s="62"/>
      <c r="R90" s="62"/>
      <c r="S90" s="62"/>
      <c r="T90" s="62"/>
      <c r="U90" s="62"/>
      <c r="V90" s="62"/>
      <c r="W90" s="62"/>
      <c r="X90" s="62"/>
      <c r="Y90" s="62"/>
      <c r="Z90" s="72"/>
    </row>
    <row r="91" spans="1:26" ht="24.75" x14ac:dyDescent="0.5">
      <c r="A91" s="71"/>
      <c r="B91" s="441" t="s">
        <v>411</v>
      </c>
      <c r="C91" s="442"/>
      <c r="D91" s="62"/>
      <c r="E91" s="62"/>
      <c r="F91" s="62"/>
      <c r="G91" s="62"/>
      <c r="H91" s="62"/>
      <c r="I91" s="62"/>
      <c r="J91" s="62"/>
      <c r="K91" s="62"/>
      <c r="L91" s="62"/>
      <c r="M91" s="72"/>
      <c r="O91" s="71"/>
      <c r="P91" s="441" t="s">
        <v>5</v>
      </c>
      <c r="Q91" s="442"/>
      <c r="R91" s="62"/>
      <c r="S91" s="62"/>
      <c r="T91" s="62"/>
      <c r="U91" s="62"/>
      <c r="V91" s="62"/>
      <c r="W91" s="62"/>
      <c r="X91" s="62"/>
      <c r="Y91" s="62"/>
      <c r="Z91" s="72"/>
    </row>
    <row r="92" spans="1:26" ht="24.95" customHeight="1" x14ac:dyDescent="0.4">
      <c r="A92" s="71"/>
      <c r="B92" s="128" t="s">
        <v>6</v>
      </c>
      <c r="C92" s="124">
        <f>IF(OR('معلومات أساسية عن الخدمة'!C8 = "",'معلومات أساسية عن الخدمة'!D8 = ""), 0, SUM(COUNTIFS('حالة الالتزام بالضوابط -مستوى ٢'!J139:J143,tbl_choices!C7,'حالة الالتزام بالضوابط -مستوى ٢'!H139:H143,{"يجب تطبيقه كليًا - Must be fully implemented","يجب تطبيقه - Must be implemented","يجب تطبيقه جزئيًا - Must be partially implemented"},'حالة الالتزام بالضوابط -مستوى ٢'!F139:F143,"أساسي
Main Control")))</f>
        <v>0</v>
      </c>
      <c r="D92" s="62"/>
      <c r="E92" s="62"/>
      <c r="F92" s="62"/>
      <c r="G92" s="62"/>
      <c r="H92" s="62"/>
      <c r="I92" s="62"/>
      <c r="J92" s="62"/>
      <c r="K92" s="62"/>
      <c r="L92" s="62"/>
      <c r="M92" s="72"/>
      <c r="O92" s="71"/>
      <c r="P92" s="128" t="s">
        <v>6</v>
      </c>
      <c r="Q92" s="124">
        <f>IF(OR('معلومات أساسية عن الخدمة'!C8 = "",'معلومات أساسية عن الخدمة'!D8 = ""), 0, SUM(COUNTIFS('حالة الالتزام بالضوابط -مستوى ٢'!L139:L143,tbl_choices!C7,'حالة الالتزام بالضوابط -مستوى ٢'!H139:H143,{"يوصى بتطبيقه - Recommended","يجب تطبيقه جزئيًا - Must be partially implemented"},'حالة الالتزام بالضوابط -مستوى ٢'!F139:F143,"أساسي")))</f>
        <v>0</v>
      </c>
      <c r="R92" s="62"/>
      <c r="S92" s="62"/>
      <c r="T92" s="62"/>
      <c r="U92" s="62"/>
      <c r="V92" s="62"/>
      <c r="W92" s="62"/>
      <c r="X92" s="62"/>
      <c r="Y92" s="62"/>
      <c r="Z92" s="72"/>
    </row>
    <row r="93" spans="1:26" ht="24.95" customHeight="1" x14ac:dyDescent="0.4">
      <c r="A93" s="71"/>
      <c r="B93" s="128" t="s">
        <v>7</v>
      </c>
      <c r="C93" s="124">
        <f>IF(OR('معلومات أساسية عن الخدمة'!C8 = "",'معلومات أساسية عن الخدمة'!D8 = ""), 0,  SUM(COUNTIFS('حالة الالتزام بالضوابط -مستوى ٢'!J139:J143,tbl_choices!C8,'حالة الالتزام بالضوابط -مستوى ٢'!H139:H143,{"يجب تطبيقه - Must be implemented كليًا - Must be fully implemented","يجب تطبيقه - Must be implemented","يجب تطبيقه - Must be implemented جزئيًا - Must be partially implemented"},'حالة الالتزام بالضوابط -مستوى ٢'!F139:F143,"أساسي
Main Control")))</f>
        <v>0</v>
      </c>
      <c r="D93" s="62"/>
      <c r="E93" s="62"/>
      <c r="F93" s="62"/>
      <c r="G93" s="62"/>
      <c r="H93" s="62"/>
      <c r="I93" s="62"/>
      <c r="J93" s="62"/>
      <c r="K93" s="62"/>
      <c r="L93" s="62"/>
      <c r="M93" s="72"/>
      <c r="O93" s="71"/>
      <c r="P93" s="128" t="s">
        <v>7</v>
      </c>
      <c r="Q93" s="124">
        <f>IF(OR('معلومات أساسية عن الخدمة'!C8 = "",'معلومات أساسية عن الخدمة'!D8 = ""), 0, SUM(COUNTIFS('حالة الالتزام بالضوابط -مستوى ٢'!L139:L143,tbl_choices!C8,'حالة الالتزام بالضوابط -مستوى ٢'!H139:H143,{"يوصى بتطبيقه - Recommended","يجب تطبيقه جزئيًا - Must be partially implemented"},'حالة الالتزام بالضوابط -مستوى ٢'!F139:F143,"أساسي")))</f>
        <v>0</v>
      </c>
      <c r="R93" s="62"/>
      <c r="S93" s="62"/>
      <c r="T93" s="62"/>
      <c r="U93" s="62"/>
      <c r="V93" s="62"/>
      <c r="W93" s="62"/>
      <c r="X93" s="62"/>
      <c r="Y93" s="62"/>
      <c r="Z93" s="72"/>
    </row>
    <row r="94" spans="1:26" ht="24.95" customHeight="1" x14ac:dyDescent="0.4">
      <c r="A94" s="71"/>
      <c r="B94" s="128" t="s">
        <v>8</v>
      </c>
      <c r="C94" s="124">
        <f>IF(OR('معلومات أساسية عن الخدمة'!C8 = "",'معلومات أساسية عن الخدمة'!D8 = ""), 0,  SUM(COUNTIFS('حالة الالتزام بالضوابط -مستوى ٢'!J139:J143,tbl_choices!C9,'حالة الالتزام بالضوابط -مستوى ٢'!H139:H143,{"يجب تطبيقه كليًا - Must be fully implemented","يجب تطبيقه - Must be implemented","يجب تطبيقه جزئيًا - Must be partially implemented"},'حالة الالتزام بالضوابط -مستوى ٢'!F139:F143,"أساسي
Main Control")))</f>
        <v>0</v>
      </c>
      <c r="D94" s="62"/>
      <c r="E94" s="62"/>
      <c r="F94" s="62"/>
      <c r="G94" s="62"/>
      <c r="H94" s="62"/>
      <c r="I94" s="62"/>
      <c r="J94" s="62"/>
      <c r="K94" s="62"/>
      <c r="L94" s="62"/>
      <c r="M94" s="72"/>
      <c r="O94" s="71"/>
      <c r="P94" s="128" t="s">
        <v>8</v>
      </c>
      <c r="Q94" s="124">
        <f>IF(OR('معلومات أساسية عن الخدمة'!C8 = "",'معلومات أساسية عن الخدمة'!D8 = ""), 0, SUM(COUNTIFS('حالة الالتزام بالضوابط -مستوى ٢'!L139:L143,tbl_choices!C9,'حالة الالتزام بالضوابط -مستوى ٢'!H139:H143,{"يوصى بتطبيقه - Recommended","يجب تطبيقه جزئيًا - Must be partially implemented"},'حالة الالتزام بالضوابط -مستوى ٢'!F139:F143,"أساسي")))</f>
        <v>0</v>
      </c>
      <c r="R94" s="62"/>
      <c r="S94" s="62"/>
      <c r="T94" s="62"/>
      <c r="U94" s="62"/>
      <c r="V94" s="62"/>
      <c r="W94" s="62"/>
      <c r="X94" s="62"/>
      <c r="Y94" s="62"/>
      <c r="Z94" s="72"/>
    </row>
    <row r="95" spans="1:26" ht="24.95" customHeight="1" x14ac:dyDescent="0.4">
      <c r="A95" s="71"/>
      <c r="B95" s="128" t="s">
        <v>16</v>
      </c>
      <c r="C95" s="124">
        <f>IF(OR('معلومات أساسية عن الخدمة'!C8 = "",'معلومات أساسية عن الخدمة'!D8 = ""), 0,  SUM(COUNTIFS('حالة الالتزام بالضوابط -مستوى ٢'!J139:J143,tbl_choices!C10,'حالة الالتزام بالضوابط -مستوى ٢'!H139:H143,{"يجب تطبيقه كليًا - Must be fully implemented","يجب تطبيقه - Must be implemented","يجب تطبيقه جزئيًا - Must be partially implemented"},'حالة الالتزام بالضوابط -مستوى ٢'!F139:F143,"أساسي
Main Control")))</f>
        <v>0</v>
      </c>
      <c r="D95" s="62"/>
      <c r="E95" s="62"/>
      <c r="F95" s="62"/>
      <c r="G95" s="62"/>
      <c r="H95" s="62"/>
      <c r="I95" s="62"/>
      <c r="J95" s="62"/>
      <c r="K95" s="62"/>
      <c r="L95" s="62"/>
      <c r="M95" s="72"/>
      <c r="O95" s="71"/>
      <c r="P95" s="128" t="s">
        <v>16</v>
      </c>
      <c r="Q95" s="124">
        <f>IF(OR('معلومات أساسية عن الخدمة'!C8 = "",'معلومات أساسية عن الخدمة'!D8 = ""), 0, SUM(COUNTIFS('حالة الالتزام بالضوابط -مستوى ٢'!L139:L143,tbl_choices!C10,'حالة الالتزام بالضوابط -مستوى ٢'!H139:H143,{"يوصى بتطبيقه - Recommended","يجب تطبيقه جزئيًا - Must be partially implemented"},'حالة الالتزام بالضوابط -مستوى ٢'!F139:F143,"أساسي")))</f>
        <v>0</v>
      </c>
      <c r="R95" s="62"/>
      <c r="S95" s="62"/>
      <c r="T95" s="62"/>
      <c r="U95" s="62"/>
      <c r="V95" s="62"/>
      <c r="W95" s="62"/>
      <c r="X95" s="62"/>
      <c r="Y95" s="62"/>
      <c r="Z95" s="72"/>
    </row>
    <row r="96" spans="1:26" x14ac:dyDescent="0.25">
      <c r="A96" s="71"/>
      <c r="B96" s="62"/>
      <c r="C96" s="62"/>
      <c r="D96" s="62"/>
      <c r="E96" s="62"/>
      <c r="F96" s="62"/>
      <c r="G96" s="62"/>
      <c r="H96" s="62"/>
      <c r="I96" s="62"/>
      <c r="J96" s="62"/>
      <c r="K96" s="62"/>
      <c r="L96" s="62"/>
      <c r="M96" s="72"/>
      <c r="O96" s="71"/>
      <c r="P96" s="62"/>
      <c r="Q96" s="62"/>
      <c r="R96" s="62"/>
      <c r="S96" s="62"/>
      <c r="T96" s="62"/>
      <c r="U96" s="62"/>
      <c r="V96" s="62"/>
      <c r="W96" s="62"/>
      <c r="X96" s="62"/>
      <c r="Y96" s="62"/>
      <c r="Z96" s="72"/>
    </row>
    <row r="97" spans="1:26" x14ac:dyDescent="0.25">
      <c r="A97" s="71"/>
      <c r="B97" s="62"/>
      <c r="C97" s="62"/>
      <c r="D97" s="62"/>
      <c r="E97" s="62"/>
      <c r="F97" s="62"/>
      <c r="G97" s="62"/>
      <c r="H97" s="62"/>
      <c r="I97" s="62"/>
      <c r="J97" s="62"/>
      <c r="K97" s="62"/>
      <c r="L97" s="62"/>
      <c r="M97" s="72"/>
      <c r="O97" s="71"/>
      <c r="P97" s="62"/>
      <c r="Q97" s="62"/>
      <c r="R97" s="62"/>
      <c r="S97" s="62"/>
      <c r="T97" s="62"/>
      <c r="U97" s="62"/>
      <c r="V97" s="62"/>
      <c r="W97" s="62"/>
      <c r="X97" s="62"/>
      <c r="Y97" s="62"/>
      <c r="Z97" s="72"/>
    </row>
    <row r="98" spans="1:26" x14ac:dyDescent="0.25">
      <c r="A98" s="71"/>
      <c r="B98" s="62"/>
      <c r="C98" s="62"/>
      <c r="D98" s="62"/>
      <c r="E98" s="62"/>
      <c r="F98" s="62"/>
      <c r="G98" s="62"/>
      <c r="H98" s="62"/>
      <c r="I98" s="62"/>
      <c r="J98" s="62"/>
      <c r="K98" s="62"/>
      <c r="L98" s="62"/>
      <c r="M98" s="72"/>
      <c r="O98" s="71"/>
      <c r="P98" s="62"/>
      <c r="Q98" s="62"/>
      <c r="R98" s="62"/>
      <c r="S98" s="62"/>
      <c r="T98" s="62"/>
      <c r="U98" s="62"/>
      <c r="V98" s="62"/>
      <c r="W98" s="62"/>
      <c r="X98" s="62"/>
      <c r="Y98" s="62"/>
      <c r="Z98" s="72"/>
    </row>
    <row r="99" spans="1:26" x14ac:dyDescent="0.25">
      <c r="A99" s="71"/>
      <c r="B99" s="62"/>
      <c r="C99" s="62"/>
      <c r="D99" s="62"/>
      <c r="E99" s="62"/>
      <c r="F99" s="62"/>
      <c r="G99" s="62"/>
      <c r="H99" s="62"/>
      <c r="I99" s="62"/>
      <c r="J99" s="62"/>
      <c r="K99" s="62"/>
      <c r="L99" s="62"/>
      <c r="M99" s="72"/>
      <c r="O99" s="71"/>
      <c r="P99" s="62"/>
      <c r="Q99" s="62"/>
      <c r="R99" s="62"/>
      <c r="S99" s="62"/>
      <c r="T99" s="62"/>
      <c r="U99" s="62"/>
      <c r="V99" s="62"/>
      <c r="W99" s="62"/>
      <c r="X99" s="62"/>
      <c r="Y99" s="62"/>
      <c r="Z99" s="72"/>
    </row>
    <row r="100" spans="1:26" x14ac:dyDescent="0.25">
      <c r="A100" s="71"/>
      <c r="B100" s="62"/>
      <c r="C100" s="62"/>
      <c r="D100" s="62"/>
      <c r="E100" s="62"/>
      <c r="F100" s="62"/>
      <c r="G100" s="62"/>
      <c r="H100" s="62"/>
      <c r="I100" s="62"/>
      <c r="J100" s="62"/>
      <c r="K100" s="62"/>
      <c r="L100" s="62"/>
      <c r="M100" s="72"/>
      <c r="O100" s="71"/>
      <c r="P100" s="62"/>
      <c r="Q100" s="62"/>
      <c r="R100" s="62"/>
      <c r="S100" s="62"/>
      <c r="T100" s="62"/>
      <c r="U100" s="62"/>
      <c r="V100" s="62"/>
      <c r="W100" s="62"/>
      <c r="X100" s="62"/>
      <c r="Y100" s="62"/>
      <c r="Z100" s="72"/>
    </row>
    <row r="101" spans="1:26" x14ac:dyDescent="0.25">
      <c r="A101" s="71"/>
      <c r="B101" s="62"/>
      <c r="C101" s="62"/>
      <c r="D101" s="62"/>
      <c r="E101" s="62"/>
      <c r="F101" s="62"/>
      <c r="G101" s="62"/>
      <c r="H101" s="62"/>
      <c r="I101" s="62"/>
      <c r="J101" s="62"/>
      <c r="K101" s="62"/>
      <c r="L101" s="62"/>
      <c r="M101" s="72"/>
      <c r="O101" s="71"/>
      <c r="P101" s="62"/>
      <c r="Q101" s="62"/>
      <c r="R101" s="62"/>
      <c r="S101" s="62"/>
      <c r="T101" s="62"/>
      <c r="U101" s="62"/>
      <c r="V101" s="62"/>
      <c r="W101" s="62"/>
      <c r="X101" s="62"/>
      <c r="Y101" s="62"/>
      <c r="Z101" s="72"/>
    </row>
    <row r="102" spans="1:26" x14ac:dyDescent="0.25">
      <c r="A102" s="71"/>
      <c r="B102" s="62"/>
      <c r="C102" s="62"/>
      <c r="D102" s="62"/>
      <c r="E102" s="62"/>
      <c r="F102" s="62"/>
      <c r="G102" s="62"/>
      <c r="H102" s="62"/>
      <c r="I102" s="62"/>
      <c r="J102" s="62"/>
      <c r="K102" s="62"/>
      <c r="L102" s="62"/>
      <c r="M102" s="72"/>
      <c r="O102" s="71"/>
      <c r="P102" s="62"/>
      <c r="Q102" s="62"/>
      <c r="R102" s="62"/>
      <c r="S102" s="62"/>
      <c r="T102" s="62"/>
      <c r="U102" s="62"/>
      <c r="V102" s="62"/>
      <c r="W102" s="62"/>
      <c r="X102" s="62"/>
      <c r="Y102" s="62"/>
      <c r="Z102" s="72"/>
    </row>
    <row r="103" spans="1:26" x14ac:dyDescent="0.25">
      <c r="A103" s="71"/>
      <c r="B103" s="62"/>
      <c r="C103" s="62"/>
      <c r="D103" s="62"/>
      <c r="E103" s="62"/>
      <c r="F103" s="62"/>
      <c r="G103" s="62"/>
      <c r="H103" s="62"/>
      <c r="I103" s="62"/>
      <c r="J103" s="62"/>
      <c r="K103" s="62"/>
      <c r="L103" s="62"/>
      <c r="M103" s="72"/>
      <c r="O103" s="71"/>
      <c r="P103" s="62"/>
      <c r="Q103" s="62"/>
      <c r="R103" s="62"/>
      <c r="S103" s="62"/>
      <c r="T103" s="62"/>
      <c r="U103" s="62"/>
      <c r="V103" s="62"/>
      <c r="W103" s="62"/>
      <c r="X103" s="62"/>
      <c r="Y103" s="62"/>
      <c r="Z103" s="72"/>
    </row>
    <row r="104" spans="1:26" x14ac:dyDescent="0.25">
      <c r="A104" s="71"/>
      <c r="B104" s="62"/>
      <c r="C104" s="62"/>
      <c r="D104" s="62"/>
      <c r="E104" s="62"/>
      <c r="F104" s="62"/>
      <c r="G104" s="62"/>
      <c r="H104" s="62"/>
      <c r="I104" s="62"/>
      <c r="J104" s="62"/>
      <c r="K104" s="62"/>
      <c r="L104" s="62"/>
      <c r="M104" s="72"/>
      <c r="O104" s="71"/>
      <c r="P104" s="62"/>
      <c r="Q104" s="62"/>
      <c r="R104" s="62"/>
      <c r="S104" s="62"/>
      <c r="T104" s="62"/>
      <c r="U104" s="62"/>
      <c r="V104" s="62"/>
      <c r="W104" s="62"/>
      <c r="X104" s="62"/>
      <c r="Y104" s="62"/>
      <c r="Z104" s="72"/>
    </row>
    <row r="105" spans="1:26" x14ac:dyDescent="0.25">
      <c r="A105" s="71"/>
      <c r="B105" s="62"/>
      <c r="C105" s="62"/>
      <c r="D105" s="62"/>
      <c r="E105" s="62"/>
      <c r="F105" s="62"/>
      <c r="G105" s="62"/>
      <c r="H105" s="62"/>
      <c r="I105" s="62"/>
      <c r="J105" s="62"/>
      <c r="K105" s="62"/>
      <c r="L105" s="62"/>
      <c r="M105" s="72"/>
      <c r="O105" s="71"/>
      <c r="P105" s="62"/>
      <c r="Q105" s="62"/>
      <c r="R105" s="62"/>
      <c r="S105" s="62"/>
      <c r="T105" s="62"/>
      <c r="U105" s="62"/>
      <c r="V105" s="62"/>
      <c r="W105" s="62"/>
      <c r="X105" s="62"/>
      <c r="Y105" s="62"/>
      <c r="Z105" s="72"/>
    </row>
    <row r="106" spans="1:26" x14ac:dyDescent="0.25">
      <c r="A106" s="71"/>
      <c r="B106" s="62"/>
      <c r="C106" s="62"/>
      <c r="D106" s="62"/>
      <c r="E106" s="62"/>
      <c r="F106" s="62"/>
      <c r="G106" s="62"/>
      <c r="H106" s="62"/>
      <c r="I106" s="62"/>
      <c r="J106" s="62"/>
      <c r="K106" s="62"/>
      <c r="L106" s="62"/>
      <c r="M106" s="72"/>
      <c r="O106" s="71"/>
      <c r="P106" s="62"/>
      <c r="Q106" s="62"/>
      <c r="R106" s="62"/>
      <c r="S106" s="62"/>
      <c r="T106" s="62"/>
      <c r="U106" s="62"/>
      <c r="V106" s="62"/>
      <c r="W106" s="62"/>
      <c r="X106" s="62"/>
      <c r="Y106" s="62"/>
      <c r="Z106" s="72"/>
    </row>
    <row r="107" spans="1:26" x14ac:dyDescent="0.25">
      <c r="A107" s="71"/>
      <c r="B107" s="62"/>
      <c r="C107" s="62"/>
      <c r="D107" s="62"/>
      <c r="E107" s="62"/>
      <c r="F107" s="62"/>
      <c r="G107" s="62"/>
      <c r="H107" s="62"/>
      <c r="I107" s="62"/>
      <c r="J107" s="62"/>
      <c r="K107" s="62"/>
      <c r="L107" s="62"/>
      <c r="M107" s="72"/>
      <c r="O107" s="71"/>
      <c r="P107" s="62"/>
      <c r="Q107" s="62"/>
      <c r="R107" s="62"/>
      <c r="S107" s="62"/>
      <c r="T107" s="62"/>
      <c r="U107" s="62"/>
      <c r="V107" s="62"/>
      <c r="W107" s="62"/>
      <c r="X107" s="62"/>
      <c r="Y107" s="62"/>
      <c r="Z107" s="72"/>
    </row>
    <row r="108" spans="1:26" x14ac:dyDescent="0.25">
      <c r="A108" s="71"/>
      <c r="B108" s="62"/>
      <c r="C108" s="62"/>
      <c r="D108" s="62"/>
      <c r="E108" s="62"/>
      <c r="F108" s="62"/>
      <c r="G108" s="62"/>
      <c r="H108" s="62"/>
      <c r="I108" s="62"/>
      <c r="J108" s="62"/>
      <c r="K108" s="62"/>
      <c r="L108" s="62"/>
      <c r="M108" s="72"/>
      <c r="O108" s="71"/>
      <c r="P108" s="62"/>
      <c r="Q108" s="62"/>
      <c r="R108" s="62"/>
      <c r="S108" s="62"/>
      <c r="T108" s="62"/>
      <c r="U108" s="62"/>
      <c r="V108" s="62"/>
      <c r="W108" s="62"/>
      <c r="X108" s="62"/>
      <c r="Y108" s="62"/>
      <c r="Z108" s="72"/>
    </row>
    <row r="109" spans="1:26" ht="18" x14ac:dyDescent="0.4">
      <c r="A109" s="444" t="str">
        <f>"التصنيف - Classification: "&amp;الرئيسية!E11&amp;"                                                                                                                                                                          "</f>
        <v xml:space="preserve">التصنيف - Classification: عام - Public                                                                                                                                                                          </v>
      </c>
      <c r="B109" s="444"/>
      <c r="C109" s="444"/>
      <c r="D109" s="444"/>
      <c r="E109" s="444"/>
      <c r="F109" s="444"/>
      <c r="G109" s="444"/>
      <c r="H109" s="444"/>
      <c r="I109" s="444"/>
      <c r="J109" s="444"/>
      <c r="K109" s="444"/>
      <c r="L109" s="444"/>
      <c r="M109" s="445"/>
      <c r="O109" s="443" t="str">
        <f>"التصنيف:  "&amp;الرئيسية!E11&amp;"                                                                                                                                                                          "</f>
        <v xml:space="preserve">التصنيف:  عام - Public                                                                                                                                                                          </v>
      </c>
      <c r="P109" s="443"/>
      <c r="Q109" s="443"/>
      <c r="R109" s="443"/>
      <c r="S109" s="443"/>
      <c r="T109" s="443"/>
      <c r="U109" s="443"/>
      <c r="V109" s="443"/>
      <c r="W109" s="443"/>
      <c r="X109" s="443"/>
      <c r="Y109" s="443"/>
      <c r="Z109" s="443"/>
    </row>
  </sheetData>
  <sheetProtection password="AD2E" sheet="1" objects="1" scenarios="1"/>
  <mergeCells count="25">
    <mergeCell ref="A109:M109"/>
    <mergeCell ref="B1:K2"/>
    <mergeCell ref="B3:K3"/>
    <mergeCell ref="B8:C8"/>
    <mergeCell ref="B19:K19"/>
    <mergeCell ref="B21:C21"/>
    <mergeCell ref="B42:K42"/>
    <mergeCell ref="B44:C44"/>
    <mergeCell ref="B65:K65"/>
    <mergeCell ref="B67:C67"/>
    <mergeCell ref="B89:K89"/>
    <mergeCell ref="B91:C91"/>
    <mergeCell ref="B4:K4"/>
    <mergeCell ref="P1:Y2"/>
    <mergeCell ref="P3:Y3"/>
    <mergeCell ref="P8:Q8"/>
    <mergeCell ref="P19:Y19"/>
    <mergeCell ref="P21:Q21"/>
    <mergeCell ref="P91:Q91"/>
    <mergeCell ref="O109:Z109"/>
    <mergeCell ref="P42:Y42"/>
    <mergeCell ref="P44:Q44"/>
    <mergeCell ref="P65:Y65"/>
    <mergeCell ref="P67:Q67"/>
    <mergeCell ref="P89:Y89"/>
  </mergeCells>
  <conditionalFormatting sqref="C32">
    <cfRule type="cellIs" dxfId="1193" priority="5" operator="equal">
      <formula>"Not Applicable"</formula>
    </cfRule>
    <cfRule type="cellIs" dxfId="1192" priority="6" operator="equal">
      <formula>"Compliant"</formula>
    </cfRule>
    <cfRule type="cellIs" dxfId="1191" priority="7" operator="equal">
      <formula>"Partially Compliant"</formula>
    </cfRule>
    <cfRule type="cellIs" dxfId="1190" priority="8" operator="equal">
      <formula>"Non-Compliant"</formula>
    </cfRule>
  </conditionalFormatting>
  <conditionalFormatting sqref="Q32">
    <cfRule type="cellIs" dxfId="1189" priority="1" operator="equal">
      <formula>"Not Applicable"</formula>
    </cfRule>
    <cfRule type="cellIs" dxfId="1188" priority="2" operator="equal">
      <formula>"Compliant"</formula>
    </cfRule>
    <cfRule type="cellIs" dxfId="1187" priority="3" operator="equal">
      <formula>"Partially Compliant"</formula>
    </cfRule>
    <cfRule type="cellIs" dxfId="1186" priority="4"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&amp;R&amp;"Calibri"&amp;11&amp;K000000&amp;"Calibri"&amp;11&amp;K000000&amp;"Calibri"&amp;11&amp;K000000&amp;"Times New Roman,Regular"&amp;12&amp;G | &amp;P</oddFooter>
    <firstHeader>&amp;R&amp;F</firstHeader>
    <firstFooter>&amp;R&amp;"Calibri"&amp;11&amp;K000000&amp;"Calibri"&amp;11&amp;K000000&amp;"Calibri"&amp;11&amp;K000000&amp;"Times New Roman,Regular"&amp;12&amp;G | &amp;P</firstFooter>
  </headerFooter>
  <rowBreaks count="2" manualBreakCount="2">
    <brk id="40" max="16383" man="1"/>
    <brk id="63" max="16383" man="1"/>
  </rowBreaks>
  <drawing r:id="rId2"/>
  <legacyDrawing r:id="rId3"/>
  <legacyDrawingHF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R149"/>
  <sheetViews>
    <sheetView showGridLines="0" showRowColHeaders="0" showZeros="0" rightToLeft="1" zoomScaleNormal="100" workbookViewId="0">
      <selection activeCell="D139" sqref="D139:E143"/>
    </sheetView>
  </sheetViews>
  <sheetFormatPr defaultColWidth="9.140625" defaultRowHeight="18.75" x14ac:dyDescent="0.3"/>
  <cols>
    <col min="1" max="1" width="5.85546875" style="167" customWidth="1"/>
    <col min="2" max="2" width="29.7109375" style="167" customWidth="1"/>
    <col min="3" max="5" width="20.7109375" style="167" customWidth="1"/>
    <col min="6" max="7" width="20.7109375" style="168" customWidth="1"/>
    <col min="8" max="8" width="16.7109375" style="168" customWidth="1"/>
    <col min="9" max="9" width="36.28515625" style="167" customWidth="1"/>
    <col min="10" max="10" width="15.5703125" style="167" customWidth="1"/>
    <col min="11" max="11" width="44.140625" style="167" hidden="1" customWidth="1"/>
    <col min="12" max="13" width="22.85546875" style="167" hidden="1" customWidth="1"/>
    <col min="14" max="15" width="15.7109375" style="167" customWidth="1"/>
    <col min="16" max="16" width="18.42578125" style="167" customWidth="1"/>
    <col min="17" max="17" width="8.140625" style="167" customWidth="1"/>
    <col min="18" max="16384" width="9.140625" style="167"/>
  </cols>
  <sheetData>
    <row r="1" spans="1:18" s="166" customFormat="1" ht="22.5" customHeight="1" x14ac:dyDescent="0.3">
      <c r="A1" s="171"/>
      <c r="B1" s="172"/>
      <c r="C1" s="172"/>
      <c r="D1" s="172"/>
      <c r="E1" s="172"/>
      <c r="F1" s="173"/>
      <c r="G1" s="173"/>
      <c r="H1" s="173"/>
      <c r="I1" s="172"/>
      <c r="J1" s="174"/>
      <c r="K1" s="174"/>
      <c r="L1" s="174"/>
      <c r="M1" s="174"/>
      <c r="N1" s="174"/>
      <c r="O1" s="174"/>
      <c r="P1" s="174"/>
      <c r="Q1" s="175"/>
      <c r="R1" s="176"/>
    </row>
    <row r="2" spans="1:18" s="166" customFormat="1" ht="22.5" customHeight="1" x14ac:dyDescent="0.3">
      <c r="A2" s="177"/>
      <c r="B2" s="105"/>
      <c r="C2" s="105"/>
      <c r="D2" s="105"/>
      <c r="E2" s="105"/>
      <c r="F2" s="169"/>
      <c r="G2" s="169"/>
      <c r="H2" s="169"/>
      <c r="I2" s="105"/>
      <c r="J2" s="170"/>
      <c r="K2" s="170"/>
      <c r="L2" s="170"/>
      <c r="M2" s="170"/>
      <c r="N2" s="170"/>
      <c r="O2" s="170"/>
      <c r="P2" s="170"/>
      <c r="Q2" s="107"/>
      <c r="R2" s="178"/>
    </row>
    <row r="3" spans="1:18" s="166" customFormat="1" ht="22.5" customHeight="1" x14ac:dyDescent="0.3">
      <c r="A3" s="177"/>
      <c r="B3" s="105"/>
      <c r="C3" s="105"/>
      <c r="D3" s="105"/>
      <c r="E3" s="105"/>
      <c r="F3" s="169"/>
      <c r="G3" s="169"/>
      <c r="H3" s="169"/>
      <c r="I3" s="105"/>
      <c r="J3" s="170"/>
      <c r="K3" s="170"/>
      <c r="L3" s="170"/>
      <c r="M3" s="170"/>
      <c r="N3" s="170"/>
      <c r="O3" s="170"/>
      <c r="P3" s="170"/>
      <c r="Q3" s="107"/>
      <c r="R3" s="178"/>
    </row>
    <row r="4" spans="1:18" s="166" customFormat="1" ht="50.1" customHeight="1" x14ac:dyDescent="0.3">
      <c r="A4" s="177"/>
      <c r="B4" s="105"/>
      <c r="C4" s="105"/>
      <c r="D4" s="105"/>
      <c r="E4" s="105"/>
      <c r="F4" s="169"/>
      <c r="G4" s="169"/>
      <c r="H4" s="169"/>
      <c r="I4" s="105"/>
      <c r="J4" s="170"/>
      <c r="K4" s="170"/>
      <c r="L4" s="170"/>
      <c r="M4" s="170"/>
      <c r="N4" s="170"/>
      <c r="O4" s="170"/>
      <c r="P4" s="170"/>
      <c r="Q4" s="107"/>
      <c r="R4" s="178"/>
    </row>
    <row r="5" spans="1:18" s="166" customFormat="1" ht="35.1" customHeight="1" x14ac:dyDescent="0.3">
      <c r="A5" s="179"/>
      <c r="B5" s="180"/>
      <c r="C5" s="180"/>
      <c r="D5" s="180"/>
      <c r="E5" s="180"/>
      <c r="F5" s="104"/>
      <c r="G5" s="104"/>
      <c r="H5" s="104"/>
      <c r="I5" s="180"/>
      <c r="J5" s="59"/>
      <c r="K5" s="59"/>
      <c r="L5" s="59"/>
      <c r="M5" s="59"/>
      <c r="N5" s="59"/>
      <c r="O5" s="59"/>
      <c r="P5" s="59"/>
      <c r="Q5" s="58"/>
      <c r="R5" s="181"/>
    </row>
    <row r="6" spans="1:18" s="166" customFormat="1" ht="30" customHeight="1" x14ac:dyDescent="0.3">
      <c r="A6" s="179"/>
      <c r="B6" s="180"/>
      <c r="C6" s="180"/>
      <c r="D6" s="180"/>
      <c r="E6" s="180"/>
      <c r="F6" s="104"/>
      <c r="G6" s="104"/>
      <c r="H6" s="104"/>
      <c r="I6" s="180"/>
      <c r="J6" s="58"/>
      <c r="K6" s="58"/>
      <c r="L6" s="58"/>
      <c r="M6" s="58"/>
      <c r="N6" s="58"/>
      <c r="O6" s="58"/>
      <c r="P6" s="58"/>
      <c r="Q6" s="58"/>
      <c r="R6" s="181"/>
    </row>
    <row r="7" spans="1:18" s="166" customFormat="1" ht="90" customHeight="1" x14ac:dyDescent="0.3">
      <c r="A7" s="179"/>
      <c r="B7" s="310" t="s">
        <v>103</v>
      </c>
      <c r="C7" s="414" t="str">
        <f>'معلومات أساسية عن الخدمة'!C10&amp;CHAR(10)&amp;'معلومات أساسية عن الخدمة'!C11</f>
        <v>المستوى ٣
Level 3</v>
      </c>
      <c r="D7" s="415"/>
      <c r="E7" s="416"/>
      <c r="F7" s="417" t="s">
        <v>106</v>
      </c>
      <c r="G7" s="418"/>
      <c r="H7" s="429">
        <f>'معلومات أساسية عن الخدمة'!D10</f>
        <v>0</v>
      </c>
      <c r="I7" s="430"/>
      <c r="J7" s="430"/>
      <c r="K7" s="430"/>
      <c r="L7" s="430"/>
      <c r="M7" s="430"/>
      <c r="N7" s="430"/>
      <c r="O7" s="430"/>
      <c r="P7" s="431"/>
      <c r="Q7" s="58"/>
      <c r="R7" s="181"/>
    </row>
    <row r="8" spans="1:18" s="166" customFormat="1" ht="6.95" customHeight="1" x14ac:dyDescent="0.3">
      <c r="A8" s="179"/>
      <c r="B8" s="182"/>
      <c r="C8" s="182"/>
      <c r="D8" s="182"/>
      <c r="E8" s="182"/>
      <c r="F8" s="108"/>
      <c r="G8" s="108"/>
      <c r="H8" s="108"/>
      <c r="I8" s="182"/>
      <c r="J8" s="109"/>
      <c r="K8" s="109"/>
      <c r="L8" s="109"/>
      <c r="M8" s="109"/>
      <c r="N8" s="109"/>
      <c r="O8" s="109"/>
      <c r="P8" s="109"/>
      <c r="Q8" s="58"/>
      <c r="R8" s="181"/>
    </row>
    <row r="9" spans="1:18" s="166" customFormat="1" ht="108" x14ac:dyDescent="0.3">
      <c r="A9" s="179"/>
      <c r="B9" s="256" t="s">
        <v>104</v>
      </c>
      <c r="C9" s="419" t="s">
        <v>107</v>
      </c>
      <c r="D9" s="419"/>
      <c r="E9" s="419"/>
      <c r="F9" s="256" t="s">
        <v>105</v>
      </c>
      <c r="G9" s="256" t="s">
        <v>108</v>
      </c>
      <c r="H9" s="256" t="s">
        <v>110</v>
      </c>
      <c r="I9" s="256" t="s">
        <v>109</v>
      </c>
      <c r="J9" s="256" t="s">
        <v>111</v>
      </c>
      <c r="K9" s="256"/>
      <c r="L9" s="256" t="s">
        <v>100</v>
      </c>
      <c r="M9" s="256" t="s">
        <v>99</v>
      </c>
      <c r="N9" s="273" t="s">
        <v>449</v>
      </c>
      <c r="O9" s="256" t="s">
        <v>113</v>
      </c>
      <c r="P9" s="256" t="s">
        <v>115</v>
      </c>
      <c r="Q9" s="58"/>
      <c r="R9" s="181"/>
    </row>
    <row r="10" spans="1:18" s="166" customFormat="1" ht="3.95" customHeight="1" x14ac:dyDescent="0.3">
      <c r="A10" s="177"/>
      <c r="B10" s="106"/>
      <c r="C10" s="106"/>
      <c r="D10" s="106"/>
      <c r="E10" s="106"/>
      <c r="F10" s="106"/>
      <c r="G10" s="106"/>
      <c r="H10" s="247"/>
      <c r="I10" s="106"/>
      <c r="J10" s="106"/>
      <c r="K10" s="106"/>
      <c r="L10" s="106"/>
      <c r="M10" s="106"/>
      <c r="N10" s="106"/>
      <c r="O10" s="106"/>
      <c r="P10" s="106"/>
      <c r="Q10" s="107"/>
      <c r="R10" s="178"/>
    </row>
    <row r="11" spans="1:18" ht="175.5" x14ac:dyDescent="0.3">
      <c r="A11" s="183"/>
      <c r="B11" s="432" t="s">
        <v>101</v>
      </c>
      <c r="C11" s="420" t="s">
        <v>254</v>
      </c>
      <c r="D11" s="422" t="s">
        <v>27</v>
      </c>
      <c r="E11" s="423"/>
      <c r="F11" s="123" t="s">
        <v>116</v>
      </c>
      <c r="G11" s="259" t="s">
        <v>120</v>
      </c>
      <c r="H11" s="274" t="str">
        <f>'Implementation Mandatoriness'!C7</f>
        <v>يجب تطبيقه كليًا - Must be fully implemented</v>
      </c>
      <c r="I11" s="262" t="s">
        <v>474</v>
      </c>
      <c r="J11" s="253" t="str">
        <f>IF(K11=3,"مطبق كليًا  - Implemented",IF(K11=0,"لاينطبق - Not Applicable",IF(K11=1,"غير مطبق  - Not Implemented",IF(3&lt;K11&gt;1,"مطبق جزئيًا  - Partially Implemented"," "))))</f>
        <v>مطبق كليًا  - Implemented</v>
      </c>
      <c r="K11" s="127">
        <f>IF(SUM(K12:K12)=0,0,AVERAGEIF(K12:K12,"&lt;&gt;0"))</f>
        <v>3</v>
      </c>
      <c r="L11" s="127"/>
      <c r="M11" s="127"/>
      <c r="N11" s="127"/>
      <c r="O11" s="127"/>
      <c r="P11" s="199"/>
      <c r="Q11" s="60"/>
      <c r="R11" s="184"/>
    </row>
    <row r="12" spans="1:18" ht="214.5" x14ac:dyDescent="0.3">
      <c r="A12" s="183"/>
      <c r="B12" s="433"/>
      <c r="C12" s="421"/>
      <c r="D12" s="424"/>
      <c r="E12" s="425"/>
      <c r="F12" s="123" t="s">
        <v>117</v>
      </c>
      <c r="G12" s="259" t="s">
        <v>122</v>
      </c>
      <c r="H12" s="274" t="str">
        <f>'Implementation Mandatoriness'!C8</f>
        <v>يجب تطبيقه - Must be implemented</v>
      </c>
      <c r="I12" s="262" t="s">
        <v>121</v>
      </c>
      <c r="J12" s="126" t="s">
        <v>6</v>
      </c>
      <c r="K12" s="127">
        <f>IF(J12="مطبق كليًا  - Implemented",3,IF(J12="مطبق جزئيًا  - Partially Implemented",2,IF(J12="غير مطبق  - Not Implemented",1,0)))</f>
        <v>3</v>
      </c>
      <c r="L12" s="127"/>
      <c r="M12" s="127"/>
      <c r="N12" s="127"/>
      <c r="O12" s="127"/>
      <c r="P12" s="199"/>
      <c r="Q12" s="60"/>
      <c r="R12" s="184"/>
    </row>
    <row r="13" spans="1:18" ht="195" x14ac:dyDescent="0.3">
      <c r="A13" s="183"/>
      <c r="B13" s="433"/>
      <c r="C13" s="435" t="s">
        <v>255</v>
      </c>
      <c r="D13" s="436" t="s">
        <v>28</v>
      </c>
      <c r="E13" s="437"/>
      <c r="F13" s="123" t="s">
        <v>116</v>
      </c>
      <c r="G13" s="259" t="s">
        <v>123</v>
      </c>
      <c r="H13" s="274" t="str">
        <f>'Implementation Mandatoriness'!C7</f>
        <v>يجب تطبيقه كليًا - Must be fully implemented</v>
      </c>
      <c r="I13" s="262" t="s">
        <v>284</v>
      </c>
      <c r="J13" s="253" t="str">
        <f>IF(K13=3,"مطبق كليًا  - Implemented",IF(K13=0,"لاينطبق - Not Applicable",IF(K13=1,"غير مطبق  - Not Implemented",IF(3&lt;K13&gt;1,"مطبق جزئيًا  - Partially Implemented"," "))))</f>
        <v>مطبق كليًا  - Implemented</v>
      </c>
      <c r="K13" s="127">
        <f>IF(SUM(K14:K16)=0,0,AVERAGEIF(K14:K16,"&lt;&gt;0"))</f>
        <v>3</v>
      </c>
      <c r="L13" s="127"/>
      <c r="M13" s="127"/>
      <c r="N13" s="127"/>
      <c r="O13" s="127"/>
      <c r="P13" s="199"/>
      <c r="Q13" s="60"/>
      <c r="R13" s="184"/>
    </row>
    <row r="14" spans="1:18" ht="195" x14ac:dyDescent="0.3">
      <c r="A14" s="183"/>
      <c r="B14" s="433"/>
      <c r="C14" s="435"/>
      <c r="D14" s="438"/>
      <c r="E14" s="439"/>
      <c r="F14" s="123" t="s">
        <v>117</v>
      </c>
      <c r="G14" s="259" t="s">
        <v>124</v>
      </c>
      <c r="H14" s="274" t="str">
        <f>'Implementation Mandatoriness'!C8</f>
        <v>يجب تطبيقه - Must be implemented</v>
      </c>
      <c r="I14" s="262" t="s">
        <v>285</v>
      </c>
      <c r="J14" s="126" t="s">
        <v>6</v>
      </c>
      <c r="K14" s="127">
        <f>IF(J14="مطبق كليًا  - Implemented",3,IF(J14="مطبق جزئيًا  - Partially Implemented",2,IF(J14="غير مطبق  - Not Implemented",1,0)))</f>
        <v>3</v>
      </c>
      <c r="L14" s="127"/>
      <c r="M14" s="127"/>
      <c r="N14" s="127"/>
      <c r="O14" s="127"/>
      <c r="P14" s="199"/>
      <c r="Q14" s="60"/>
      <c r="R14" s="184"/>
    </row>
    <row r="15" spans="1:18" ht="117" x14ac:dyDescent="0.3">
      <c r="A15" s="183"/>
      <c r="B15" s="433"/>
      <c r="C15" s="435"/>
      <c r="D15" s="438"/>
      <c r="E15" s="439"/>
      <c r="F15" s="123" t="s">
        <v>117</v>
      </c>
      <c r="G15" s="259" t="s">
        <v>125</v>
      </c>
      <c r="H15" s="274" t="str">
        <f>'Implementation Mandatoriness'!C8</f>
        <v>يجب تطبيقه - Must be implemented</v>
      </c>
      <c r="I15" s="262" t="s">
        <v>286</v>
      </c>
      <c r="J15" s="126" t="s">
        <v>6</v>
      </c>
      <c r="K15" s="127">
        <f>IF(J15="مطبق كليًا  - Implemented",3,IF(J15="مطبق جزئيًا  - Partially Implemented",2,IF(J15="غير مطبق  - Not Implemented",1,0)))</f>
        <v>3</v>
      </c>
      <c r="L15" s="127"/>
      <c r="M15" s="127"/>
      <c r="N15" s="127"/>
      <c r="O15" s="127"/>
      <c r="P15" s="199"/>
      <c r="Q15" s="60"/>
      <c r="R15" s="184"/>
    </row>
    <row r="16" spans="1:18" ht="175.5" x14ac:dyDescent="0.3">
      <c r="A16" s="183"/>
      <c r="B16" s="433"/>
      <c r="C16" s="420"/>
      <c r="D16" s="438"/>
      <c r="E16" s="439"/>
      <c r="F16" s="123" t="s">
        <v>117</v>
      </c>
      <c r="G16" s="259" t="s">
        <v>126</v>
      </c>
      <c r="H16" s="274" t="str">
        <f>'Implementation Mandatoriness'!C8</f>
        <v>يجب تطبيقه - Must be implemented</v>
      </c>
      <c r="I16" s="262" t="s">
        <v>287</v>
      </c>
      <c r="J16" s="126" t="s">
        <v>6</v>
      </c>
      <c r="K16" s="127">
        <f>IF(J16="مطبق كليًا  - Implemented",3,IF(J16="مطبق جزئيًا  - Partially Implemented",2,IF(J16="غير مطبق  - Not Implemented",1,0)))</f>
        <v>3</v>
      </c>
      <c r="L16" s="127"/>
      <c r="M16" s="127"/>
      <c r="N16" s="127"/>
      <c r="O16" s="127"/>
      <c r="P16" s="199"/>
      <c r="Q16" s="60"/>
      <c r="R16" s="184"/>
    </row>
    <row r="17" spans="1:18" ht="214.5" x14ac:dyDescent="0.3">
      <c r="A17" s="183"/>
      <c r="B17" s="433"/>
      <c r="C17" s="420" t="s">
        <v>256</v>
      </c>
      <c r="D17" s="422" t="s">
        <v>29</v>
      </c>
      <c r="E17" s="423"/>
      <c r="F17" s="123" t="s">
        <v>116</v>
      </c>
      <c r="G17" s="259" t="s">
        <v>127</v>
      </c>
      <c r="H17" s="274" t="str">
        <f>IF('معلومات أساسية عن الخدمة'!C10= "المستوى ٤",'Implementation Mandatoriness'!C10,'Implementation Mandatoriness'!C7)</f>
        <v>يجب تطبيقه كليًا - Must be fully implemented</v>
      </c>
      <c r="I17" s="262" t="s">
        <v>288</v>
      </c>
      <c r="J17" s="253" t="str">
        <f>IF(H17='[1]Implementation Mandatoriness'!C7,IF(K17=3,"مطبق كليًا  - Implemented",IF(K17=0,"لاينطبق - Not Applicable",IF(K17=1,"غير مطبق  - Not Implemented",IF(3&lt;K17&gt;1,"مطبق جزئيًا  - Partially Implemented")))),IF(M17=3,"مطبق كليًا  - Implemented",IF(M17=0,"لاينطبق - Not Applicable",IF(M17=1,"غير مطبق  - Not Implemented",IF(3&lt;M17&gt;1,"مطبق جزئيًا  - Partially Implemented")))))</f>
        <v>مطبق كليًا  - Implemented</v>
      </c>
      <c r="K17" s="127">
        <f>IF(H17='Implementation Mandatoriness'!C7,K18,"")</f>
        <v>3</v>
      </c>
      <c r="L17" s="126" t="str">
        <f>IF(H17='Implementation Mandatoriness'!C10,IF(M17=3,"مطبق كليًا  - Implemented",IF(M17=0,"لاينطبق - Not Applicable",IF(M17=1,"غير مطبق  - Not Implemented",IF(3&lt;M17&gt;1,"مطبق جزئيًا  - Partially Implemented")))),"-")</f>
        <v>-</v>
      </c>
      <c r="M17" s="127" t="str">
        <f>IF(H17='Implementation Mandatoriness'!C10,M18,"-")</f>
        <v>-</v>
      </c>
      <c r="N17" s="127"/>
      <c r="O17" s="127"/>
      <c r="P17" s="199"/>
      <c r="Q17" s="60"/>
      <c r="R17" s="184"/>
    </row>
    <row r="18" spans="1:18" ht="195" x14ac:dyDescent="0.3">
      <c r="A18" s="183"/>
      <c r="B18" s="433"/>
      <c r="C18" s="421"/>
      <c r="D18" s="424"/>
      <c r="E18" s="425"/>
      <c r="F18" s="123" t="s">
        <v>117</v>
      </c>
      <c r="G18" s="259" t="s">
        <v>128</v>
      </c>
      <c r="H18" s="274" t="str">
        <f>IF('معلومات أساسية عن الخدمة'!C10= "المستوى ٤",'Implementation Mandatoriness'!C10,'Implementation Mandatoriness'!C8)</f>
        <v>يجب تطبيقه - Must be implemented</v>
      </c>
      <c r="I18" s="262" t="s">
        <v>289</v>
      </c>
      <c r="J18" s="126" t="s">
        <v>6</v>
      </c>
      <c r="K18" s="127">
        <f>IF(J18="مطبق كليًا  - Implemented",3,IF(J18="مطبق جزئيًا  - Partially Implemented",2,IF(J18="غير مطبق  - Not Implemented",1,0)))</f>
        <v>3</v>
      </c>
      <c r="L18" s="126" t="str">
        <f>IF(H18='Implementation Mandatoriness'!C10,IF(M18=3,"مطبق كليًا  - Implemented",IF(M18=0,"لاينطبق - Not Applicable",IF(M18=1,"غير مطبق  - Not Implemented",IF(3&lt;M18&gt;1,"مطبق جزئيًا  - Partially Implemented")))),"-")</f>
        <v>-</v>
      </c>
      <c r="M18" s="127" t="str">
        <f>IF(H18='Implementation Mandatoriness'!C10,IF(J18="مطبق كليًا  - Implemented",3,IF(J18="مطبق جزئيًا  - Partially Implemented",2,IF(J18="غير مطبق  - Not Implemented",1,0))),"-")</f>
        <v>-</v>
      </c>
      <c r="N18" s="127"/>
      <c r="O18" s="127"/>
      <c r="P18" s="199"/>
      <c r="Q18" s="60"/>
      <c r="R18" s="184"/>
    </row>
    <row r="19" spans="1:18" ht="273" x14ac:dyDescent="0.3">
      <c r="A19" s="183"/>
      <c r="B19" s="433"/>
      <c r="C19" s="420" t="s">
        <v>257</v>
      </c>
      <c r="D19" s="436" t="s">
        <v>30</v>
      </c>
      <c r="E19" s="437"/>
      <c r="F19" s="123" t="s">
        <v>116</v>
      </c>
      <c r="G19" s="259" t="s">
        <v>129</v>
      </c>
      <c r="H19" s="274" t="str">
        <f>IF('معلومات أساسية عن الخدمة'!C10= "المستوى ٤",'Implementation Mandatoriness'!C10,'Implementation Mandatoriness'!C7)</f>
        <v>يجب تطبيقه كليًا - Must be fully implemented</v>
      </c>
      <c r="I19" s="262" t="s">
        <v>290</v>
      </c>
      <c r="J19" s="253" t="str">
        <f>IF(H19='[1]Implementation Mandatoriness'!C7,IF(K19=3,"مطبق كليًا  - Implemented",IF(K19=0,"لاينطبق - Not Applicable",IF(K19=1,"غير مطبق  - Not Implemented",IF(3&lt;K19&gt;1,"مطبق جزئيًا  - Partially Implemented")))),IF(M19=3,"مطبق كليًا  - Implemented",IF(M19=0,"لاينطبق - Not Applicable",IF(M19=1,"غير مطبق  - Not Implemented",IF(3&lt;M19&gt;1,"مطبق جزئيًا  - Partially Implemented")))))</f>
        <v>مطبق كليًا  - Implemented</v>
      </c>
      <c r="K19" s="127">
        <f>IF(H19='Implementation Mandatoriness'!C7,IF(SUM(K20,K21,K22)=0,0,AVERAGEIF(K20:K22,"&lt;&gt;0")),"-")</f>
        <v>3</v>
      </c>
      <c r="L19" s="126" t="str">
        <f>IF(H19='Implementation Mandatoriness'!C10,IF(M19=3,"مطبق كليًا  - Implemented",IF(M19=0,"لاينطبق - Not Applicable",IF(M19=1,"غير مطبق  - Not Implemented",IF(3&lt;M19&gt;1,"مطبق جزئيًا  - Partially Implemented")))),"-")</f>
        <v>-</v>
      </c>
      <c r="M19" s="127" t="str">
        <f>IF(H19='Implementation Mandatoriness'!C10,IF(SUM(M20:M22)=0,0,AVERAGEIF(M20:M22,"&lt;&gt;0")),"-")</f>
        <v>-</v>
      </c>
      <c r="N19" s="127"/>
      <c r="O19" s="127"/>
      <c r="P19" s="199"/>
      <c r="Q19" s="60"/>
      <c r="R19" s="184"/>
    </row>
    <row r="20" spans="1:18" ht="195" x14ac:dyDescent="0.3">
      <c r="A20" s="183"/>
      <c r="B20" s="433"/>
      <c r="C20" s="440"/>
      <c r="D20" s="438"/>
      <c r="E20" s="439"/>
      <c r="F20" s="123" t="s">
        <v>117</v>
      </c>
      <c r="G20" s="259" t="s">
        <v>130</v>
      </c>
      <c r="H20" s="274" t="str">
        <f>IF('معلومات أساسية عن الخدمة'!C10= "المستوى ٤",'Implementation Mandatoriness'!C10,'Implementation Mandatoriness'!C8)</f>
        <v>يجب تطبيقه - Must be implemented</v>
      </c>
      <c r="I20" s="262" t="s">
        <v>291</v>
      </c>
      <c r="J20" s="126" t="s">
        <v>6</v>
      </c>
      <c r="K20" s="127">
        <f>IF(J20="مطبق كليًا  - Implemented",3,IF(J20="مطبق جزئيًا  - Partially Implemented",2,IF(J20="غير مطبق  - Not Implemented",1,0)))</f>
        <v>3</v>
      </c>
      <c r="L20" s="126" t="str">
        <f>IF(H20='Implementation Mandatoriness'!C10,IF(M20=3,"مطبق كليًا  - Implemented",IF(M20=0,"لاينطبق - Not Applicable",IF(M20=1,"غير مطبق  - Not Implemented",IF(3&lt;M20&gt;1,"مطبق جزئيًا  - Partially Implemented")))),"-")</f>
        <v>-</v>
      </c>
      <c r="M20" s="127" t="str">
        <f>IF(H20='Implementation Mandatoriness'!C10,IF(J20="مطبق كليًا  - Implemented",3,IF(J20="مطبق جزئيًا  - Partially Implemented",2,IF(J20="غير مطبق  - Not Implemented",1,0))),"-")</f>
        <v>-</v>
      </c>
      <c r="N20" s="127"/>
      <c r="O20" s="127"/>
      <c r="P20" s="199"/>
      <c r="Q20" s="60"/>
      <c r="R20" s="184"/>
    </row>
    <row r="21" spans="1:18" ht="175.5" x14ac:dyDescent="0.3">
      <c r="A21" s="183"/>
      <c r="B21" s="433"/>
      <c r="C21" s="440"/>
      <c r="D21" s="438"/>
      <c r="E21" s="439"/>
      <c r="F21" s="123" t="s">
        <v>117</v>
      </c>
      <c r="G21" s="259" t="s">
        <v>131</v>
      </c>
      <c r="H21" s="274" t="str">
        <f>IF('معلومات أساسية عن الخدمة'!C10= "المستوى ٤",'Implementation Mandatoriness'!C10,'Implementation Mandatoriness'!C8)</f>
        <v>يجب تطبيقه - Must be implemented</v>
      </c>
      <c r="I21" s="262" t="s">
        <v>292</v>
      </c>
      <c r="J21" s="126" t="s">
        <v>6</v>
      </c>
      <c r="K21" s="127">
        <f>IF(J21="مطبق كليًا  - Implemented",3,IF(J21="مطبق جزئيًا  - Partially Implemented",2,IF(J21="غير مطبق  - Not Implemented",1,0)))</f>
        <v>3</v>
      </c>
      <c r="L21" s="126" t="str">
        <f>IF(H21='Implementation Mandatoriness'!C10,IF(M21=3,"مطبق كليًا  - Implemented",IF(M21=0,"لاينطبق - Not Applicable",IF(M21=1,"غير مطبق  - Not Implemented",IF(3&lt;M21&gt;1,"مطبق جزئيًا  - Partially Implemented")))),"-")</f>
        <v>-</v>
      </c>
      <c r="M21" s="127" t="str">
        <f>IF(H21='Implementation Mandatoriness'!C10,IF(J21="مطبق كليًا  - Implemented",3,IF(J21="مطبق جزئيًا  - Partially Implemented",2,IF(J21="غير مطبق  - Not Implemented",1,0))),"-")</f>
        <v>-</v>
      </c>
      <c r="N21" s="127"/>
      <c r="O21" s="127"/>
      <c r="P21" s="199"/>
      <c r="Q21" s="60"/>
      <c r="R21" s="184"/>
    </row>
    <row r="22" spans="1:18" ht="175.5" x14ac:dyDescent="0.3">
      <c r="A22" s="183"/>
      <c r="B22" s="433"/>
      <c r="C22" s="440"/>
      <c r="D22" s="438"/>
      <c r="E22" s="439"/>
      <c r="F22" s="123" t="s">
        <v>117</v>
      </c>
      <c r="G22" s="259" t="s">
        <v>132</v>
      </c>
      <c r="H22" s="274" t="str">
        <f>IF('معلومات أساسية عن الخدمة'!C10= "المستوى ٤",'Implementation Mandatoriness'!C10,'Implementation Mandatoriness'!C8)</f>
        <v>يجب تطبيقه - Must be implemented</v>
      </c>
      <c r="I22" s="262" t="s">
        <v>293</v>
      </c>
      <c r="J22" s="126" t="s">
        <v>6</v>
      </c>
      <c r="K22" s="127">
        <f>IF(J22="مطبق كليًا  - Implemented",3,IF(J22="مطبق جزئيًا  - Partially Implemented",2,IF(J22="غير مطبق  - Not Implemented",1,0)))</f>
        <v>3</v>
      </c>
      <c r="L22" s="126" t="str">
        <f>IF(H22='Implementation Mandatoriness'!C10,IF(M22=3,"مطبق كليًا  - Implemented",IF(M22=0,"لاينطبق - Not Applicable",IF(M22=1,"غير مطبق  - Not Implemented",IF(3&lt;M22&gt;1,"مطبق جزئيًا  - Partially Implemented")))),"-")</f>
        <v>-</v>
      </c>
      <c r="M22" s="127" t="str">
        <f>IF(H22='Implementation Mandatoriness'!C10,IF(J22="مطبق كليًا  - Implemented",3,IF(J22="مطبق جزئيًا  - Partially Implemented",2,IF(J22="غير مطبق  - Not Implemented",1,0))),"-")</f>
        <v>-</v>
      </c>
      <c r="N22" s="127"/>
      <c r="O22" s="127"/>
      <c r="P22" s="199"/>
      <c r="Q22" s="60"/>
      <c r="R22" s="184"/>
    </row>
    <row r="23" spans="1:18" ht="273" x14ac:dyDescent="0.3">
      <c r="A23" s="183"/>
      <c r="B23" s="433"/>
      <c r="C23" s="440"/>
      <c r="D23" s="438"/>
      <c r="E23" s="439"/>
      <c r="F23" s="123" t="s">
        <v>116</v>
      </c>
      <c r="G23" s="259" t="s">
        <v>133</v>
      </c>
      <c r="H23" s="274" t="str">
        <f>IF('معلومات أساسية عن الخدمة'!C10= "المستوى ٤",'Implementation Mandatoriness'!C10,'Implementation Mandatoriness'!C7)</f>
        <v>يجب تطبيقه كليًا - Must be fully implemented</v>
      </c>
      <c r="I23" s="262" t="s">
        <v>294</v>
      </c>
      <c r="J23" s="253" t="str">
        <f>IF(H23='[1]Implementation Mandatoriness'!C7,IF(K23=3,"مطبق كليًا  - Implemented",IF(K23=0,"لاينطبق - Not Applicable",IF(K23=1,"غير مطبق  - Not Implemented",IF(3&lt;K23&gt;1,"مطبق جزئيًا  - Partially Implemented")))),IF(M23=3,"مطبق كليًا  - Implemented",IF(M23=0,"لاينطبق - Not Applicable",IF(M23=1,"غير مطبق  - Not Implemented",IF(3&lt;M23&gt;1,"مطبق جزئيًا  - Partially Implemented")))))</f>
        <v>مطبق كليًا  - Implemented</v>
      </c>
      <c r="K23" s="127">
        <f>IF(SUM(K24:K24)=0,0,AVERAGEIF(K24:K24,"&lt;&gt;0"))</f>
        <v>3</v>
      </c>
      <c r="L23" s="126" t="str">
        <f>IF(H23='Implementation Mandatoriness'!C10,IF(M23=3,"مطبق كليًا  - Implemented",IF(M23=0,"لاينطبق - Not Applicable",IF(M23=1,"غير مطبق  - Not Implemented",IF(3&lt;M23&gt;1,"مطبق جزئيًا  - Partially Implemented")))),"-")</f>
        <v>-</v>
      </c>
      <c r="M23" s="127" t="str">
        <f>IF(H23='Implementation Mandatoriness'!C10,IF(M24=0,0,M24),"-")</f>
        <v>-</v>
      </c>
      <c r="N23" s="127"/>
      <c r="O23" s="127"/>
      <c r="P23" s="199"/>
      <c r="Q23" s="60"/>
      <c r="R23" s="184"/>
    </row>
    <row r="24" spans="1:18" ht="195" x14ac:dyDescent="0.3">
      <c r="A24" s="183"/>
      <c r="B24" s="433"/>
      <c r="C24" s="440"/>
      <c r="D24" s="438"/>
      <c r="E24" s="439"/>
      <c r="F24" s="123" t="s">
        <v>117</v>
      </c>
      <c r="G24" s="259" t="s">
        <v>134</v>
      </c>
      <c r="H24" s="274" t="str">
        <f>IF('معلومات أساسية عن الخدمة'!C10= "المستوى ٤",'Implementation Mandatoriness'!C10,'Implementation Mandatoriness'!C8)</f>
        <v>يجب تطبيقه - Must be implemented</v>
      </c>
      <c r="I24" s="262" t="s">
        <v>295</v>
      </c>
      <c r="J24" s="126" t="s">
        <v>6</v>
      </c>
      <c r="K24" s="127">
        <f>IF(J24="مطبق كليًا  - Implemented",3,IF(J24="مطبق جزئيًا  - Partially Implemented",2,IF(J24="غير مطبق  - Not Implemented",1,0)))</f>
        <v>3</v>
      </c>
      <c r="L24" s="126" t="str">
        <f>IF(H24='Implementation Mandatoriness'!C10,IF(M24=3,"مطبق كليًا  - Implemented",IF(M24=0,"لاينطبق - Not Applicable",IF(M24=1,"غير مطبق  - Not Implemented",IF(3&lt;M24&gt;1,"مطبق جزئيًا  - Partially Implemented")))),"-")</f>
        <v>-</v>
      </c>
      <c r="M24" s="127" t="str">
        <f>IF(H24='Implementation Mandatoriness'!C10,IF(J24="مطبق كليًا  - Implemented",3,IF(J24="مطبق جزئيًا  - Partially Implemented",2,IF(J24="غير مطبق  - Not Implemented",1,0))),"-")</f>
        <v>-</v>
      </c>
      <c r="N24" s="127"/>
      <c r="O24" s="127"/>
      <c r="P24" s="199"/>
      <c r="Q24" s="60"/>
      <c r="R24" s="184"/>
    </row>
    <row r="25" spans="1:18" ht="156" x14ac:dyDescent="0.3">
      <c r="A25" s="183"/>
      <c r="B25" s="433"/>
      <c r="C25" s="420" t="s">
        <v>258</v>
      </c>
      <c r="D25" s="436" t="s">
        <v>47</v>
      </c>
      <c r="E25" s="437"/>
      <c r="F25" s="123" t="s">
        <v>116</v>
      </c>
      <c r="G25" s="259" t="s">
        <v>135</v>
      </c>
      <c r="H25" s="274" t="str">
        <f>'Implementation Mandatoriness'!C8</f>
        <v>يجب تطبيقه - Must be implemented</v>
      </c>
      <c r="I25" s="262" t="s">
        <v>296</v>
      </c>
      <c r="J25" s="126" t="s">
        <v>6</v>
      </c>
      <c r="K25" s="127">
        <f>IF(J25="مطبق كليًا  - Implemented",3,IF(J25="مطبق جزئيًا  - Partially Implemented",2,IF(J25="غير مطبق  - Not Implemented",1,0)))</f>
        <v>3</v>
      </c>
      <c r="L25" s="127"/>
      <c r="M25" s="127"/>
      <c r="N25" s="127"/>
      <c r="O25" s="127"/>
      <c r="P25" s="199"/>
      <c r="Q25" s="60"/>
      <c r="R25" s="184"/>
    </row>
    <row r="26" spans="1:18" ht="136.5" x14ac:dyDescent="0.3">
      <c r="A26" s="183"/>
      <c r="B26" s="433"/>
      <c r="C26" s="440"/>
      <c r="D26" s="438"/>
      <c r="E26" s="439"/>
      <c r="F26" s="123" t="s">
        <v>116</v>
      </c>
      <c r="G26" s="259" t="s">
        <v>136</v>
      </c>
      <c r="H26" s="274" t="str">
        <f>'Implementation Mandatoriness'!C8</f>
        <v>يجب تطبيقه - Must be implemented</v>
      </c>
      <c r="I26" s="262" t="s">
        <v>297</v>
      </c>
      <c r="J26" s="126" t="s">
        <v>6</v>
      </c>
      <c r="K26" s="127">
        <f>IF(J26="مطبق كليًا  - Implemented",3,IF(J26="مطبق جزئيًا  - Partially Implemented",2,IF(J26="غير مطبق  - Not Implemented",1,0)))</f>
        <v>3</v>
      </c>
      <c r="L26" s="127"/>
      <c r="M26" s="127"/>
      <c r="N26" s="127"/>
      <c r="O26" s="127"/>
      <c r="P26" s="199"/>
      <c r="Q26" s="60"/>
      <c r="R26" s="184"/>
    </row>
    <row r="27" spans="1:18" ht="136.5" x14ac:dyDescent="0.3">
      <c r="A27" s="183"/>
      <c r="B27" s="433"/>
      <c r="C27" s="440"/>
      <c r="D27" s="438"/>
      <c r="E27" s="439"/>
      <c r="F27" s="123" t="s">
        <v>116</v>
      </c>
      <c r="G27" s="259" t="s">
        <v>137</v>
      </c>
      <c r="H27" s="275" t="str">
        <f>'Implementation Mandatoriness'!C7</f>
        <v>يجب تطبيقه كليًا - Must be fully implemented</v>
      </c>
      <c r="I27" s="262" t="s">
        <v>298</v>
      </c>
      <c r="J27" s="253" t="str">
        <f>IF(K27=3,"مطبق كليًا  - Implemented",IF(K27=0,"لاينطبق - Not Applicable",IF(K27=1,"غير مطبق  - Not Implemented",IF(3&lt;K27&gt;1,"مطبق جزئيًا  - Partially Implemented"," "))))</f>
        <v>مطبق كليًا  - Implemented</v>
      </c>
      <c r="K27" s="127">
        <f>IF(SUM(K28:K29)=0,0,AVERAGEIF(K28:K29,"&lt;&gt;0"))</f>
        <v>3</v>
      </c>
      <c r="L27" s="127"/>
      <c r="M27" s="127"/>
      <c r="N27" s="127"/>
      <c r="O27" s="127"/>
      <c r="P27" s="199"/>
      <c r="Q27" s="60"/>
      <c r="R27" s="184"/>
    </row>
    <row r="28" spans="1:18" ht="214.5" x14ac:dyDescent="0.3">
      <c r="A28" s="183"/>
      <c r="B28" s="433"/>
      <c r="C28" s="440"/>
      <c r="D28" s="438"/>
      <c r="E28" s="439"/>
      <c r="F28" s="123" t="s">
        <v>117</v>
      </c>
      <c r="G28" s="259" t="s">
        <v>138</v>
      </c>
      <c r="H28" s="274" t="str">
        <f>'Implementation Mandatoriness'!C8</f>
        <v>يجب تطبيقه - Must be implemented</v>
      </c>
      <c r="I28" s="262" t="s">
        <v>299</v>
      </c>
      <c r="J28" s="126" t="s">
        <v>6</v>
      </c>
      <c r="K28" s="127">
        <f>IF(J28="مطبق كليًا  - Implemented",3,IF(J28="مطبق جزئيًا  - Partially Implemented",2,IF(J28="غير مطبق  - Not Implemented",1,0)))</f>
        <v>3</v>
      </c>
      <c r="L28" s="127"/>
      <c r="M28" s="127"/>
      <c r="N28" s="127"/>
      <c r="O28" s="127"/>
      <c r="P28" s="199"/>
      <c r="Q28" s="60"/>
      <c r="R28" s="184"/>
    </row>
    <row r="29" spans="1:18" ht="156" x14ac:dyDescent="0.3">
      <c r="A29" s="183"/>
      <c r="B29" s="433"/>
      <c r="C29" s="440"/>
      <c r="D29" s="438"/>
      <c r="E29" s="439"/>
      <c r="F29" s="123" t="s">
        <v>117</v>
      </c>
      <c r="G29" s="259" t="s">
        <v>139</v>
      </c>
      <c r="H29" s="274" t="str">
        <f>'Implementation Mandatoriness'!C8</f>
        <v>يجب تطبيقه - Must be implemented</v>
      </c>
      <c r="I29" s="262" t="s">
        <v>300</v>
      </c>
      <c r="J29" s="126" t="s">
        <v>6</v>
      </c>
      <c r="K29" s="127">
        <f>IF(J29="مطبق كليًا  - Implemented",3,IF(J29="مطبق جزئيًا  - Partially Implemented",2,IF(J29="غير مطبق  - Not Implemented",1,0)))</f>
        <v>3</v>
      </c>
      <c r="L29" s="127"/>
      <c r="M29" s="127"/>
      <c r="N29" s="127"/>
      <c r="O29" s="127"/>
      <c r="P29" s="199"/>
      <c r="Q29" s="60"/>
      <c r="R29" s="184"/>
    </row>
    <row r="30" spans="1:18" ht="156" x14ac:dyDescent="0.3">
      <c r="A30" s="183"/>
      <c r="B30" s="434"/>
      <c r="C30" s="267"/>
      <c r="D30" s="205"/>
      <c r="E30" s="206"/>
      <c r="F30" s="123" t="s">
        <v>116</v>
      </c>
      <c r="G30" s="259" t="s">
        <v>140</v>
      </c>
      <c r="H30" s="274" t="str">
        <f>'Implementation Mandatoriness'!C8</f>
        <v>يجب تطبيقه - Must be implemented</v>
      </c>
      <c r="I30" s="262" t="s">
        <v>301</v>
      </c>
      <c r="J30" s="126" t="s">
        <v>6</v>
      </c>
      <c r="K30" s="127">
        <f>IF(J30="مطبق كليًا  - Implemented",3,IF(J30="مطبق جزئيًا  - Partially Implemented",2,IF(J30="غير مطبق  - Not Implemented",1,0)))</f>
        <v>3</v>
      </c>
      <c r="L30" s="127"/>
      <c r="M30" s="127"/>
      <c r="N30" s="127"/>
      <c r="O30" s="127"/>
      <c r="P30" s="199"/>
      <c r="Q30" s="60"/>
      <c r="R30" s="184"/>
    </row>
    <row r="31" spans="1:18" ht="273" x14ac:dyDescent="0.3">
      <c r="A31" s="183"/>
      <c r="B31" s="404" t="s">
        <v>11</v>
      </c>
      <c r="C31" s="386" t="s">
        <v>259</v>
      </c>
      <c r="D31" s="387" t="s">
        <v>31</v>
      </c>
      <c r="E31" s="388"/>
      <c r="F31" s="123" t="s">
        <v>116</v>
      </c>
      <c r="G31" s="259" t="s">
        <v>141</v>
      </c>
      <c r="H31" s="275" t="str">
        <f>'Implementation Mandatoriness'!C7</f>
        <v>يجب تطبيقه كليًا - Must be fully implemented</v>
      </c>
      <c r="I31" s="262" t="s">
        <v>302</v>
      </c>
      <c r="J31" s="253" t="str">
        <f>IF(K31=3,"مطبق كليًا  - Implemented",IF(K31=0,"لاينطبق - Not Applicable",IF(K31=1,"غير مطبق  - Not Implemented",IF(3&lt;K31&gt;1,"مطبق جزئيًا  - Partially Implemented"," "))))</f>
        <v>مطبق كليًا  - Implemented</v>
      </c>
      <c r="K31" s="127">
        <f>IF(SUM(K32:K33)=0,0,AVERAGEIF(K32:K33,"&lt;&gt;0"))</f>
        <v>3</v>
      </c>
      <c r="L31" s="127"/>
      <c r="M31" s="127"/>
      <c r="N31" s="127"/>
      <c r="O31" s="127"/>
      <c r="P31" s="199"/>
      <c r="Q31" s="60"/>
      <c r="R31" s="184"/>
    </row>
    <row r="32" spans="1:18" ht="214.5" x14ac:dyDescent="0.3">
      <c r="A32" s="183"/>
      <c r="B32" s="405"/>
      <c r="C32" s="386"/>
      <c r="D32" s="389"/>
      <c r="E32" s="390"/>
      <c r="F32" s="123" t="s">
        <v>117</v>
      </c>
      <c r="G32" s="259" t="s">
        <v>142</v>
      </c>
      <c r="H32" s="274" t="str">
        <f>'Implementation Mandatoriness'!C8</f>
        <v>يجب تطبيقه - Must be implemented</v>
      </c>
      <c r="I32" s="262" t="s">
        <v>303</v>
      </c>
      <c r="J32" s="126" t="s">
        <v>6</v>
      </c>
      <c r="K32" s="127">
        <f>IF(J32="مطبق كليًا  - Implemented",3,IF(J32="مطبق جزئيًا  - Partially Implemented",2,IF(J32="غير مطبق  - Not Implemented",1,0)))</f>
        <v>3</v>
      </c>
      <c r="L32" s="127"/>
      <c r="M32" s="127"/>
      <c r="N32" s="127"/>
      <c r="O32" s="127"/>
      <c r="P32" s="199"/>
      <c r="Q32" s="60"/>
      <c r="R32" s="184"/>
    </row>
    <row r="33" spans="1:18" ht="117" x14ac:dyDescent="0.3">
      <c r="A33" s="183"/>
      <c r="B33" s="405"/>
      <c r="C33" s="386"/>
      <c r="D33" s="389"/>
      <c r="E33" s="390"/>
      <c r="F33" s="123" t="s">
        <v>117</v>
      </c>
      <c r="G33" s="259" t="s">
        <v>143</v>
      </c>
      <c r="H33" s="274" t="str">
        <f>'Implementation Mandatoriness'!C8</f>
        <v>يجب تطبيقه - Must be implemented</v>
      </c>
      <c r="I33" s="262" t="s">
        <v>304</v>
      </c>
      <c r="J33" s="126" t="s">
        <v>6</v>
      </c>
      <c r="K33" s="127">
        <f>IF(J33="مطبق كليًا  - Implemented",3,IF(J33="مطبق جزئيًا  - Partially Implemented",2,IF(J33="غير مطبق  - Not Implemented",1,0)))</f>
        <v>3</v>
      </c>
      <c r="L33" s="127"/>
      <c r="M33" s="127"/>
      <c r="N33" s="127"/>
      <c r="O33" s="127"/>
      <c r="P33" s="199"/>
      <c r="Q33" s="60"/>
      <c r="R33" s="184"/>
    </row>
    <row r="34" spans="1:18" ht="273" x14ac:dyDescent="0.3">
      <c r="A34" s="183"/>
      <c r="B34" s="405"/>
      <c r="C34" s="386" t="s">
        <v>260</v>
      </c>
      <c r="D34" s="387" t="s">
        <v>32</v>
      </c>
      <c r="E34" s="388"/>
      <c r="F34" s="123" t="s">
        <v>116</v>
      </c>
      <c r="G34" s="259" t="s">
        <v>144</v>
      </c>
      <c r="H34" s="274" t="str">
        <f>IF('معلومات أساسية عن الخدمة'!C10= "المستوى ٤",'Implementation Mandatoriness'!C9,'Implementation Mandatoriness'!C7)</f>
        <v>يجب تطبيقه كليًا - Must be fully implemented</v>
      </c>
      <c r="I34" s="262" t="s">
        <v>305</v>
      </c>
      <c r="J34" s="253" t="str">
        <f>IF(K34=3,"مطبق كليًا  - Implemented",IF(K34=0,"لاينطبق - Not Applicable",IF(K34=1,"غير مطبق  - Not Implemented",IF(3&lt;K34&gt;1,"مطبق جزئيًا  - Partially Implemented"," "))))</f>
        <v>مطبق كليًا  - Implemented</v>
      </c>
      <c r="K34" s="127">
        <f>IF(H34='Implementation Mandatoriness'!C7,IF(SUM(K35:K46)=0,0,AVERAGEIFS(K35:K46,H35:H46,'Implementation Mandatoriness'!C8,K35:K46,"&lt;&gt;0")),IF(SUM(K35:K46)=0,0,AVERAGEIFS(K35:K46,H35:H46,'Implementation Mandatoriness'!C8,K35:K46,"&lt;&gt;0")))</f>
        <v>3</v>
      </c>
      <c r="L34" s="126" t="str">
        <f>IF(H34='Implementation Mandatoriness'!C9,IF(M34=3,"مطبق كليًا  - Implemented",IF(M34=0,"لاينطبق - Not Applicable",IF(M34=1,"غير مطبق  - Not Implemented",IF(3&lt;M34&gt;1,"مطبق جزئيًا  - Partially Implemented")))),"-")</f>
        <v>-</v>
      </c>
      <c r="M34" s="127" t="str">
        <f>IF(H34='Implementation Mandatoriness'!C9,IF(SUM(K35:K46)=0,0,AVERAGEIFS(K35:K46,H35:H46,'Implementation Mandatoriness'!C10,K35:K46,"&lt;&gt;0")),"-")</f>
        <v>-</v>
      </c>
      <c r="N34" s="127"/>
      <c r="O34" s="127"/>
      <c r="P34" s="199"/>
      <c r="Q34" s="60"/>
      <c r="R34" s="184"/>
    </row>
    <row r="35" spans="1:18" ht="156" x14ac:dyDescent="0.3">
      <c r="A35" s="183"/>
      <c r="B35" s="405"/>
      <c r="C35" s="386"/>
      <c r="D35" s="389"/>
      <c r="E35" s="390"/>
      <c r="F35" s="123" t="s">
        <v>117</v>
      </c>
      <c r="G35" s="259" t="s">
        <v>145</v>
      </c>
      <c r="H35" s="274" t="str">
        <f>'Implementation Mandatoriness'!C8</f>
        <v>يجب تطبيقه - Must be implemented</v>
      </c>
      <c r="I35" s="262" t="s">
        <v>306</v>
      </c>
      <c r="J35" s="126" t="s">
        <v>6</v>
      </c>
      <c r="K35" s="127">
        <f>IF(J35="مطبق كليًا  - Implemented",3,IF(J35="مطبق جزئيًا  - Partially Implemented",2,IF(J35="غير مطبق  - Not Implemented",1,0)))</f>
        <v>3</v>
      </c>
      <c r="L35" s="127"/>
      <c r="M35" s="127"/>
      <c r="N35" s="127"/>
      <c r="O35" s="127"/>
      <c r="P35" s="199"/>
      <c r="Q35" s="60"/>
      <c r="R35" s="184"/>
    </row>
    <row r="36" spans="1:18" ht="195" x14ac:dyDescent="0.3">
      <c r="A36" s="183"/>
      <c r="B36" s="405"/>
      <c r="C36" s="386"/>
      <c r="D36" s="389"/>
      <c r="E36" s="390"/>
      <c r="F36" s="123" t="s">
        <v>117</v>
      </c>
      <c r="G36" s="259" t="s">
        <v>146</v>
      </c>
      <c r="H36" s="274" t="str">
        <f>'Implementation Mandatoriness'!C8</f>
        <v>يجب تطبيقه - Must be implemented</v>
      </c>
      <c r="I36" s="263" t="s">
        <v>307</v>
      </c>
      <c r="J36" s="126" t="s">
        <v>6</v>
      </c>
      <c r="K36" s="127">
        <f>IF(J36="مطبق كليًا  - Implemented",3,IF(J36="مطبق جزئيًا  - Partially Implemented",2,IF(J36="غير مطبق  - Not Implemented",1,0)))</f>
        <v>3</v>
      </c>
      <c r="L36" s="127"/>
      <c r="M36" s="127"/>
      <c r="N36" s="127"/>
      <c r="O36" s="127"/>
      <c r="P36" s="199"/>
      <c r="Q36" s="60"/>
      <c r="R36" s="184"/>
    </row>
    <row r="37" spans="1:18" ht="195" x14ac:dyDescent="0.3">
      <c r="A37" s="183"/>
      <c r="B37" s="405"/>
      <c r="C37" s="386"/>
      <c r="D37" s="389"/>
      <c r="E37" s="390"/>
      <c r="F37" s="123" t="s">
        <v>117</v>
      </c>
      <c r="G37" s="259" t="s">
        <v>147</v>
      </c>
      <c r="H37" s="274" t="str">
        <f>'Implementation Mandatoriness'!C8</f>
        <v>يجب تطبيقه - Must be implemented</v>
      </c>
      <c r="I37" s="202" t="s">
        <v>308</v>
      </c>
      <c r="J37" s="126" t="s">
        <v>6</v>
      </c>
      <c r="K37" s="127">
        <f>IF(J37="مطبق كليًا  - Implemented",3,IF(J37="مطبق جزئيًا  - Partially Implemented",2,IF(J37="غير مطبق  - Not Implemented",1,0)))</f>
        <v>3</v>
      </c>
      <c r="L37" s="127"/>
      <c r="M37" s="127"/>
      <c r="N37" s="127"/>
      <c r="O37" s="127"/>
      <c r="P37" s="199"/>
      <c r="Q37" s="60"/>
      <c r="R37" s="184"/>
    </row>
    <row r="38" spans="1:18" ht="175.5" x14ac:dyDescent="0.3">
      <c r="A38" s="183"/>
      <c r="B38" s="405"/>
      <c r="C38" s="386"/>
      <c r="D38" s="389"/>
      <c r="E38" s="390"/>
      <c r="F38" s="123" t="s">
        <v>117</v>
      </c>
      <c r="G38" s="259" t="s">
        <v>148</v>
      </c>
      <c r="H38" s="274" t="str">
        <f>'Implementation Mandatoriness'!C8</f>
        <v>يجب تطبيقه - Must be implemented</v>
      </c>
      <c r="I38" s="202" t="s">
        <v>309</v>
      </c>
      <c r="J38" s="126" t="s">
        <v>6</v>
      </c>
      <c r="K38" s="127">
        <f>IF(J38="مطبق كليًا  - Implemented",3,IF(J38="مطبق جزئيًا  - Partially Implemented",2,IF(J38="غير مطبق  - Not Implemented",1,0)))</f>
        <v>3</v>
      </c>
      <c r="L38" s="127"/>
      <c r="M38" s="127"/>
      <c r="N38" s="127"/>
      <c r="O38" s="127"/>
      <c r="P38" s="199"/>
      <c r="Q38" s="60"/>
      <c r="R38" s="184"/>
    </row>
    <row r="39" spans="1:18" ht="175.5" x14ac:dyDescent="0.3">
      <c r="A39" s="183"/>
      <c r="B39" s="405"/>
      <c r="C39" s="386"/>
      <c r="D39" s="389"/>
      <c r="E39" s="390"/>
      <c r="F39" s="123" t="s">
        <v>117</v>
      </c>
      <c r="G39" s="259" t="s">
        <v>149</v>
      </c>
      <c r="H39" s="274" t="str">
        <f>'Implementation Mandatoriness'!C8</f>
        <v>يجب تطبيقه - Must be implemented</v>
      </c>
      <c r="I39" s="202" t="s">
        <v>310</v>
      </c>
      <c r="J39" s="126" t="s">
        <v>6</v>
      </c>
      <c r="K39" s="127">
        <f t="shared" ref="K39:K45" si="0">IF(J39="مطبق كليًا  - Implemented",3,IF(J39="مطبق جزئيًا  - Partially Implemented",2,IF(J39="غير مطبق  - Not Implemented",1,0)))</f>
        <v>3</v>
      </c>
      <c r="L39" s="127"/>
      <c r="M39" s="127"/>
      <c r="N39" s="127"/>
      <c r="O39" s="127"/>
      <c r="P39" s="199"/>
      <c r="Q39" s="60"/>
      <c r="R39" s="184"/>
    </row>
    <row r="40" spans="1:18" ht="97.5" x14ac:dyDescent="0.3">
      <c r="A40" s="183"/>
      <c r="B40" s="405"/>
      <c r="C40" s="386"/>
      <c r="D40" s="389"/>
      <c r="E40" s="390"/>
      <c r="F40" s="123" t="s">
        <v>117</v>
      </c>
      <c r="G40" s="259" t="s">
        <v>150</v>
      </c>
      <c r="H40" s="274" t="str">
        <f>'Implementation Mandatoriness'!C8</f>
        <v>يجب تطبيقه - Must be implemented</v>
      </c>
      <c r="I40" s="202" t="s">
        <v>311</v>
      </c>
      <c r="J40" s="126" t="s">
        <v>6</v>
      </c>
      <c r="K40" s="127">
        <f t="shared" si="0"/>
        <v>3</v>
      </c>
      <c r="L40" s="127"/>
      <c r="M40" s="127"/>
      <c r="N40" s="127"/>
      <c r="O40" s="127"/>
      <c r="P40" s="199"/>
      <c r="Q40" s="60"/>
      <c r="R40" s="184"/>
    </row>
    <row r="41" spans="1:18" ht="136.5" x14ac:dyDescent="0.3">
      <c r="A41" s="183"/>
      <c r="B41" s="405"/>
      <c r="C41" s="386"/>
      <c r="D41" s="389"/>
      <c r="E41" s="390"/>
      <c r="F41" s="123" t="s">
        <v>117</v>
      </c>
      <c r="G41" s="259" t="s">
        <v>151</v>
      </c>
      <c r="H41" s="274" t="str">
        <f>'Implementation Mandatoriness'!C8</f>
        <v>يجب تطبيقه - Must be implemented</v>
      </c>
      <c r="I41" s="202" t="s">
        <v>312</v>
      </c>
      <c r="J41" s="126" t="s">
        <v>6</v>
      </c>
      <c r="K41" s="127">
        <f t="shared" si="0"/>
        <v>3</v>
      </c>
      <c r="L41" s="127"/>
      <c r="M41" s="127"/>
      <c r="N41" s="127"/>
      <c r="O41" s="127"/>
      <c r="P41" s="199"/>
      <c r="Q41" s="60"/>
      <c r="R41" s="184"/>
    </row>
    <row r="42" spans="1:18" ht="136.5" x14ac:dyDescent="0.3">
      <c r="A42" s="183"/>
      <c r="B42" s="405"/>
      <c r="C42" s="386"/>
      <c r="D42" s="389"/>
      <c r="E42" s="390"/>
      <c r="F42" s="123" t="s">
        <v>117</v>
      </c>
      <c r="G42" s="259" t="s">
        <v>152</v>
      </c>
      <c r="H42" s="274" t="str">
        <f>'Implementation Mandatoriness'!C8</f>
        <v>يجب تطبيقه - Must be implemented</v>
      </c>
      <c r="I42" s="202" t="s">
        <v>313</v>
      </c>
      <c r="J42" s="126" t="s">
        <v>6</v>
      </c>
      <c r="K42" s="127">
        <f t="shared" si="0"/>
        <v>3</v>
      </c>
      <c r="L42" s="127"/>
      <c r="M42" s="127"/>
      <c r="N42" s="127"/>
      <c r="O42" s="127"/>
      <c r="P42" s="199"/>
      <c r="Q42" s="60"/>
      <c r="R42" s="184"/>
    </row>
    <row r="43" spans="1:18" ht="156" x14ac:dyDescent="0.3">
      <c r="A43" s="183"/>
      <c r="B43" s="405"/>
      <c r="C43" s="386"/>
      <c r="D43" s="389"/>
      <c r="E43" s="390"/>
      <c r="F43" s="123" t="s">
        <v>117</v>
      </c>
      <c r="G43" s="259" t="s">
        <v>153</v>
      </c>
      <c r="H43" s="274" t="str">
        <f>IF('معلومات أساسية عن الخدمة'!C10= "المستوى ٤",'Implementation Mandatoriness'!C10,'Implementation Mandatoriness'!C8)</f>
        <v>يجب تطبيقه - Must be implemented</v>
      </c>
      <c r="I43" s="202" t="s">
        <v>314</v>
      </c>
      <c r="J43" s="126" t="s">
        <v>6</v>
      </c>
      <c r="K43" s="127">
        <f t="shared" si="0"/>
        <v>3</v>
      </c>
      <c r="L43" s="126" t="str">
        <f>IF(H43='Implementation Mandatoriness'!C10,IF(M43=3,"مطبق كليًا  - Implemented",IF(M43=0,"لاينطبق - Not Applicable",IF(M43=1,"غير مطبق  - Not Implemented",IF(3&lt;M43&gt;1,"مطبق جزئيًا  - Partially Implemented")))),"-")</f>
        <v>-</v>
      </c>
      <c r="M43" s="127" t="str">
        <f>IF(H43='Implementation Mandatoriness'!C10,IF(J43="مطبق كليًا  - Implemented",3,IF(J43="مطبق جزئيًا  - Partially Implemented",2,IF(J43="غير مطبق  - Not Implemented",1,0))),"-")</f>
        <v>-</v>
      </c>
      <c r="N43" s="127"/>
      <c r="O43" s="127"/>
      <c r="P43" s="199"/>
      <c r="Q43" s="60"/>
      <c r="R43" s="184"/>
    </row>
    <row r="44" spans="1:18" ht="136.5" x14ac:dyDescent="0.3">
      <c r="A44" s="183"/>
      <c r="B44" s="405"/>
      <c r="C44" s="386"/>
      <c r="D44" s="389"/>
      <c r="E44" s="390"/>
      <c r="F44" s="123" t="s">
        <v>117</v>
      </c>
      <c r="G44" s="259" t="s">
        <v>154</v>
      </c>
      <c r="H44" s="274" t="str">
        <f>IF('معلومات أساسية عن الخدمة'!C10= "المستوى ٤",'Implementation Mandatoriness'!C10,'Implementation Mandatoriness'!C8)</f>
        <v>يجب تطبيقه - Must be implemented</v>
      </c>
      <c r="I44" s="202" t="s">
        <v>315</v>
      </c>
      <c r="J44" s="126" t="s">
        <v>6</v>
      </c>
      <c r="K44" s="127">
        <f t="shared" si="0"/>
        <v>3</v>
      </c>
      <c r="L44" s="126" t="str">
        <f>IF(H44='Implementation Mandatoriness'!C10,IF(M44=3,"مطبق كليًا  - Implemented",IF(M44=0,"لاينطبق - Not Applicable",IF(M44=1,"غير مطبق  - Not Implemented",IF(3&lt;M44&gt;1,"مطبق جزئيًا  - Partially Implemented")))),"-")</f>
        <v>-</v>
      </c>
      <c r="M44" s="127" t="str">
        <f>IF(H44='Implementation Mandatoriness'!C10,IF(J44="مطبق كليًا  - Implemented",3,IF(J44="مطبق جزئيًا  - Partially Implemented",2,IF(J44="غير مطبق  - Not Implemented",1,0))),"-")</f>
        <v>-</v>
      </c>
      <c r="N44" s="127"/>
      <c r="O44" s="127"/>
      <c r="P44" s="199"/>
      <c r="Q44" s="60"/>
      <c r="R44" s="184"/>
    </row>
    <row r="45" spans="1:18" ht="156" x14ac:dyDescent="0.3">
      <c r="A45" s="183"/>
      <c r="B45" s="405"/>
      <c r="C45" s="386"/>
      <c r="D45" s="389"/>
      <c r="E45" s="390"/>
      <c r="F45" s="123" t="s">
        <v>117</v>
      </c>
      <c r="G45" s="259" t="s">
        <v>155</v>
      </c>
      <c r="H45" s="274" t="str">
        <f>'Implementation Mandatoriness'!C8</f>
        <v>يجب تطبيقه - Must be implemented</v>
      </c>
      <c r="I45" s="202" t="s">
        <v>316</v>
      </c>
      <c r="J45" s="126" t="s">
        <v>6</v>
      </c>
      <c r="K45" s="127">
        <f t="shared" si="0"/>
        <v>3</v>
      </c>
      <c r="L45" s="127"/>
      <c r="M45" s="127"/>
      <c r="N45" s="127"/>
      <c r="O45" s="127"/>
      <c r="P45" s="199"/>
      <c r="Q45" s="60"/>
      <c r="R45" s="184"/>
    </row>
    <row r="46" spans="1:18" ht="156" x14ac:dyDescent="0.3">
      <c r="A46" s="183"/>
      <c r="B46" s="405"/>
      <c r="C46" s="386"/>
      <c r="D46" s="389"/>
      <c r="E46" s="390"/>
      <c r="F46" s="123" t="s">
        <v>117</v>
      </c>
      <c r="G46" s="259" t="s">
        <v>156</v>
      </c>
      <c r="H46" s="274" t="str">
        <f>'Implementation Mandatoriness'!C8</f>
        <v>يجب تطبيقه - Must be implemented</v>
      </c>
      <c r="I46" s="202" t="s">
        <v>317</v>
      </c>
      <c r="J46" s="126" t="s">
        <v>6</v>
      </c>
      <c r="K46" s="127">
        <f>IF(J46="مطبق كليًا  - Implemented",3,IF(J46="مطبق جزئيًا  - Partially Implemented",2,IF(J46="غير مطبق  - Not Implemented",1,0)))</f>
        <v>3</v>
      </c>
      <c r="L46" s="127"/>
      <c r="M46" s="127"/>
      <c r="N46" s="127"/>
      <c r="O46" s="127"/>
      <c r="P46" s="199"/>
      <c r="Q46" s="60"/>
      <c r="R46" s="184"/>
    </row>
    <row r="47" spans="1:18" ht="273" x14ac:dyDescent="0.3">
      <c r="A47" s="183"/>
      <c r="B47" s="405"/>
      <c r="C47" s="386" t="s">
        <v>261</v>
      </c>
      <c r="D47" s="410" t="s">
        <v>550</v>
      </c>
      <c r="E47" s="411"/>
      <c r="F47" s="123" t="s">
        <v>116</v>
      </c>
      <c r="G47" s="259" t="s">
        <v>157</v>
      </c>
      <c r="H47" s="274" t="str">
        <f>IF(OR('معلومات أساسية عن الخدمة'!C10= "المستوى ٤",'معلومات أساسية عن الخدمة'!C10="المستوى ٣"),'Implementation Mandatoriness'!C9,'Implementation Mandatoriness'!C7)</f>
        <v>يجب تطبيقه جزئيًا - Must be partially implemented</v>
      </c>
      <c r="I47" s="202" t="s">
        <v>319</v>
      </c>
      <c r="J47" s="253" t="str">
        <f>IF(K47=3,"مطبق كليًا  - Implemented",IF(K47=0,"لاينطبق - Not Applicable",IF(K47=1,"غير مطبق  - Not Implemented",IF(3&lt;K47&gt;1,"مطبق جزئيًا  - Partially Implemented"," "))))</f>
        <v>مطبق كليًا  - Implemented</v>
      </c>
      <c r="K47" s="127">
        <f>IF(H47='Implementation Mandatoriness'!C9,IF(SUM(K48,K49,K50,K52,K53,K54,K55,K57,K59)=0,0,AVERAGEIFS(K48:K59,H48:H59,'Implementation Mandatoriness'!C8,K48:K59,"&lt;&gt;0")),AVERAGEIF(K48:K59,"&lt;&gt;0"))</f>
        <v>3</v>
      </c>
      <c r="L47" s="126" t="str">
        <f>IF(H47='Implementation Mandatoriness'!C9,IF(M47=3,"مطبق كليًا  - Implemented",IF(M47=0,"لاينطبق - Not Applicable",IF(M47=1,"غير مطبق  - Not Implemented",IF(3&lt;M47&gt;1,"مطبق جزئيًا  - Partially Implemented")))),"-")</f>
        <v>مطبق كليًا  - Implemented</v>
      </c>
      <c r="M47" s="127">
        <f>IF(H47='Implementation Mandatoriness'!C9,IF(SUM(M48:M59)=0,0,AVERAGEIFS(M48:M59,H48:H59,'Implementation Mandatoriness'!C10,M48:M59,"&lt;&gt;0")),IF(SUM(M48:M59)=0,0,AVERAGEIFS(M48:M59,H48:H59,'Implementation Mandatoriness'!C10,M48:M59,"&lt;&gt;0")))</f>
        <v>3</v>
      </c>
      <c r="N47" s="127"/>
      <c r="O47" s="127"/>
      <c r="P47" s="199"/>
      <c r="Q47" s="60"/>
      <c r="R47" s="184"/>
    </row>
    <row r="48" spans="1:18" ht="136.5" x14ac:dyDescent="0.3">
      <c r="A48" s="183"/>
      <c r="B48" s="405"/>
      <c r="C48" s="386"/>
      <c r="D48" s="412"/>
      <c r="E48" s="413"/>
      <c r="F48" s="123" t="s">
        <v>117</v>
      </c>
      <c r="G48" s="259" t="s">
        <v>158</v>
      </c>
      <c r="H48" s="274" t="str">
        <f>'Implementation Mandatoriness'!C8</f>
        <v>يجب تطبيقه - Must be implemented</v>
      </c>
      <c r="I48" s="202" t="s">
        <v>318</v>
      </c>
      <c r="J48" s="126" t="s">
        <v>6</v>
      </c>
      <c r="K48" s="127">
        <f>IF(J48="مطبق كليًا  - Implemented",3,IF(J48="مطبق جزئيًا  - Partially Implemented",2,IF(J48="غير مطبق  - Not Implemented",1,0)))</f>
        <v>3</v>
      </c>
      <c r="L48" s="127"/>
      <c r="M48" s="127"/>
      <c r="N48" s="127"/>
      <c r="O48" s="127"/>
      <c r="P48" s="199"/>
      <c r="Q48" s="60"/>
      <c r="R48" s="184"/>
    </row>
    <row r="49" spans="1:18" ht="136.5" x14ac:dyDescent="0.3">
      <c r="A49" s="183"/>
      <c r="B49" s="405"/>
      <c r="C49" s="386"/>
      <c r="D49" s="412"/>
      <c r="E49" s="413"/>
      <c r="F49" s="123" t="s">
        <v>117</v>
      </c>
      <c r="G49" s="259" t="s">
        <v>159</v>
      </c>
      <c r="H49" s="274" t="str">
        <f>'Implementation Mandatoriness'!C8</f>
        <v>يجب تطبيقه - Must be implemented</v>
      </c>
      <c r="I49" s="202" t="s">
        <v>320</v>
      </c>
      <c r="J49" s="126" t="s">
        <v>6</v>
      </c>
      <c r="K49" s="127">
        <f>IF(J49="مطبق كليًا  - Implemented",3,IF(J49="مطبق جزئيًا  - Partially Implemented",2,IF(J49="غير مطبق  - Not Implemented",1,0)))</f>
        <v>3</v>
      </c>
      <c r="L49" s="127"/>
      <c r="M49" s="127"/>
      <c r="N49" s="127"/>
      <c r="O49" s="127"/>
      <c r="P49" s="199"/>
      <c r="Q49" s="60"/>
      <c r="R49" s="184"/>
    </row>
    <row r="50" spans="1:18" ht="175.5" x14ac:dyDescent="0.3">
      <c r="A50" s="183"/>
      <c r="B50" s="405"/>
      <c r="C50" s="386"/>
      <c r="D50" s="412"/>
      <c r="E50" s="413"/>
      <c r="F50" s="123" t="s">
        <v>117</v>
      </c>
      <c r="G50" s="259" t="s">
        <v>160</v>
      </c>
      <c r="H50" s="274" t="str">
        <f>'Implementation Mandatoriness'!C8</f>
        <v>يجب تطبيقه - Must be implemented</v>
      </c>
      <c r="I50" s="202" t="s">
        <v>321</v>
      </c>
      <c r="J50" s="126" t="s">
        <v>6</v>
      </c>
      <c r="K50" s="127">
        <f>IF(J50="مطبق كليًا  - Implemented",3,IF(J50="مطبق جزئيًا  - Partially Implemented",2,IF(J50="غير مطبق  - Not Implemented",1,0)))</f>
        <v>3</v>
      </c>
      <c r="L50" s="127"/>
      <c r="M50" s="127"/>
      <c r="N50" s="127"/>
      <c r="O50" s="127"/>
      <c r="P50" s="199"/>
      <c r="Q50" s="60"/>
      <c r="R50" s="184"/>
    </row>
    <row r="51" spans="1:18" ht="175.5" x14ac:dyDescent="0.3">
      <c r="A51" s="183"/>
      <c r="B51" s="405"/>
      <c r="C51" s="386"/>
      <c r="D51" s="412"/>
      <c r="E51" s="413"/>
      <c r="F51" s="123" t="s">
        <v>117</v>
      </c>
      <c r="G51" s="259" t="s">
        <v>161</v>
      </c>
      <c r="H51" s="274" t="str">
        <f>IF('معلومات أساسية عن الخدمة'!C10= "المستوى ٤",'Implementation Mandatoriness'!C10,'Implementation Mandatoriness'!C8)</f>
        <v>يجب تطبيقه - Must be implemented</v>
      </c>
      <c r="I51" s="202" t="s">
        <v>322</v>
      </c>
      <c r="J51" s="126" t="s">
        <v>6</v>
      </c>
      <c r="K51" s="127">
        <f>IF(J51="مطبق كليًا  - Implemented",3,IF(J51="مطبق جزئيًا  - Partially Implemented",2,IF(J51="غير مطبق  - Not Implemented",1,0)))</f>
        <v>3</v>
      </c>
      <c r="L51" s="126" t="str">
        <f>IF(H51='Implementation Mandatoriness'!C10,IF(M51=3,"مطبق كليًا  - Implemented",IF(M51=0,"لاينطبق - Not Applicable",IF(M51=1,"غير مطبق  - Not Implemented",IF(3&lt;M51&gt;1,"مطبق جزئيًا  - Partially Implemented")))),"-")</f>
        <v>-</v>
      </c>
      <c r="M51" s="127" t="str">
        <f>IF(H51='Implementation Mandatoriness'!C10,IF(J51="مطبق كليًا  - Implemented",3,IF(J51="مطبق جزئيًا  - Partially Implemented",2,IF(J51="غير مطبق  - Not Implemented",1,0))),"-")</f>
        <v>-</v>
      </c>
      <c r="N51" s="127"/>
      <c r="O51" s="127"/>
      <c r="P51" s="199"/>
      <c r="Q51" s="60"/>
      <c r="R51" s="184"/>
    </row>
    <row r="52" spans="1:18" ht="156" x14ac:dyDescent="0.3">
      <c r="A52" s="183"/>
      <c r="B52" s="405"/>
      <c r="C52" s="386"/>
      <c r="D52" s="412"/>
      <c r="E52" s="413"/>
      <c r="F52" s="123" t="s">
        <v>117</v>
      </c>
      <c r="G52" s="259" t="s">
        <v>162</v>
      </c>
      <c r="H52" s="274" t="str">
        <f>'Implementation Mandatoriness'!C8</f>
        <v>يجب تطبيقه - Must be implemented</v>
      </c>
      <c r="I52" s="202" t="s">
        <v>323</v>
      </c>
      <c r="J52" s="126" t="s">
        <v>6</v>
      </c>
      <c r="K52" s="127">
        <f t="shared" ref="K52:K59" si="1">IF(J52="مطبق كليًا  - Implemented",3,IF(J52="مطبق جزئيًا  - Partially Implemented",2,IF(J52="غير مطبق  - Not Implemented",1,0)))</f>
        <v>3</v>
      </c>
      <c r="L52" s="127"/>
      <c r="M52" s="127"/>
      <c r="N52" s="127"/>
      <c r="O52" s="127"/>
      <c r="P52" s="199"/>
      <c r="Q52" s="60"/>
      <c r="R52" s="184"/>
    </row>
    <row r="53" spans="1:18" ht="156" x14ac:dyDescent="0.3">
      <c r="A53" s="183"/>
      <c r="B53" s="405"/>
      <c r="C53" s="386"/>
      <c r="D53" s="412"/>
      <c r="E53" s="413"/>
      <c r="F53" s="123" t="s">
        <v>117</v>
      </c>
      <c r="G53" s="259" t="s">
        <v>163</v>
      </c>
      <c r="H53" s="274" t="str">
        <f>'Implementation Mandatoriness'!C8</f>
        <v>يجب تطبيقه - Must be implemented</v>
      </c>
      <c r="I53" s="202" t="s">
        <v>324</v>
      </c>
      <c r="J53" s="126" t="s">
        <v>6</v>
      </c>
      <c r="K53" s="127">
        <f t="shared" si="1"/>
        <v>3</v>
      </c>
      <c r="L53" s="127"/>
      <c r="M53" s="127"/>
      <c r="N53" s="127"/>
      <c r="O53" s="127"/>
      <c r="P53" s="199"/>
      <c r="Q53" s="60"/>
      <c r="R53" s="184"/>
    </row>
    <row r="54" spans="1:18" ht="117" x14ac:dyDescent="0.3">
      <c r="A54" s="183"/>
      <c r="B54" s="405"/>
      <c r="C54" s="386"/>
      <c r="D54" s="412"/>
      <c r="E54" s="413"/>
      <c r="F54" s="123" t="s">
        <v>117</v>
      </c>
      <c r="G54" s="259" t="s">
        <v>164</v>
      </c>
      <c r="H54" s="274" t="str">
        <f>'Implementation Mandatoriness'!C8</f>
        <v>يجب تطبيقه - Must be implemented</v>
      </c>
      <c r="I54" s="202" t="s">
        <v>325</v>
      </c>
      <c r="J54" s="126" t="s">
        <v>6</v>
      </c>
      <c r="K54" s="127">
        <f t="shared" si="1"/>
        <v>3</v>
      </c>
      <c r="L54" s="127"/>
      <c r="M54" s="127"/>
      <c r="N54" s="127"/>
      <c r="O54" s="127"/>
      <c r="P54" s="199"/>
      <c r="Q54" s="60"/>
      <c r="R54" s="184"/>
    </row>
    <row r="55" spans="1:18" ht="117" x14ac:dyDescent="0.3">
      <c r="A55" s="183"/>
      <c r="B55" s="405"/>
      <c r="C55" s="386"/>
      <c r="D55" s="412"/>
      <c r="E55" s="413"/>
      <c r="F55" s="123" t="s">
        <v>117</v>
      </c>
      <c r="G55" s="259" t="s">
        <v>165</v>
      </c>
      <c r="H55" s="274" t="str">
        <f>'Implementation Mandatoriness'!C8</f>
        <v>يجب تطبيقه - Must be implemented</v>
      </c>
      <c r="I55" s="202" t="s">
        <v>326</v>
      </c>
      <c r="J55" s="126" t="s">
        <v>6</v>
      </c>
      <c r="K55" s="127">
        <f t="shared" si="1"/>
        <v>3</v>
      </c>
      <c r="L55" s="127"/>
      <c r="M55" s="127"/>
      <c r="N55" s="127"/>
      <c r="O55" s="127"/>
      <c r="P55" s="199"/>
      <c r="Q55" s="60"/>
      <c r="R55" s="184"/>
    </row>
    <row r="56" spans="1:18" ht="253.5" x14ac:dyDescent="0.3">
      <c r="A56" s="183"/>
      <c r="B56" s="405"/>
      <c r="C56" s="386"/>
      <c r="D56" s="412"/>
      <c r="E56" s="413"/>
      <c r="F56" s="123" t="s">
        <v>117</v>
      </c>
      <c r="G56" s="259" t="s">
        <v>166</v>
      </c>
      <c r="H56" s="274" t="str">
        <f>'Implementation Mandatoriness'!C8</f>
        <v>يجب تطبيقه - Must be implemented</v>
      </c>
      <c r="I56" s="202" t="s">
        <v>327</v>
      </c>
      <c r="J56" s="126" t="s">
        <v>6</v>
      </c>
      <c r="K56" s="127">
        <f t="shared" si="1"/>
        <v>3</v>
      </c>
      <c r="L56" s="127"/>
      <c r="M56" s="127"/>
      <c r="N56" s="127"/>
      <c r="O56" s="127"/>
      <c r="P56" s="199"/>
      <c r="Q56" s="60"/>
      <c r="R56" s="184"/>
    </row>
    <row r="57" spans="1:18" ht="195" x14ac:dyDescent="0.3">
      <c r="A57" s="183"/>
      <c r="B57" s="405"/>
      <c r="C57" s="386"/>
      <c r="D57" s="412"/>
      <c r="E57" s="413"/>
      <c r="F57" s="123" t="s">
        <v>117</v>
      </c>
      <c r="G57" s="259" t="s">
        <v>167</v>
      </c>
      <c r="H57" s="274" t="str">
        <f>'Implementation Mandatoriness'!C8</f>
        <v>يجب تطبيقه - Must be implemented</v>
      </c>
      <c r="I57" s="202" t="s">
        <v>328</v>
      </c>
      <c r="J57" s="126" t="s">
        <v>6</v>
      </c>
      <c r="K57" s="127">
        <f t="shared" si="1"/>
        <v>3</v>
      </c>
      <c r="L57" s="127"/>
      <c r="M57" s="127"/>
      <c r="N57" s="127"/>
      <c r="O57" s="127"/>
      <c r="P57" s="199"/>
      <c r="Q57" s="60"/>
      <c r="R57" s="184"/>
    </row>
    <row r="58" spans="1:18" ht="156" x14ac:dyDescent="0.3">
      <c r="A58" s="183"/>
      <c r="B58" s="405"/>
      <c r="C58" s="386"/>
      <c r="D58" s="412"/>
      <c r="E58" s="413"/>
      <c r="F58" s="123" t="s">
        <v>117</v>
      </c>
      <c r="G58" s="259" t="s">
        <v>168</v>
      </c>
      <c r="H58" s="274" t="str">
        <f>IF(OR('معلومات أساسية عن الخدمة'!C10= "المستوى ٤",'معلومات أساسية عن الخدمة'!C10="المستوى ٣"),'Implementation Mandatoriness'!C10,'Implementation Mandatoriness'!C8)</f>
        <v>يوصى بتطبيقه - Recommended</v>
      </c>
      <c r="I58" s="202" t="s">
        <v>329</v>
      </c>
      <c r="J58" s="126" t="s">
        <v>6</v>
      </c>
      <c r="K58" s="127">
        <f>IF(J58="مطبق كليًا  - Implemented",3,IF(J58="مطبق جزئيًا  - Partially Implemented",2,IF(J58="غير مطبق  - Not Implemented",1,0)))</f>
        <v>3</v>
      </c>
      <c r="L58" s="126" t="str">
        <f>IF(H58='Implementation Mandatoriness'!C10,IF(M58=3,"مطبق كليًا  - Implemented",IF(M58=0,"لاينطبق - Not Applicable",IF(M58=1,"غير مطبق  - Not Implemented",IF(3&lt;M58&gt;1,"مطبق جزئيًا  - Partially Implemented")))),"-")</f>
        <v>مطبق كليًا  - Implemented</v>
      </c>
      <c r="M58" s="127">
        <f>IF(H58='Implementation Mandatoriness'!C10,IF(J58="مطبق كليًا  - Implemented",3,IF(J58="مطبق جزئيًا  - Partially Implemented",2,IF(J58="غير مطبق  - Not Implemented",1,0))),"-")</f>
        <v>3</v>
      </c>
      <c r="N58" s="127"/>
      <c r="O58" s="127"/>
      <c r="P58" s="199"/>
      <c r="Q58" s="60"/>
      <c r="R58" s="184"/>
    </row>
    <row r="59" spans="1:18" ht="273" x14ac:dyDescent="0.3">
      <c r="A59" s="183"/>
      <c r="B59" s="405"/>
      <c r="C59" s="386"/>
      <c r="D59" s="412"/>
      <c r="E59" s="413"/>
      <c r="F59" s="123" t="s">
        <v>117</v>
      </c>
      <c r="G59" s="259" t="s">
        <v>169</v>
      </c>
      <c r="H59" s="274" t="str">
        <f>'Implementation Mandatoriness'!C8</f>
        <v>يجب تطبيقه - Must be implemented</v>
      </c>
      <c r="I59" s="202" t="s">
        <v>330</v>
      </c>
      <c r="J59" s="126" t="s">
        <v>6</v>
      </c>
      <c r="K59" s="127">
        <f t="shared" si="1"/>
        <v>3</v>
      </c>
      <c r="L59" s="127"/>
      <c r="M59" s="127"/>
      <c r="N59" s="127"/>
      <c r="O59" s="127"/>
      <c r="P59" s="199"/>
      <c r="Q59" s="60"/>
      <c r="R59" s="184"/>
    </row>
    <row r="60" spans="1:18" ht="234" x14ac:dyDescent="0.3">
      <c r="A60" s="183"/>
      <c r="B60" s="405"/>
      <c r="C60" s="386" t="s">
        <v>262</v>
      </c>
      <c r="D60" s="387" t="s">
        <v>33</v>
      </c>
      <c r="E60" s="388"/>
      <c r="F60" s="123" t="s">
        <v>116</v>
      </c>
      <c r="G60" s="259" t="s">
        <v>170</v>
      </c>
      <c r="H60" s="275" t="str">
        <f>'Implementation Mandatoriness'!C7</f>
        <v>يجب تطبيقه كليًا - Must be fully implemented</v>
      </c>
      <c r="I60" s="202" t="s">
        <v>331</v>
      </c>
      <c r="J60" s="253" t="str">
        <f>IF(K60=3,"مطبق كليًا  - Implemented",IF(K60=0,"لاينطبق - Not Applicable",IF(K60=1,"غير مطبق  - Not Implemented",IF(3&lt;K60&gt;1,"مطبق جزئيًا  - Partially Implemented"," "))))</f>
        <v>مطبق كليًا  - Implemented</v>
      </c>
      <c r="K60" s="127">
        <f>IF(SUM(K61:K66)=0,0,AVERAGEIF(K61:K66,"&lt;&gt;0"))</f>
        <v>3</v>
      </c>
      <c r="L60" s="127"/>
      <c r="M60" s="127"/>
      <c r="N60" s="127"/>
      <c r="O60" s="127"/>
      <c r="P60" s="199"/>
      <c r="Q60" s="60"/>
      <c r="R60" s="184"/>
    </row>
    <row r="61" spans="1:18" ht="117" x14ac:dyDescent="0.3">
      <c r="A61" s="183"/>
      <c r="B61" s="405"/>
      <c r="C61" s="386"/>
      <c r="D61" s="389"/>
      <c r="E61" s="390"/>
      <c r="F61" s="123" t="s">
        <v>117</v>
      </c>
      <c r="G61" s="259" t="s">
        <v>171</v>
      </c>
      <c r="H61" s="274" t="str">
        <f>'Implementation Mandatoriness'!C8</f>
        <v>يجب تطبيقه - Must be implemented</v>
      </c>
      <c r="I61" s="202" t="s">
        <v>332</v>
      </c>
      <c r="J61" s="126" t="s">
        <v>6</v>
      </c>
      <c r="K61" s="127">
        <f t="shared" ref="K61:K66" si="2">IF(J61="مطبق كليًا  - Implemented",3,IF(J61="مطبق جزئيًا  - Partially Implemented",2,IF(J61="غير مطبق  - Not Implemented",1,0)))</f>
        <v>3</v>
      </c>
      <c r="L61" s="127"/>
      <c r="M61" s="127"/>
      <c r="N61" s="127"/>
      <c r="O61" s="127"/>
      <c r="P61" s="199"/>
      <c r="Q61" s="60"/>
      <c r="R61" s="184"/>
    </row>
    <row r="62" spans="1:18" ht="156" x14ac:dyDescent="0.3">
      <c r="A62" s="183"/>
      <c r="B62" s="405"/>
      <c r="C62" s="386"/>
      <c r="D62" s="389"/>
      <c r="E62" s="390"/>
      <c r="F62" s="123" t="s">
        <v>117</v>
      </c>
      <c r="G62" s="259" t="s">
        <v>172</v>
      </c>
      <c r="H62" s="275" t="str">
        <f>'Implementation Mandatoriness'!C8</f>
        <v>يجب تطبيقه - Must be implemented</v>
      </c>
      <c r="I62" s="202" t="s">
        <v>333</v>
      </c>
      <c r="J62" s="126" t="s">
        <v>6</v>
      </c>
      <c r="K62" s="127">
        <f t="shared" si="2"/>
        <v>3</v>
      </c>
      <c r="L62" s="127"/>
      <c r="M62" s="127"/>
      <c r="N62" s="127"/>
      <c r="O62" s="127"/>
      <c r="P62" s="199"/>
      <c r="Q62" s="60"/>
      <c r="R62" s="184"/>
    </row>
    <row r="63" spans="1:18" ht="156" x14ac:dyDescent="0.3">
      <c r="A63" s="183"/>
      <c r="B63" s="405"/>
      <c r="C63" s="386"/>
      <c r="D63" s="389"/>
      <c r="E63" s="390"/>
      <c r="F63" s="123" t="s">
        <v>117</v>
      </c>
      <c r="G63" s="259" t="s">
        <v>173</v>
      </c>
      <c r="H63" s="275" t="str">
        <f>'Implementation Mandatoriness'!C8</f>
        <v>يجب تطبيقه - Must be implemented</v>
      </c>
      <c r="I63" s="202" t="s">
        <v>334</v>
      </c>
      <c r="J63" s="126" t="s">
        <v>6</v>
      </c>
      <c r="K63" s="127">
        <f t="shared" si="2"/>
        <v>3</v>
      </c>
      <c r="L63" s="127"/>
      <c r="M63" s="127"/>
      <c r="N63" s="127"/>
      <c r="O63" s="127"/>
      <c r="P63" s="199"/>
      <c r="Q63" s="60"/>
      <c r="R63" s="184"/>
    </row>
    <row r="64" spans="1:18" ht="234" x14ac:dyDescent="0.3">
      <c r="A64" s="183"/>
      <c r="B64" s="405"/>
      <c r="C64" s="386"/>
      <c r="D64" s="389"/>
      <c r="E64" s="390"/>
      <c r="F64" s="123" t="s">
        <v>117</v>
      </c>
      <c r="G64" s="259" t="s">
        <v>174</v>
      </c>
      <c r="H64" s="275" t="str">
        <f>'Implementation Mandatoriness'!C8</f>
        <v>يجب تطبيقه - Must be implemented</v>
      </c>
      <c r="I64" s="202" t="s">
        <v>335</v>
      </c>
      <c r="J64" s="126" t="s">
        <v>6</v>
      </c>
      <c r="K64" s="127">
        <f t="shared" si="2"/>
        <v>3</v>
      </c>
      <c r="L64" s="127"/>
      <c r="M64" s="127"/>
      <c r="N64" s="127"/>
      <c r="O64" s="127"/>
      <c r="P64" s="199"/>
      <c r="Q64" s="60"/>
      <c r="R64" s="184"/>
    </row>
    <row r="65" spans="1:18" ht="117" x14ac:dyDescent="0.3">
      <c r="A65" s="183"/>
      <c r="B65" s="405"/>
      <c r="C65" s="386"/>
      <c r="D65" s="389"/>
      <c r="E65" s="390"/>
      <c r="F65" s="123" t="s">
        <v>117</v>
      </c>
      <c r="G65" s="259" t="s">
        <v>175</v>
      </c>
      <c r="H65" s="275" t="str">
        <f>'Implementation Mandatoriness'!C8</f>
        <v>يجب تطبيقه - Must be implemented</v>
      </c>
      <c r="I65" s="202" t="s">
        <v>336</v>
      </c>
      <c r="J65" s="126" t="s">
        <v>6</v>
      </c>
      <c r="K65" s="127">
        <f t="shared" si="2"/>
        <v>3</v>
      </c>
      <c r="L65" s="127"/>
      <c r="M65" s="127"/>
      <c r="N65" s="127"/>
      <c r="O65" s="127"/>
      <c r="P65" s="199"/>
      <c r="Q65" s="60"/>
      <c r="R65" s="184"/>
    </row>
    <row r="66" spans="1:18" ht="195" x14ac:dyDescent="0.3">
      <c r="A66" s="183"/>
      <c r="B66" s="405"/>
      <c r="C66" s="386"/>
      <c r="D66" s="389"/>
      <c r="E66" s="390"/>
      <c r="F66" s="123" t="s">
        <v>117</v>
      </c>
      <c r="G66" s="259" t="s">
        <v>176</v>
      </c>
      <c r="H66" s="275" t="str">
        <f>'Implementation Mandatoriness'!C8</f>
        <v>يجب تطبيقه - Must be implemented</v>
      </c>
      <c r="I66" s="202" t="s">
        <v>337</v>
      </c>
      <c r="J66" s="126" t="s">
        <v>6</v>
      </c>
      <c r="K66" s="127">
        <f t="shared" si="2"/>
        <v>3</v>
      </c>
      <c r="L66" s="127"/>
      <c r="M66" s="127"/>
      <c r="N66" s="127"/>
      <c r="O66" s="127"/>
      <c r="P66" s="199"/>
      <c r="Q66" s="60"/>
      <c r="R66" s="184"/>
    </row>
    <row r="67" spans="1:18" ht="234" x14ac:dyDescent="0.3">
      <c r="A67" s="183"/>
      <c r="B67" s="405"/>
      <c r="C67" s="386" t="s">
        <v>263</v>
      </c>
      <c r="D67" s="387" t="s">
        <v>34</v>
      </c>
      <c r="E67" s="388"/>
      <c r="F67" s="123" t="s">
        <v>116</v>
      </c>
      <c r="G67" s="259" t="s">
        <v>177</v>
      </c>
      <c r="H67" s="274" t="str">
        <f>IF('معلومات أساسية عن الخدمة'!C10= "المستوى ٤",'Implementation Mandatoriness'!C9,'Implementation Mandatoriness'!C7)</f>
        <v>يجب تطبيقه كليًا - Must be fully implemented</v>
      </c>
      <c r="I67" s="202" t="s">
        <v>542</v>
      </c>
      <c r="J67" s="253" t="str">
        <f>IF(K67=3,"مطبق كليًا  - Implemented",IF(K67=0,"لاينطبق - Not Applicable",IF(K67=1,"غير مطبق  - Not Implemented",IF(3&lt;K67&gt;1,"مطبق جزئيًا  - Partially Implemented"," "))))</f>
        <v>مطبق كليًا  - Implemented</v>
      </c>
      <c r="K67" s="127">
        <f>IF(H67='Implementation Mandatoriness'!C9,IF(SUM(K68,K70,K71)=0,0,AVERAGEIFS(K68:K71,H68:H71,'Implementation Mandatoriness'!C8,K68:K71,"&lt;&gt;0")),AVERAGEIF(K68:K71,"&lt;&gt;0"))</f>
        <v>3</v>
      </c>
      <c r="L67" s="126" t="str">
        <f>IF(H67='Implementation Mandatoriness'!C9,IF(M67=3,"مطبق كليًا  - Implemented",IF(M67=0,"لاينطبق - Not Applicable",IF(M67=1,"غير مطبق  - Not Implemented",IF(3&lt;M67&gt;1,"مطبق جزئيًا  - Partially Implemented")))),"-")</f>
        <v>-</v>
      </c>
      <c r="M67" s="127" t="str">
        <f>IF(H67='Implementation Mandatoriness'!C9,AVERAGEIF(M69,"&lt;&gt;0"),"-")</f>
        <v>-</v>
      </c>
      <c r="N67" s="127"/>
      <c r="O67" s="127"/>
      <c r="P67" s="199"/>
      <c r="Q67" s="60"/>
      <c r="R67" s="184"/>
    </row>
    <row r="68" spans="1:18" ht="97.5" x14ac:dyDescent="0.3">
      <c r="A68" s="183"/>
      <c r="B68" s="405"/>
      <c r="C68" s="386"/>
      <c r="D68" s="389"/>
      <c r="E68" s="390"/>
      <c r="F68" s="123" t="s">
        <v>117</v>
      </c>
      <c r="G68" s="259" t="s">
        <v>178</v>
      </c>
      <c r="H68" s="275" t="str">
        <f>'Implementation Mandatoriness'!C8</f>
        <v>يجب تطبيقه - Must be implemented</v>
      </c>
      <c r="I68" s="202" t="s">
        <v>338</v>
      </c>
      <c r="J68" s="126" t="s">
        <v>6</v>
      </c>
      <c r="K68" s="127">
        <f>IF(J68="مطبق كليًا  - Implemented",3,IF(J68="مطبق جزئيًا  - Partially Implemented",2,IF(J68="غير مطبق  - Not Implemented",1,0)))</f>
        <v>3</v>
      </c>
      <c r="L68" s="127"/>
      <c r="M68" s="127"/>
      <c r="N68" s="127"/>
      <c r="O68" s="127"/>
      <c r="P68" s="199"/>
      <c r="Q68" s="60"/>
      <c r="R68" s="184"/>
    </row>
    <row r="69" spans="1:18" ht="117" x14ac:dyDescent="0.3">
      <c r="A69" s="183"/>
      <c r="B69" s="405"/>
      <c r="C69" s="386"/>
      <c r="D69" s="389"/>
      <c r="E69" s="390"/>
      <c r="F69" s="123" t="s">
        <v>117</v>
      </c>
      <c r="G69" s="259" t="s">
        <v>179</v>
      </c>
      <c r="H69" s="274" t="str">
        <f>IF('معلومات أساسية عن الخدمة'!C10= "المستوى ٤",'Implementation Mandatoriness'!C10,'Implementation Mandatoriness'!C8)</f>
        <v>يجب تطبيقه - Must be implemented</v>
      </c>
      <c r="I69" s="202" t="s">
        <v>339</v>
      </c>
      <c r="J69" s="126" t="s">
        <v>6</v>
      </c>
      <c r="K69" s="127">
        <f>IF(J69="مطبق كليًا  - Implemented",3,IF(J69="مطبق جزئيًا  - Partially Implemented",2,IF(J69="غير مطبق  - Not Implemented",1,0)))</f>
        <v>3</v>
      </c>
      <c r="L69" s="126" t="str">
        <f>IF(H69='Implementation Mandatoriness'!C10,IF(M69=3,"مطبق كليًا  - Implemented",IF(M69=0,"لاينطبق - Not Applicable",IF(M69=1,"غير مطبق  - Not Implemented",IF(3&lt;M69&gt;1,"مطبق جزئيًا  - Partially Implemented")))),"-")</f>
        <v>-</v>
      </c>
      <c r="M69" s="127" t="str">
        <f>IF(H69='Implementation Mandatoriness'!C10,IF(J69="مطبق كليًا  - Implemented",3,IF(J69="مطبق جزئيًا  - Partially Implemented",2,IF(J69="غير مطبق  - Not Implemented",1,0))),"-")</f>
        <v>-</v>
      </c>
      <c r="N69" s="127"/>
      <c r="O69" s="127"/>
      <c r="P69" s="199"/>
      <c r="Q69" s="60"/>
      <c r="R69" s="184"/>
    </row>
    <row r="70" spans="1:18" ht="78" x14ac:dyDescent="0.3">
      <c r="A70" s="183"/>
      <c r="B70" s="405"/>
      <c r="C70" s="386"/>
      <c r="D70" s="389"/>
      <c r="E70" s="390"/>
      <c r="F70" s="123" t="s">
        <v>117</v>
      </c>
      <c r="G70" s="259" t="s">
        <v>180</v>
      </c>
      <c r="H70" s="275" t="str">
        <f>'Implementation Mandatoriness'!C8</f>
        <v>يجب تطبيقه - Must be implemented</v>
      </c>
      <c r="I70" s="202" t="s">
        <v>340</v>
      </c>
      <c r="J70" s="126" t="s">
        <v>6</v>
      </c>
      <c r="K70" s="127">
        <f>IF(J70="مطبق كليًا  - Implemented",3,IF(J70="مطبق جزئيًا  - Partially Implemented",2,IF(J70="غير مطبق  - Not Implemented",1,0)))</f>
        <v>3</v>
      </c>
      <c r="L70" s="127"/>
      <c r="M70" s="127"/>
      <c r="N70" s="127"/>
      <c r="O70" s="127"/>
      <c r="P70" s="199"/>
      <c r="Q70" s="60"/>
      <c r="R70" s="184"/>
    </row>
    <row r="71" spans="1:18" ht="214.5" x14ac:dyDescent="0.3">
      <c r="A71" s="183"/>
      <c r="B71" s="405"/>
      <c r="C71" s="386"/>
      <c r="D71" s="389"/>
      <c r="E71" s="390"/>
      <c r="F71" s="123" t="s">
        <v>117</v>
      </c>
      <c r="G71" s="259" t="s">
        <v>181</v>
      </c>
      <c r="H71" s="275" t="str">
        <f>'Implementation Mandatoriness'!C8</f>
        <v>يجب تطبيقه - Must be implemented</v>
      </c>
      <c r="I71" s="202" t="s">
        <v>341</v>
      </c>
      <c r="J71" s="126" t="s">
        <v>6</v>
      </c>
      <c r="K71" s="127">
        <f>IF(J71="مطبق كليًا  - Implemented",3,IF(J71="مطبق جزئيًا  - Partially Implemented",2,IF(J71="غير مطبق  - Not Implemented",1,0)))</f>
        <v>3</v>
      </c>
      <c r="L71" s="127"/>
      <c r="M71" s="127"/>
      <c r="N71" s="127"/>
      <c r="O71" s="127"/>
      <c r="P71" s="199"/>
      <c r="Q71" s="60"/>
      <c r="R71" s="184"/>
    </row>
    <row r="72" spans="1:18" ht="253.5" x14ac:dyDescent="0.3">
      <c r="A72" s="183"/>
      <c r="B72" s="405"/>
      <c r="C72" s="401" t="s">
        <v>264</v>
      </c>
      <c r="D72" s="387" t="s">
        <v>35</v>
      </c>
      <c r="E72" s="388"/>
      <c r="F72" s="123" t="s">
        <v>116</v>
      </c>
      <c r="G72" s="259" t="s">
        <v>182</v>
      </c>
      <c r="H72" s="275" t="str">
        <f>'Implementation Mandatoriness'!C7</f>
        <v>يجب تطبيقه كليًا - Must be fully implemented</v>
      </c>
      <c r="I72" s="202" t="s">
        <v>342</v>
      </c>
      <c r="J72" s="253" t="str">
        <f>IF(K72=3,"مطبق كليًا  - Implemented",IF(K72=0,"لاينطبق - Not Applicable",IF(K72=1,"غير مطبق  - Not Implemented",IF(3&lt;K72&gt;1,"مطبق جزئيًا  - Partially Implemented"," "))))</f>
        <v>مطبق كليًا  - Implemented</v>
      </c>
      <c r="K72" s="127">
        <f>IF(SUM(K73:K77)=0,0,AVERAGEIF(K73:K77,"&lt;&gt;0"))</f>
        <v>3</v>
      </c>
      <c r="L72" s="127"/>
      <c r="M72" s="127"/>
      <c r="N72" s="127"/>
      <c r="O72" s="127"/>
      <c r="P72" s="199"/>
      <c r="Q72" s="60"/>
      <c r="R72" s="184"/>
    </row>
    <row r="73" spans="1:18" ht="292.5" x14ac:dyDescent="0.3">
      <c r="A73" s="183"/>
      <c r="B73" s="405"/>
      <c r="C73" s="402"/>
      <c r="D73" s="389"/>
      <c r="E73" s="390"/>
      <c r="F73" s="123" t="s">
        <v>117</v>
      </c>
      <c r="G73" s="259" t="s">
        <v>183</v>
      </c>
      <c r="H73" s="275" t="str">
        <f>'Implementation Mandatoriness'!C8</f>
        <v>يجب تطبيقه - Must be implemented</v>
      </c>
      <c r="I73" s="202" t="s">
        <v>343</v>
      </c>
      <c r="J73" s="126" t="s">
        <v>6</v>
      </c>
      <c r="K73" s="127">
        <f t="shared" ref="K73:K80" si="3">IF(J73="مطبق كليًا  - Implemented",3,IF(J73="مطبق جزئيًا  - Partially Implemented",2,IF(J73="غير مطبق  - Not Implemented",1,0)))</f>
        <v>3</v>
      </c>
      <c r="L73" s="127"/>
      <c r="M73" s="127"/>
      <c r="N73" s="127"/>
      <c r="O73" s="127"/>
      <c r="P73" s="199"/>
      <c r="Q73" s="60"/>
      <c r="R73" s="184"/>
    </row>
    <row r="74" spans="1:18" ht="175.5" x14ac:dyDescent="0.3">
      <c r="A74" s="183"/>
      <c r="B74" s="405"/>
      <c r="C74" s="402"/>
      <c r="D74" s="389"/>
      <c r="E74" s="390"/>
      <c r="F74" s="123" t="s">
        <v>117</v>
      </c>
      <c r="G74" s="259" t="s">
        <v>184</v>
      </c>
      <c r="H74" s="275" t="str">
        <f>'Implementation Mandatoriness'!C8</f>
        <v>يجب تطبيقه - Must be implemented</v>
      </c>
      <c r="I74" s="202" t="s">
        <v>344</v>
      </c>
      <c r="J74" s="126" t="s">
        <v>6</v>
      </c>
      <c r="K74" s="127">
        <f t="shared" si="3"/>
        <v>3</v>
      </c>
      <c r="L74" s="127"/>
      <c r="M74" s="127"/>
      <c r="N74" s="127"/>
      <c r="O74" s="127"/>
      <c r="P74" s="199"/>
      <c r="Q74" s="60"/>
      <c r="R74" s="184"/>
    </row>
    <row r="75" spans="1:18" ht="136.5" x14ac:dyDescent="0.3">
      <c r="A75" s="183"/>
      <c r="B75" s="405"/>
      <c r="C75" s="402"/>
      <c r="D75" s="207"/>
      <c r="E75" s="208"/>
      <c r="F75" s="123" t="s">
        <v>117</v>
      </c>
      <c r="G75" s="259" t="s">
        <v>185</v>
      </c>
      <c r="H75" s="275" t="str">
        <f>'Implementation Mandatoriness'!C8</f>
        <v>يجب تطبيقه - Must be implemented</v>
      </c>
      <c r="I75" s="202" t="s">
        <v>345</v>
      </c>
      <c r="J75" s="126" t="s">
        <v>6</v>
      </c>
      <c r="K75" s="127">
        <f>IF(J75="مطبق كليًا  - Implemented",3,IF(J75="مطبق جزئيًا  - Partially Implemented",2,IF(J75="غير مطبق  - Not Implemented",1,0)))</f>
        <v>3</v>
      </c>
      <c r="L75" s="127"/>
      <c r="M75" s="127"/>
      <c r="N75" s="127"/>
      <c r="O75" s="127"/>
      <c r="P75" s="199"/>
      <c r="Q75" s="60"/>
      <c r="R75" s="184"/>
    </row>
    <row r="76" spans="1:18" ht="156" x14ac:dyDescent="0.3">
      <c r="A76" s="183"/>
      <c r="B76" s="405"/>
      <c r="C76" s="402"/>
      <c r="D76" s="207"/>
      <c r="E76" s="208"/>
      <c r="F76" s="123" t="s">
        <v>117</v>
      </c>
      <c r="G76" s="259" t="s">
        <v>186</v>
      </c>
      <c r="H76" s="275" t="str">
        <f>'Implementation Mandatoriness'!C8</f>
        <v>يجب تطبيقه - Must be implemented</v>
      </c>
      <c r="I76" s="202" t="s">
        <v>346</v>
      </c>
      <c r="J76" s="126" t="s">
        <v>6</v>
      </c>
      <c r="K76" s="127">
        <f>IF(J76="مطبق كليًا  - Implemented",3,IF(J76="مطبق جزئيًا  - Partially Implemented",2,IF(J76="غير مطبق  - Not Implemented",1,0)))</f>
        <v>3</v>
      </c>
      <c r="L76" s="127"/>
      <c r="M76" s="127"/>
      <c r="N76" s="127"/>
      <c r="O76" s="127"/>
      <c r="P76" s="199"/>
      <c r="Q76" s="60"/>
      <c r="R76" s="184"/>
    </row>
    <row r="77" spans="1:18" ht="117" x14ac:dyDescent="0.3">
      <c r="A77" s="183"/>
      <c r="B77" s="405"/>
      <c r="C77" s="403"/>
      <c r="D77" s="207"/>
      <c r="E77" s="208"/>
      <c r="F77" s="123" t="s">
        <v>117</v>
      </c>
      <c r="G77" s="259" t="s">
        <v>187</v>
      </c>
      <c r="H77" s="274" t="str">
        <f>'Implementation Mandatoriness'!C8</f>
        <v>يجب تطبيقه - Must be implemented</v>
      </c>
      <c r="I77" s="202" t="s">
        <v>548</v>
      </c>
      <c r="J77" s="126" t="s">
        <v>6</v>
      </c>
      <c r="K77" s="127">
        <f>IF(J77="مطبق كليًا  - Implemented",3,IF(J77="مطبق جزئيًا  - Partially Implemented",2,IF(J77="غير مطبق  - Not Implemented",1,0)))</f>
        <v>3</v>
      </c>
      <c r="L77" s="127"/>
      <c r="M77" s="127"/>
      <c r="N77" s="127"/>
      <c r="O77" s="127"/>
      <c r="P77" s="199"/>
      <c r="Q77" s="60"/>
      <c r="R77" s="184"/>
    </row>
    <row r="78" spans="1:18" ht="195" x14ac:dyDescent="0.3">
      <c r="A78" s="183"/>
      <c r="B78" s="405"/>
      <c r="C78" s="386" t="s">
        <v>265</v>
      </c>
      <c r="D78" s="387" t="s">
        <v>36</v>
      </c>
      <c r="E78" s="388"/>
      <c r="F78" s="123" t="s">
        <v>116</v>
      </c>
      <c r="G78" s="259" t="s">
        <v>188</v>
      </c>
      <c r="H78" s="274" t="str">
        <f>IF('معلومات أساسية عن الخدمة'!C10= "المستوى ٤",'Implementation Mandatoriness'!C9,'Implementation Mandatoriness'!C7)</f>
        <v>يجب تطبيقه كليًا - Must be fully implemented</v>
      </c>
      <c r="I78" s="202" t="s">
        <v>347</v>
      </c>
      <c r="J78" s="253" t="str">
        <f>IF(K78=3,"مطبق كليًا  - Implemented",IF(K78=0,"لاينطبق - Not Applicable",IF(K78=1,"غير مطبق  - Not Implemented",IF(3&lt;K78&gt;1,"مطبق جزئيًا  - Partially Implemented"," "))))</f>
        <v>مطبق كليًا  - Implemented</v>
      </c>
      <c r="K78" s="127">
        <f>IF(H78='Implementation Mandatoriness'!C9,IF(K80=0,0,AVERAGEIFS(K79:K80,H79:H80,'Implementation Mandatoriness'!C8,K79:K80,"&lt;&gt;0")),AVERAGEIF(K79:K80,"&lt;&gt;0"))</f>
        <v>3</v>
      </c>
      <c r="L78" s="126" t="str">
        <f>IF(H78='Implementation Mandatoriness'!C9,IF(M78=3,"مطبق كليًا  - Implemented",IF(M78=0,"لاينطبق - Not Applicable",IF(M78=1,"غير مطبق  - Not Implemented",IF(3&lt;M78&gt;1,"مطبق جزئيًا  - Partially Implemented")))),"-")</f>
        <v>-</v>
      </c>
      <c r="M78" s="127">
        <f>IF(H78='Implementation Mandatoriness'!C9,IF(SUM(M79:M80)=0,0,AVERAGEIFS(M79:M80,H79:H80,'Implementation Mandatoriness'!C10,M79:M80,"&lt;&gt;0")),IF(SUM(M79:M80)=0,0,AVERAGEIFS(M79:M80,H79:H80,'Implementation Mandatoriness'!C10,M79:M80,"&lt;&gt;0")))</f>
        <v>0</v>
      </c>
      <c r="N78" s="127"/>
      <c r="O78" s="127"/>
      <c r="P78" s="199"/>
      <c r="Q78" s="60"/>
      <c r="R78" s="184"/>
    </row>
    <row r="79" spans="1:18" ht="214.5" x14ac:dyDescent="0.3">
      <c r="A79" s="183"/>
      <c r="B79" s="405"/>
      <c r="C79" s="386"/>
      <c r="D79" s="389"/>
      <c r="E79" s="390"/>
      <c r="F79" s="123" t="s">
        <v>117</v>
      </c>
      <c r="G79" s="259" t="s">
        <v>190</v>
      </c>
      <c r="H79" s="274" t="str">
        <f>IF('معلومات أساسية عن الخدمة'!C10= "المستوى ٤",'Implementation Mandatoriness'!C10,'Implementation Mandatoriness'!C8)</f>
        <v>يجب تطبيقه - Must be implemented</v>
      </c>
      <c r="I79" s="202" t="s">
        <v>544</v>
      </c>
      <c r="J79" s="126" t="s">
        <v>6</v>
      </c>
      <c r="K79" s="127">
        <f t="shared" si="3"/>
        <v>3</v>
      </c>
      <c r="L79" s="126" t="str">
        <f>IF(H79='Implementation Mandatoriness'!C10,IF(M79=3,"مطبق كليًا  - Implemented",IF(M79=0,"لاينطبق - Not Applicable",IF(M79=1,"غير مطبق  - Not Implemented",IF(3&lt;M79&gt;1,"مطبق جزئيًا  - Partially Implemented")))),"-")</f>
        <v>-</v>
      </c>
      <c r="M79" s="127" t="str">
        <f>IF(H79='Implementation Mandatoriness'!C10,IF(J79="مطبق كليًا  - Implemented",3,IF(J79="مطبق جزئيًا  - Partially Implemented",2,IF(J79="غير مطبق  - Not Implemented",1,0))),"-")</f>
        <v>-</v>
      </c>
      <c r="N79" s="127"/>
      <c r="O79" s="127"/>
      <c r="P79" s="199"/>
      <c r="Q79" s="60"/>
      <c r="R79" s="184"/>
    </row>
    <row r="80" spans="1:18" ht="175.5" x14ac:dyDescent="0.3">
      <c r="A80" s="183"/>
      <c r="B80" s="405"/>
      <c r="C80" s="401"/>
      <c r="D80" s="389"/>
      <c r="E80" s="390"/>
      <c r="F80" s="123" t="s">
        <v>117</v>
      </c>
      <c r="G80" s="259" t="s">
        <v>189</v>
      </c>
      <c r="H80" s="275" t="str">
        <f>'Implementation Mandatoriness'!C8</f>
        <v>يجب تطبيقه - Must be implemented</v>
      </c>
      <c r="I80" s="202" t="s">
        <v>348</v>
      </c>
      <c r="J80" s="126" t="s">
        <v>6</v>
      </c>
      <c r="K80" s="127">
        <f t="shared" si="3"/>
        <v>3</v>
      </c>
      <c r="L80" s="127"/>
      <c r="M80" s="127"/>
      <c r="N80" s="127"/>
      <c r="O80" s="127"/>
      <c r="P80" s="199"/>
      <c r="Q80" s="60"/>
      <c r="R80" s="184"/>
    </row>
    <row r="81" spans="1:18" ht="234" x14ac:dyDescent="0.3">
      <c r="A81" s="183"/>
      <c r="B81" s="405"/>
      <c r="C81" s="401" t="s">
        <v>266</v>
      </c>
      <c r="D81" s="387" t="s">
        <v>58</v>
      </c>
      <c r="E81" s="388"/>
      <c r="F81" s="123" t="s">
        <v>116</v>
      </c>
      <c r="G81" s="259" t="s">
        <v>191</v>
      </c>
      <c r="H81" s="275" t="str">
        <f>'Implementation Mandatoriness'!C7</f>
        <v>يجب تطبيقه كليًا - Must be fully implemented</v>
      </c>
      <c r="I81" s="202" t="s">
        <v>349</v>
      </c>
      <c r="J81" s="253" t="str">
        <f>IF(K81=3,"مطبق كليًا  - Implemented",IF(K81=0,"لاينطبق - Not Applicable",IF(K81=1,"غير مطبق  - Not Implemented",IF(3&lt;K81&gt;1,"مطبق جزئيًا  - Partially Implemented"," "))))</f>
        <v>مطبق كليًا  - Implemented</v>
      </c>
      <c r="K81" s="127">
        <f>IF(SUM(K82:K83)=0,0,AVERAGEIF(K82:K83,"&lt;&gt;0"))</f>
        <v>3</v>
      </c>
      <c r="L81" s="127"/>
      <c r="M81" s="127"/>
      <c r="N81" s="127"/>
      <c r="O81" s="127"/>
      <c r="P81" s="199"/>
      <c r="Q81" s="60"/>
      <c r="R81" s="184"/>
    </row>
    <row r="82" spans="1:18" ht="195" x14ac:dyDescent="0.3">
      <c r="A82" s="183"/>
      <c r="B82" s="405"/>
      <c r="C82" s="402"/>
      <c r="D82" s="389"/>
      <c r="E82" s="390"/>
      <c r="F82" s="123" t="s">
        <v>117</v>
      </c>
      <c r="G82" s="259" t="s">
        <v>192</v>
      </c>
      <c r="H82" s="275" t="str">
        <f>'Implementation Mandatoriness'!C8</f>
        <v>يجب تطبيقه - Must be implemented</v>
      </c>
      <c r="I82" s="202" t="s">
        <v>350</v>
      </c>
      <c r="J82" s="126" t="s">
        <v>6</v>
      </c>
      <c r="K82" s="127">
        <f>IF(J82="مطبق كليًا  - Implemented",3,IF(J82="مطبق جزئيًا  - Partially Implemented",2,IF(J82="غير مطبق  - Not Implemented",1,0)))</f>
        <v>3</v>
      </c>
      <c r="L82" s="127"/>
      <c r="M82" s="127"/>
      <c r="N82" s="127"/>
      <c r="O82" s="127"/>
      <c r="P82" s="199"/>
      <c r="Q82" s="60"/>
      <c r="R82" s="184"/>
    </row>
    <row r="83" spans="1:18" ht="214.5" x14ac:dyDescent="0.3">
      <c r="A83" s="183"/>
      <c r="B83" s="405"/>
      <c r="C83" s="402"/>
      <c r="D83" s="389"/>
      <c r="E83" s="390"/>
      <c r="F83" s="123" t="s">
        <v>117</v>
      </c>
      <c r="G83" s="259" t="s">
        <v>193</v>
      </c>
      <c r="H83" s="275" t="str">
        <f>'Implementation Mandatoriness'!C8</f>
        <v>يجب تطبيقه - Must be implemented</v>
      </c>
      <c r="I83" s="202" t="s">
        <v>351</v>
      </c>
      <c r="J83" s="126" t="s">
        <v>6</v>
      </c>
      <c r="K83" s="127">
        <f>IF(J83="مطبق كليًا  - Implemented",3,IF(J83="مطبق جزئيًا  - Partially Implemented",2,IF(J83="غير مطبق  - Not Implemented",1,0)))</f>
        <v>3</v>
      </c>
      <c r="L83" s="127"/>
      <c r="M83" s="127"/>
      <c r="N83" s="127"/>
      <c r="O83" s="127"/>
      <c r="P83" s="199"/>
      <c r="Q83" s="60"/>
      <c r="R83" s="184"/>
    </row>
    <row r="84" spans="1:18" ht="234" x14ac:dyDescent="0.3">
      <c r="A84" s="183"/>
      <c r="B84" s="405"/>
      <c r="C84" s="386" t="s">
        <v>267</v>
      </c>
      <c r="D84" s="387" t="s">
        <v>37</v>
      </c>
      <c r="E84" s="388"/>
      <c r="F84" s="123" t="s">
        <v>116</v>
      </c>
      <c r="G84" s="259" t="s">
        <v>194</v>
      </c>
      <c r="H84" s="275" t="str">
        <f>'Implementation Mandatoriness'!C7</f>
        <v>يجب تطبيقه كليًا - Must be fully implemented</v>
      </c>
      <c r="I84" s="202" t="s">
        <v>352</v>
      </c>
      <c r="J84" s="253" t="str">
        <f>IF(K84=3,"مطبق كليًا  - Implemented",IF(K84=0,"لاينطبق - Not Applicable",IF(K84=1,"غير مطبق  - Not Implemented",IF(3&lt;K84&gt;1,"مطبق جزئيًا  - Partially Implemented"," "))))</f>
        <v>مطبق كليًا  - Implemented</v>
      </c>
      <c r="K84" s="127">
        <f>IF(SUM(K85:K86)=0,0,AVERAGEIF(K85:K86,"&lt;&gt;0"))</f>
        <v>3</v>
      </c>
      <c r="L84" s="127"/>
      <c r="M84" s="127"/>
      <c r="N84" s="127"/>
      <c r="O84" s="127"/>
      <c r="P84" s="199"/>
      <c r="Q84" s="60"/>
      <c r="R84" s="184"/>
    </row>
    <row r="85" spans="1:18" ht="253.5" x14ac:dyDescent="0.3">
      <c r="A85" s="183"/>
      <c r="B85" s="405"/>
      <c r="C85" s="386"/>
      <c r="D85" s="389"/>
      <c r="E85" s="390"/>
      <c r="F85" s="123" t="s">
        <v>117</v>
      </c>
      <c r="G85" s="259" t="s">
        <v>195</v>
      </c>
      <c r="H85" s="275" t="str">
        <f>'Implementation Mandatoriness'!C8</f>
        <v>يجب تطبيقه - Must be implemented</v>
      </c>
      <c r="I85" s="202" t="s">
        <v>353</v>
      </c>
      <c r="J85" s="126" t="s">
        <v>6</v>
      </c>
      <c r="K85" s="127">
        <f>IF(J85="مطبق كليًا  - Implemented",3,IF(J85="مطبق جزئيًا  - Partially Implemented",2,IF(J85="غير مطبق  - Not Implemented",1,0)))</f>
        <v>3</v>
      </c>
      <c r="L85" s="127"/>
      <c r="M85" s="127"/>
      <c r="N85" s="127"/>
      <c r="O85" s="127"/>
      <c r="P85" s="199"/>
      <c r="Q85" s="60"/>
      <c r="R85" s="184"/>
    </row>
    <row r="86" spans="1:18" ht="117" x14ac:dyDescent="0.3">
      <c r="A86" s="183"/>
      <c r="B86" s="405"/>
      <c r="C86" s="401"/>
      <c r="D86" s="389"/>
      <c r="E86" s="390"/>
      <c r="F86" s="123" t="s">
        <v>117</v>
      </c>
      <c r="G86" s="259" t="s">
        <v>196</v>
      </c>
      <c r="H86" s="275" t="str">
        <f>'Implementation Mandatoriness'!C8</f>
        <v>يجب تطبيقه - Must be implemented</v>
      </c>
      <c r="I86" s="202" t="s">
        <v>354</v>
      </c>
      <c r="J86" s="126" t="s">
        <v>6</v>
      </c>
      <c r="K86" s="127">
        <f>IF(J86="مطبق كليًا  - Implemented",3,IF(J86="مطبق جزئيًا  - Partially Implemented",2,IF(J86="غير مطبق  - Not Implemented",1,0)))</f>
        <v>3</v>
      </c>
      <c r="L86" s="127"/>
      <c r="M86" s="127"/>
      <c r="N86" s="127"/>
      <c r="O86" s="127"/>
      <c r="P86" s="199"/>
      <c r="Q86" s="60"/>
      <c r="R86" s="184"/>
    </row>
    <row r="87" spans="1:18" ht="214.5" x14ac:dyDescent="0.3">
      <c r="A87" s="183"/>
      <c r="B87" s="405"/>
      <c r="C87" s="401" t="s">
        <v>268</v>
      </c>
      <c r="D87" s="387" t="s">
        <v>62</v>
      </c>
      <c r="E87" s="388"/>
      <c r="F87" s="123" t="s">
        <v>116</v>
      </c>
      <c r="G87" s="259" t="s">
        <v>197</v>
      </c>
      <c r="H87" s="275" t="str">
        <f>'Implementation Mandatoriness'!C7</f>
        <v>يجب تطبيقه كليًا - Must be fully implemented</v>
      </c>
      <c r="I87" s="202" t="s">
        <v>355</v>
      </c>
      <c r="J87" s="253" t="str">
        <f>IF(K87=3,"مطبق كليًا  - Implemented",IF(K87=0,"لاينطبق - Not Applicable",IF(K87=1,"غير مطبق  - Not Implemented",IF(3&lt;K87&gt;1,"مطبق جزئيًا  - Partially Implemented"," "))))</f>
        <v>مطبق كليًا  - Implemented</v>
      </c>
      <c r="K87" s="127">
        <f>IF(SUM(K88:K88)=0,0,AVERAGEIF(K88:K88,"&lt;&gt;0"))</f>
        <v>3</v>
      </c>
      <c r="L87" s="127"/>
      <c r="M87" s="127"/>
      <c r="N87" s="127"/>
      <c r="O87" s="127"/>
      <c r="P87" s="199"/>
      <c r="Q87" s="60"/>
      <c r="R87" s="184"/>
    </row>
    <row r="88" spans="1:18" ht="175.5" x14ac:dyDescent="0.3">
      <c r="A88" s="183"/>
      <c r="B88" s="405"/>
      <c r="C88" s="403"/>
      <c r="D88" s="391"/>
      <c r="E88" s="392"/>
      <c r="F88" s="123" t="s">
        <v>117</v>
      </c>
      <c r="G88" s="259" t="s">
        <v>198</v>
      </c>
      <c r="H88" s="275" t="str">
        <f>'Implementation Mandatoriness'!C8</f>
        <v>يجب تطبيقه - Must be implemented</v>
      </c>
      <c r="I88" s="202" t="s">
        <v>356</v>
      </c>
      <c r="J88" s="126" t="s">
        <v>6</v>
      </c>
      <c r="K88" s="127">
        <f>IF(J88="مطبق كليًا  - Implemented",3,IF(J88="مطبق جزئيًا  - Partially Implemented",2,IF(J88="غير مطبق  - Not Implemented",1,0)))</f>
        <v>3</v>
      </c>
      <c r="L88" s="127"/>
      <c r="M88" s="127"/>
      <c r="N88" s="127"/>
      <c r="O88" s="127"/>
      <c r="P88" s="199"/>
      <c r="Q88" s="60"/>
      <c r="R88" s="184"/>
    </row>
    <row r="89" spans="1:18" ht="273" x14ac:dyDescent="0.3">
      <c r="A89" s="183"/>
      <c r="B89" s="405"/>
      <c r="C89" s="386" t="s">
        <v>269</v>
      </c>
      <c r="D89" s="410" t="s">
        <v>10</v>
      </c>
      <c r="E89" s="411"/>
      <c r="F89" s="123" t="s">
        <v>116</v>
      </c>
      <c r="G89" s="259" t="s">
        <v>199</v>
      </c>
      <c r="H89" s="274" t="str">
        <f>IF('معلومات أساسية عن الخدمة'!C10= "المستوى ٤",'Implementation Mandatoriness'!C10,'Implementation Mandatoriness'!C7)</f>
        <v>يجب تطبيقه كليًا - Must be fully implemented</v>
      </c>
      <c r="I89" s="202" t="s">
        <v>357</v>
      </c>
      <c r="J89" s="253" t="str">
        <f>IF(K89=3,"مطبق كليًا  - Implemented",IF(K89=0,"لاينطبق - Not Applicable",IF(K89=1,"غير مطبق  - Not Implemented",IF(3&lt;K89&gt;1,"مطبق جزئيًا  - Partially Implemented"," "))))</f>
        <v>مطبق كليًا  - Implemented</v>
      </c>
      <c r="K89" s="127">
        <f>IF(H89='Implementation Mandatoriness'!C7,IF(SUM(K90:K97)=0,0,AVERAGEIFS(K90:K97,H90:H97,'Implementation Mandatoriness'!C8,K90:K97,"&lt;&gt;0")),AVERAGEIFS(K90:K97,H90:H97,'Implementation Mandatoriness'!C10,K90:K97,"&lt;&gt;0"))</f>
        <v>3</v>
      </c>
      <c r="L89" s="127" t="str">
        <f>IF(H89='Implementation Mandatoriness'!C10,IF(M89=3,"مطبق كليًا  - Implemented",IF(M89=0,"لاينطبق - Not Applicable",IF(M89=1,"غير مطبق  - Not Implemented",IF(3&lt;M89&gt;1,"مطبق جزئيًا  - Partially Implemented")))),"-")</f>
        <v>-</v>
      </c>
      <c r="M89" s="127" t="str">
        <f>IF(H89='Implementation Mandatoriness'!C10,IF(SUM(M90:M97)=0,0,AVERAGEIFS(M90:M97,H90:H97,'Implementation Mandatoriness'!C10,M90:M97,"&lt;&gt;0")),"-")</f>
        <v>-</v>
      </c>
      <c r="N89" s="127"/>
      <c r="O89" s="127"/>
      <c r="P89" s="199"/>
      <c r="Q89" s="60"/>
      <c r="R89" s="184"/>
    </row>
    <row r="90" spans="1:18" ht="136.5" x14ac:dyDescent="0.3">
      <c r="A90" s="183"/>
      <c r="B90" s="405"/>
      <c r="C90" s="386"/>
      <c r="D90" s="412"/>
      <c r="E90" s="413"/>
      <c r="F90" s="123" t="s">
        <v>117</v>
      </c>
      <c r="G90" s="259" t="s">
        <v>200</v>
      </c>
      <c r="H90" s="274" t="str">
        <f>IF('معلومات أساسية عن الخدمة'!C10= "المستوى ٤",'Implementation Mandatoriness'!C10,'Implementation Mandatoriness'!C8)</f>
        <v>يجب تطبيقه - Must be implemented</v>
      </c>
      <c r="I90" s="202" t="s">
        <v>358</v>
      </c>
      <c r="J90" s="126" t="s">
        <v>6</v>
      </c>
      <c r="K90" s="127">
        <f>IF(J90="مطبق كليًا  - Implemented",3,IF(J90="مطبق جزئيًا  - Partially Implemented",2,IF(J90="غير مطبق  - Not Implemented",1,0)))</f>
        <v>3</v>
      </c>
      <c r="L90" s="126" t="str">
        <f>IF(H90='Implementation Mandatoriness'!C10,IF(M90=3,"مطبق كليًا  - Implemented",IF(M90=0,"لاينطبق - Not Applicable",IF(M90=1,"غير مطبق  - Not Implemented",IF(3&lt;M90&gt;1,"مطبق جزئيًا  - Partially Implemented")))),"-")</f>
        <v>-</v>
      </c>
      <c r="M90" s="127" t="str">
        <f>IF(H90='Implementation Mandatoriness'!C10,IF(J90="مطبق كليًا  - Implemented",3,IF(J90="مطبق جزئيًا  - Partially Implemented",2,IF(J90="غير مطبق  - Not Implemented",1,0))),"-")</f>
        <v>-</v>
      </c>
      <c r="N90" s="127"/>
      <c r="O90" s="127"/>
      <c r="P90" s="199"/>
      <c r="Q90" s="60"/>
      <c r="R90" s="184"/>
    </row>
    <row r="91" spans="1:18" ht="97.5" x14ac:dyDescent="0.3">
      <c r="A91" s="183"/>
      <c r="B91" s="405"/>
      <c r="C91" s="386"/>
      <c r="D91" s="412"/>
      <c r="E91" s="413"/>
      <c r="F91" s="123" t="s">
        <v>117</v>
      </c>
      <c r="G91" s="259" t="s">
        <v>201</v>
      </c>
      <c r="H91" s="274" t="str">
        <f>IF('معلومات أساسية عن الخدمة'!C10= "المستوى ٤",'Implementation Mandatoriness'!C10,'Implementation Mandatoriness'!C8)</f>
        <v>يجب تطبيقه - Must be implemented</v>
      </c>
      <c r="I91" s="202" t="s">
        <v>359</v>
      </c>
      <c r="J91" s="126" t="s">
        <v>6</v>
      </c>
      <c r="K91" s="127">
        <f t="shared" ref="K91:K97" si="4">IF(J91="مطبق كليًا  - Implemented",3,IF(J91="مطبق جزئيًا  - Partially Implemented",2,IF(J91="غير مطبق  - Not Implemented",1,0)))</f>
        <v>3</v>
      </c>
      <c r="L91" s="126" t="str">
        <f>IF(H91='Implementation Mandatoriness'!C10,IF(M91=3,"مطبق كليًا  - Implemented",IF(M91=0,"لاينطبق - Not Applicable",IF(M91=1,"غير مطبق  - Not Implemented",IF(3&lt;M91&gt;1,"مطبق جزئيًا  - Partially Implemented")))),"-")</f>
        <v>-</v>
      </c>
      <c r="M91" s="127" t="str">
        <f>IF(H91='Implementation Mandatoriness'!C10,IF(J91="مطبق كليًا  - Implemented",3,IF(J91="مطبق جزئيًا  - Partially Implemented",2,IF(J91="غير مطبق  - Not Implemented",1,0))),"-")</f>
        <v>-</v>
      </c>
      <c r="N91" s="127"/>
      <c r="O91" s="127"/>
      <c r="P91" s="199"/>
      <c r="Q91" s="60"/>
      <c r="R91" s="184"/>
    </row>
    <row r="92" spans="1:18" ht="214.5" x14ac:dyDescent="0.3">
      <c r="A92" s="183"/>
      <c r="B92" s="405"/>
      <c r="C92" s="386"/>
      <c r="D92" s="412"/>
      <c r="E92" s="413"/>
      <c r="F92" s="123" t="s">
        <v>117</v>
      </c>
      <c r="G92" s="259" t="s">
        <v>202</v>
      </c>
      <c r="H92" s="274" t="str">
        <f>IF('معلومات أساسية عن الخدمة'!C10= "المستوى ٤",'Implementation Mandatoriness'!C10,'Implementation Mandatoriness'!C8)</f>
        <v>يجب تطبيقه - Must be implemented</v>
      </c>
      <c r="I92" s="202" t="s">
        <v>360</v>
      </c>
      <c r="J92" s="126" t="s">
        <v>6</v>
      </c>
      <c r="K92" s="127">
        <f t="shared" si="4"/>
        <v>3</v>
      </c>
      <c r="L92" s="126" t="str">
        <f>IF(H92='Implementation Mandatoriness'!C10,IF(M92=3,"مطبق كليًا  - Implemented",IF(M92=0,"لاينطبق - Not Applicable",IF(M92=1,"غير مطبق  - Not Implemented",IF(3&lt;M92&gt;1,"مطبق جزئيًا  - Partially Implemented")))),"-")</f>
        <v>-</v>
      </c>
      <c r="M92" s="127" t="str">
        <f>IF(H92='Implementation Mandatoriness'!C10,IF(J92="مطبق كليًا  - Implemented",3,IF(J92="مطبق جزئيًا  - Partially Implemented",2,IF(J92="غير مطبق  - Not Implemented",1,0))),"-")</f>
        <v>-</v>
      </c>
      <c r="N92" s="127"/>
      <c r="O92" s="127"/>
      <c r="P92" s="199"/>
      <c r="Q92" s="60"/>
      <c r="R92" s="184"/>
    </row>
    <row r="93" spans="1:18" ht="234" x14ac:dyDescent="0.3">
      <c r="A93" s="183"/>
      <c r="B93" s="405"/>
      <c r="C93" s="386"/>
      <c r="D93" s="412"/>
      <c r="E93" s="413"/>
      <c r="F93" s="123" t="s">
        <v>117</v>
      </c>
      <c r="G93" s="259" t="s">
        <v>203</v>
      </c>
      <c r="H93" s="274" t="str">
        <f>IF('معلومات أساسية عن الخدمة'!C10= "المستوى ٤",'Implementation Mandatoriness'!C10,'Implementation Mandatoriness'!C8)</f>
        <v>يجب تطبيقه - Must be implemented</v>
      </c>
      <c r="I93" s="202" t="s">
        <v>361</v>
      </c>
      <c r="J93" s="126" t="s">
        <v>6</v>
      </c>
      <c r="K93" s="127">
        <f t="shared" si="4"/>
        <v>3</v>
      </c>
      <c r="L93" s="126" t="str">
        <f>IF(H93='Implementation Mandatoriness'!C10,IF(M93=3,"مطبق كليًا  - Implemented",IF(M93=0,"لاينطبق - Not Applicable",IF(M93=1,"غير مطبق  - Not Implemented",IF(3&lt;M93&gt;1,"مطبق جزئيًا  - Partially Implemented")))),"-")</f>
        <v>-</v>
      </c>
      <c r="M93" s="127" t="str">
        <f>IF(H93='Implementation Mandatoriness'!C10,IF(J93="مطبق كليًا  - Implemented",3,IF(J93="مطبق جزئيًا  - Partially Implemented",2,IF(J93="غير مطبق  - Not Implemented",1,0))),"-")</f>
        <v>-</v>
      </c>
      <c r="N93" s="127"/>
      <c r="O93" s="127"/>
      <c r="P93" s="199"/>
      <c r="Q93" s="60"/>
      <c r="R93" s="184"/>
    </row>
    <row r="94" spans="1:18" ht="195" x14ac:dyDescent="0.3">
      <c r="A94" s="183"/>
      <c r="B94" s="405"/>
      <c r="C94" s="386"/>
      <c r="D94" s="412"/>
      <c r="E94" s="413"/>
      <c r="F94" s="123" t="s">
        <v>117</v>
      </c>
      <c r="G94" s="259" t="s">
        <v>204</v>
      </c>
      <c r="H94" s="274" t="str">
        <f>IF('معلومات أساسية عن الخدمة'!C10= "المستوى ٤",'Implementation Mandatoriness'!C10,'Implementation Mandatoriness'!C8)</f>
        <v>يجب تطبيقه - Must be implemented</v>
      </c>
      <c r="I94" s="202" t="s">
        <v>362</v>
      </c>
      <c r="J94" s="126" t="s">
        <v>6</v>
      </c>
      <c r="K94" s="127">
        <f t="shared" si="4"/>
        <v>3</v>
      </c>
      <c r="L94" s="126" t="str">
        <f>IF(H94='Implementation Mandatoriness'!C10,IF(M94=3,"مطبق كليًا  - Implemented",IF(M94=0,"لاينطبق - Not Applicable",IF(M94=1,"غير مطبق  - Not Implemented",IF(3&lt;M94&gt;1,"مطبق جزئيًا  - Partially Implemented")))),"-")</f>
        <v>-</v>
      </c>
      <c r="M94" s="127" t="str">
        <f>IF(H94='Implementation Mandatoriness'!C10,IF(J94="مطبق كليًا  - Implemented",3,IF(J94="مطبق جزئيًا  - Partially Implemented",2,IF(J94="غير مطبق  - Not Implemented",1,0))),"-")</f>
        <v>-</v>
      </c>
      <c r="N94" s="127"/>
      <c r="O94" s="127"/>
      <c r="P94" s="199"/>
      <c r="Q94" s="60"/>
      <c r="R94" s="184"/>
    </row>
    <row r="95" spans="1:18" ht="195" x14ac:dyDescent="0.3">
      <c r="A95" s="183"/>
      <c r="B95" s="405"/>
      <c r="C95" s="386"/>
      <c r="D95" s="412"/>
      <c r="E95" s="413"/>
      <c r="F95" s="123" t="s">
        <v>117</v>
      </c>
      <c r="G95" s="259" t="s">
        <v>205</v>
      </c>
      <c r="H95" s="274" t="str">
        <f>IF('معلومات أساسية عن الخدمة'!C10= "المستوى ٤",'Implementation Mandatoriness'!C10,'Implementation Mandatoriness'!C8)</f>
        <v>يجب تطبيقه - Must be implemented</v>
      </c>
      <c r="I95" s="202" t="s">
        <v>363</v>
      </c>
      <c r="J95" s="126" t="s">
        <v>6</v>
      </c>
      <c r="K95" s="127">
        <f t="shared" si="4"/>
        <v>3</v>
      </c>
      <c r="L95" s="126" t="str">
        <f>IF(H95='Implementation Mandatoriness'!C10,IF(M95=3,"مطبق كليًا  - Implemented",IF(M95=0,"لاينطبق - Not Applicable",IF(M95=1,"غير مطبق  - Not Implemented",IF(3&lt;M95&gt;1,"مطبق جزئيًا  - Partially Implemented")))),"-")</f>
        <v>-</v>
      </c>
      <c r="M95" s="127" t="str">
        <f>IF(H95='Implementation Mandatoriness'!C10,IF(J95="مطبق كليًا  - Implemented",3,IF(J95="مطبق جزئيًا  - Partially Implemented",2,IF(J95="غير مطبق  - Not Implemented",1,0))),"-")</f>
        <v>-</v>
      </c>
      <c r="N95" s="127"/>
      <c r="O95" s="127"/>
      <c r="P95" s="199"/>
      <c r="Q95" s="60"/>
      <c r="R95" s="184"/>
    </row>
    <row r="96" spans="1:18" ht="136.5" x14ac:dyDescent="0.3">
      <c r="A96" s="183"/>
      <c r="B96" s="405"/>
      <c r="C96" s="386"/>
      <c r="D96" s="412"/>
      <c r="E96" s="413"/>
      <c r="F96" s="123" t="s">
        <v>117</v>
      </c>
      <c r="G96" s="259" t="s">
        <v>206</v>
      </c>
      <c r="H96" s="274" t="str">
        <f>IF('معلومات أساسية عن الخدمة'!C10= "المستوى ٤",'Implementation Mandatoriness'!C10,'Implementation Mandatoriness'!C8)</f>
        <v>يجب تطبيقه - Must be implemented</v>
      </c>
      <c r="I96" s="202" t="s">
        <v>364</v>
      </c>
      <c r="J96" s="126" t="s">
        <v>6</v>
      </c>
      <c r="K96" s="127">
        <f t="shared" si="4"/>
        <v>3</v>
      </c>
      <c r="L96" s="126" t="str">
        <f>IF(H96='Implementation Mandatoriness'!C10,IF(M96=3,"مطبق كليًا  - Implemented",IF(M96=0,"لاينطبق - Not Applicable",IF(M96=1,"غير مطبق  - Not Implemented",IF(3&lt;M96&gt;1,"مطبق جزئيًا  - Partially Implemented")))),"-")</f>
        <v>-</v>
      </c>
      <c r="M96" s="127" t="str">
        <f>IF(H96='Implementation Mandatoriness'!C10,IF(J96="مطبق كليًا  - Implemented",3,IF(J96="مطبق جزئيًا  - Partially Implemented",2,IF(J96="غير مطبق  - Not Implemented",1,0))),"-")</f>
        <v>-</v>
      </c>
      <c r="N96" s="127"/>
      <c r="O96" s="127"/>
      <c r="P96" s="199"/>
      <c r="Q96" s="60"/>
      <c r="R96" s="184"/>
    </row>
    <row r="97" spans="1:18" ht="175.5" x14ac:dyDescent="0.3">
      <c r="A97" s="183"/>
      <c r="B97" s="405"/>
      <c r="C97" s="386"/>
      <c r="D97" s="412"/>
      <c r="E97" s="413"/>
      <c r="F97" s="123" t="s">
        <v>117</v>
      </c>
      <c r="G97" s="259" t="s">
        <v>207</v>
      </c>
      <c r="H97" s="274" t="str">
        <f>IF('معلومات أساسية عن الخدمة'!C10= "المستوى ٤",'Implementation Mandatoriness'!C10,'Implementation Mandatoriness'!C8)</f>
        <v>يجب تطبيقه - Must be implemented</v>
      </c>
      <c r="I97" s="202" t="s">
        <v>365</v>
      </c>
      <c r="J97" s="126" t="s">
        <v>6</v>
      </c>
      <c r="K97" s="127">
        <f t="shared" si="4"/>
        <v>3</v>
      </c>
      <c r="L97" s="126" t="str">
        <f>IF(H97='Implementation Mandatoriness'!C10,IF(M97=3,"مطبق كليًا  - Implemented",IF(M97=0,"لاينطبق - Not Applicable",IF(M97=1,"غير مطبق  - Not Implemented",IF(3&lt;M97&gt;1,"مطبق جزئيًا  - Partially Implemented")))),"-")</f>
        <v>-</v>
      </c>
      <c r="M97" s="127" t="str">
        <f>IF(H97='Implementation Mandatoriness'!C10,IF(J97="مطبق كليًا  - Implemented",3,IF(J97="مطبق جزئيًا  - Partially Implemented",2,IF(J97="غير مطبق  - Not Implemented",1,0))),"-")</f>
        <v>-</v>
      </c>
      <c r="N97" s="127"/>
      <c r="O97" s="127"/>
      <c r="P97" s="199"/>
      <c r="Q97" s="60"/>
      <c r="R97" s="184"/>
    </row>
    <row r="98" spans="1:18" ht="253.5" x14ac:dyDescent="0.3">
      <c r="A98" s="183"/>
      <c r="B98" s="405"/>
      <c r="C98" s="401" t="s">
        <v>270</v>
      </c>
      <c r="D98" s="410" t="s">
        <v>98</v>
      </c>
      <c r="E98" s="411"/>
      <c r="F98" s="123" t="s">
        <v>116</v>
      </c>
      <c r="G98" s="259" t="s">
        <v>208</v>
      </c>
      <c r="H98" s="274" t="str">
        <f>IF('معلومات أساسية عن الخدمة'!C10= "المستوى ٤",'Implementation Mandatoriness'!C9,'Implementation Mandatoriness'!C7)</f>
        <v>يجب تطبيقه كليًا - Must be fully implemented</v>
      </c>
      <c r="I98" s="202" t="s">
        <v>366</v>
      </c>
      <c r="J98" s="253" t="str">
        <f>IF(K98=3,"مطبق كليًا  - Implemented",IF(K98=0,"لاينطبق - Not Applicable",IF(K98=1,"غير مطبق  - Not Implemented",IF(3&lt;K98&gt;1,"مطبق جزئيًا  - Partially Implemented"," "))))</f>
        <v>مطبق كليًا  - Implemented</v>
      </c>
      <c r="K98" s="127">
        <f>IF(H98='Implementation Mandatoriness'!C9,IF(SUM(K99,K102,K103,K104,K105)=0,0,AVERAGE(AVERAGEIF(K99,"&lt;&gt;0"),AVERAGEIF(K102:K105,"&lt;&gt;0"))),IF(SUM(K99:K106)=0,0,AVERAGEIF(K99:K106,"&lt;&gt;0")))</f>
        <v>3</v>
      </c>
      <c r="L98" s="126" t="str">
        <f>IF(H98='Implementation Mandatoriness'!C9,IF(M98=3,"مطبق كليًا  - Implemented",IF(M98=0,"لاينطبق - Not Applicable",IF(M98=1,"غير مطبق  - Not Implemented",IF(3&lt;M98&gt;1,"مطبق جزئيًا  - Partially Implemented")))),"-")</f>
        <v>-</v>
      </c>
      <c r="M98" s="127" t="str">
        <f>IF(H98='Implementation Mandatoriness'!C9,IF(SUM(M100,M101,M106)=0,0,AVERAGE(AVERAGEIF(M100,"&lt;&gt;0"),AVERAGEIF(M101:M106,"&lt;&gt;0"))),"-")</f>
        <v>-</v>
      </c>
      <c r="N98" s="127"/>
      <c r="O98" s="127"/>
      <c r="P98" s="199"/>
      <c r="Q98" s="60"/>
      <c r="R98" s="184"/>
    </row>
    <row r="99" spans="1:18" ht="195" x14ac:dyDescent="0.3">
      <c r="A99" s="183"/>
      <c r="B99" s="405"/>
      <c r="C99" s="402"/>
      <c r="D99" s="412"/>
      <c r="E99" s="413"/>
      <c r="F99" s="123" t="s">
        <v>117</v>
      </c>
      <c r="G99" s="259" t="s">
        <v>209</v>
      </c>
      <c r="H99" s="275" t="str">
        <f>'Implementation Mandatoriness'!C8</f>
        <v>يجب تطبيقه - Must be implemented</v>
      </c>
      <c r="I99" s="202" t="s">
        <v>367</v>
      </c>
      <c r="J99" s="126" t="s">
        <v>6</v>
      </c>
      <c r="K99" s="127">
        <f>IF(J99="مطبق كليًا  - Implemented",3,IF(J99="مطبق جزئيًا  - Partially Implemented",2,IF(J99="غير مطبق  - Not Implemented",1,0)))</f>
        <v>3</v>
      </c>
      <c r="L99" s="127"/>
      <c r="M99" s="127"/>
      <c r="N99" s="127"/>
      <c r="O99" s="127"/>
      <c r="P99" s="199"/>
      <c r="Q99" s="60"/>
      <c r="R99" s="184"/>
    </row>
    <row r="100" spans="1:18" ht="156" x14ac:dyDescent="0.3">
      <c r="A100" s="183"/>
      <c r="B100" s="405"/>
      <c r="C100" s="402"/>
      <c r="D100" s="412"/>
      <c r="E100" s="413"/>
      <c r="F100" s="123" t="s">
        <v>117</v>
      </c>
      <c r="G100" s="259" t="s">
        <v>210</v>
      </c>
      <c r="H100" s="274" t="str">
        <f>IF('معلومات أساسية عن الخدمة'!C10= "المستوى ٤",'Implementation Mandatoriness'!C10,'Implementation Mandatoriness'!C8)</f>
        <v>يجب تطبيقه - Must be implemented</v>
      </c>
      <c r="I100" s="202" t="s">
        <v>368</v>
      </c>
      <c r="J100" s="126" t="s">
        <v>6</v>
      </c>
      <c r="K100" s="127">
        <f t="shared" ref="K100:K106" si="5">IF(J100="مطبق كليًا  - Implemented",3,IF(J100="مطبق جزئيًا  - Partially Implemented",2,IF(J100="غير مطبق  - Not Implemented",1,0)))</f>
        <v>3</v>
      </c>
      <c r="L100" s="126" t="str">
        <f>IF(H100='Implementation Mandatoriness'!C10,IF(M100=3,"مطبق كليًا  - Implemented",IF(M100=0,"لاينطبق - Not Applicable",IF(M100=1,"غير مطبق  - Not Implemented",IF(3&lt;M100&gt;1,"مطبق جزئيًا  - Partially Implemented")))),"-")</f>
        <v>-</v>
      </c>
      <c r="M100" s="127" t="str">
        <f>IF(H100='Implementation Mandatoriness'!C10,IF(J100="مطبق كليًا  - Implemented",3,IF(J100="مطبق جزئيًا  - Partially Implemented",2,IF(J100="غير مطبق  - Not Implemented",1,0))),"-")</f>
        <v>-</v>
      </c>
      <c r="N100" s="127"/>
      <c r="O100" s="127"/>
      <c r="P100" s="199"/>
      <c r="Q100" s="60"/>
      <c r="R100" s="184"/>
    </row>
    <row r="101" spans="1:18" ht="97.5" x14ac:dyDescent="0.3">
      <c r="A101" s="183"/>
      <c r="B101" s="405"/>
      <c r="C101" s="402"/>
      <c r="D101" s="412"/>
      <c r="E101" s="413"/>
      <c r="F101" s="123" t="s">
        <v>117</v>
      </c>
      <c r="G101" s="259" t="s">
        <v>211</v>
      </c>
      <c r="H101" s="274" t="str">
        <f>IF('معلومات أساسية عن الخدمة'!C10= "المستوى ٤",'Implementation Mandatoriness'!C10,'Implementation Mandatoriness'!C8)</f>
        <v>يجب تطبيقه - Must be implemented</v>
      </c>
      <c r="I101" s="202" t="s">
        <v>369</v>
      </c>
      <c r="J101" s="126" t="s">
        <v>6</v>
      </c>
      <c r="K101" s="127">
        <f t="shared" si="5"/>
        <v>3</v>
      </c>
      <c r="L101" s="126" t="str">
        <f>IF(H101='Implementation Mandatoriness'!C10,IF(M101=3,"مطبق كليًا  - Implemented",IF(M101=0,"لاينطبق - Not Applicable",IF(M101=1,"غير مطبق  - Not Implemented",IF(3&lt;M101&gt;1,"مطبق جزئيًا  - Partially Implemented")))),"-")</f>
        <v>-</v>
      </c>
      <c r="M101" s="127" t="str">
        <f>IF(H101='Implementation Mandatoriness'!C10,IF(J101="مطبق كليًا  - Implemented",3,IF(J101="مطبق جزئيًا  - Partially Implemented",2,IF(J101="غير مطبق  - Not Implemented",1,0))),"-")</f>
        <v>-</v>
      </c>
      <c r="N101" s="127"/>
      <c r="O101" s="127"/>
      <c r="P101" s="199"/>
      <c r="Q101" s="60"/>
      <c r="R101" s="184"/>
    </row>
    <row r="102" spans="1:18" ht="156" x14ac:dyDescent="0.3">
      <c r="A102" s="183"/>
      <c r="B102" s="405"/>
      <c r="C102" s="402"/>
      <c r="D102" s="412"/>
      <c r="E102" s="413"/>
      <c r="F102" s="123" t="s">
        <v>117</v>
      </c>
      <c r="G102" s="259" t="s">
        <v>212</v>
      </c>
      <c r="H102" s="275" t="str">
        <f>'Implementation Mandatoriness'!C8</f>
        <v>يجب تطبيقه - Must be implemented</v>
      </c>
      <c r="I102" s="202" t="s">
        <v>370</v>
      </c>
      <c r="J102" s="126" t="s">
        <v>6</v>
      </c>
      <c r="K102" s="127">
        <f t="shared" si="5"/>
        <v>3</v>
      </c>
      <c r="L102" s="127"/>
      <c r="M102" s="127"/>
      <c r="N102" s="127"/>
      <c r="O102" s="127"/>
      <c r="P102" s="199"/>
      <c r="Q102" s="60"/>
      <c r="R102" s="184"/>
    </row>
    <row r="103" spans="1:18" ht="273" x14ac:dyDescent="0.3">
      <c r="A103" s="183"/>
      <c r="B103" s="405"/>
      <c r="C103" s="402"/>
      <c r="D103" s="412"/>
      <c r="E103" s="413"/>
      <c r="F103" s="123" t="s">
        <v>117</v>
      </c>
      <c r="G103" s="259" t="s">
        <v>213</v>
      </c>
      <c r="H103" s="275" t="str">
        <f>'Implementation Mandatoriness'!C8</f>
        <v>يجب تطبيقه - Must be implemented</v>
      </c>
      <c r="I103" s="202" t="s">
        <v>371</v>
      </c>
      <c r="J103" s="126" t="s">
        <v>6</v>
      </c>
      <c r="K103" s="127">
        <f t="shared" si="5"/>
        <v>3</v>
      </c>
      <c r="L103" s="127"/>
      <c r="M103" s="127"/>
      <c r="N103" s="127"/>
      <c r="O103" s="127"/>
      <c r="P103" s="199"/>
      <c r="Q103" s="60"/>
      <c r="R103" s="184"/>
    </row>
    <row r="104" spans="1:18" ht="136.5" x14ac:dyDescent="0.3">
      <c r="A104" s="183"/>
      <c r="B104" s="405"/>
      <c r="C104" s="402"/>
      <c r="D104" s="412"/>
      <c r="E104" s="413"/>
      <c r="F104" s="123" t="s">
        <v>117</v>
      </c>
      <c r="G104" s="259" t="s">
        <v>214</v>
      </c>
      <c r="H104" s="275" t="str">
        <f>'Implementation Mandatoriness'!C8</f>
        <v>يجب تطبيقه - Must be implemented</v>
      </c>
      <c r="I104" s="202" t="s">
        <v>372</v>
      </c>
      <c r="J104" s="126" t="s">
        <v>6</v>
      </c>
      <c r="K104" s="127">
        <f t="shared" si="5"/>
        <v>3</v>
      </c>
      <c r="L104" s="127"/>
      <c r="M104" s="127"/>
      <c r="N104" s="127"/>
      <c r="O104" s="127"/>
      <c r="P104" s="199"/>
      <c r="Q104" s="60"/>
      <c r="R104" s="184"/>
    </row>
    <row r="105" spans="1:18" ht="156" x14ac:dyDescent="0.3">
      <c r="A105" s="183"/>
      <c r="B105" s="405"/>
      <c r="C105" s="402"/>
      <c r="D105" s="412"/>
      <c r="E105" s="413"/>
      <c r="F105" s="123" t="s">
        <v>117</v>
      </c>
      <c r="G105" s="259" t="s">
        <v>215</v>
      </c>
      <c r="H105" s="275" t="str">
        <f>'Implementation Mandatoriness'!C8</f>
        <v>يجب تطبيقه - Must be implemented</v>
      </c>
      <c r="I105" s="202" t="s">
        <v>373</v>
      </c>
      <c r="J105" s="126" t="s">
        <v>6</v>
      </c>
      <c r="K105" s="127">
        <f t="shared" si="5"/>
        <v>3</v>
      </c>
      <c r="L105" s="127"/>
      <c r="M105" s="127"/>
      <c r="N105" s="127"/>
      <c r="O105" s="127"/>
      <c r="P105" s="199"/>
      <c r="Q105" s="60"/>
      <c r="R105" s="184"/>
    </row>
    <row r="106" spans="1:18" ht="156" x14ac:dyDescent="0.3">
      <c r="A106" s="183"/>
      <c r="B106" s="405"/>
      <c r="C106" s="403"/>
      <c r="D106" s="426"/>
      <c r="E106" s="427"/>
      <c r="F106" s="123" t="s">
        <v>117</v>
      </c>
      <c r="G106" s="259" t="s">
        <v>216</v>
      </c>
      <c r="H106" s="274" t="str">
        <f>IF('معلومات أساسية عن الخدمة'!C10= "المستوى ٤",'Implementation Mandatoriness'!C10,'Implementation Mandatoriness'!C8)</f>
        <v>يجب تطبيقه - Must be implemented</v>
      </c>
      <c r="I106" s="202" t="s">
        <v>374</v>
      </c>
      <c r="J106" s="126" t="s">
        <v>6</v>
      </c>
      <c r="K106" s="127">
        <f t="shared" si="5"/>
        <v>3</v>
      </c>
      <c r="L106" s="126" t="str">
        <f>IF(H106='Implementation Mandatoriness'!C10,IF(M106=3,"مطبق كليًا  - Implemented",IF(M106=0,"لاينطبق - Not Applicable",IF(M106=1,"غير مطبق  - Not Implemented",IF(3&lt;M106&gt;1,"مطبق جزئيًا  - Partially Implemented")))),"-")</f>
        <v>-</v>
      </c>
      <c r="M106" s="127" t="str">
        <f>IF(H106='Implementation Mandatoriness'!C10,IF(J106="مطبق كليًا  - Implemented",3,IF(J106="مطبق جزئيًا  - Partially Implemented",2,IF(J106="غير مطبق  - Not Implemented",1,0))),"-")</f>
        <v>-</v>
      </c>
      <c r="N106" s="127"/>
      <c r="O106" s="127"/>
      <c r="P106" s="199"/>
      <c r="Q106" s="60"/>
      <c r="R106" s="184"/>
    </row>
    <row r="107" spans="1:18" ht="214.5" x14ac:dyDescent="0.3">
      <c r="A107" s="183"/>
      <c r="B107" s="405"/>
      <c r="C107" s="401" t="s">
        <v>271</v>
      </c>
      <c r="D107" s="410" t="s">
        <v>65</v>
      </c>
      <c r="E107" s="411"/>
      <c r="F107" s="123" t="s">
        <v>116</v>
      </c>
      <c r="G107" s="259" t="s">
        <v>217</v>
      </c>
      <c r="H107" s="275" t="str">
        <f>'Implementation Mandatoriness'!C7</f>
        <v>يجب تطبيقه كليًا - Must be fully implemented</v>
      </c>
      <c r="I107" s="202" t="s">
        <v>375</v>
      </c>
      <c r="J107" s="253" t="str">
        <f>IF(K107=3,"مطبق كليًا  - Implemented",IF(K107=0,"لاينطبق - Not Applicable",IF(K107=1,"غير مطبق  - Not Implemented",IF(3&lt;K107&gt;1,"مطبق جزئيًا  - Partially Implemented"," "))))</f>
        <v>مطبق كليًا  - Implemented</v>
      </c>
      <c r="K107" s="127">
        <f>IF(SUM(K108:K110)=0,0,AVERAGEIF(K108:K110,"&lt;&gt;0"))</f>
        <v>3</v>
      </c>
      <c r="L107" s="127"/>
      <c r="M107" s="127"/>
      <c r="N107" s="127"/>
      <c r="O107" s="127"/>
      <c r="P107" s="199"/>
      <c r="Q107" s="60"/>
      <c r="R107" s="184"/>
    </row>
    <row r="108" spans="1:18" ht="117" x14ac:dyDescent="0.3">
      <c r="A108" s="183"/>
      <c r="B108" s="405"/>
      <c r="C108" s="402"/>
      <c r="D108" s="412"/>
      <c r="E108" s="413"/>
      <c r="F108" s="123" t="s">
        <v>117</v>
      </c>
      <c r="G108" s="259" t="s">
        <v>218</v>
      </c>
      <c r="H108" s="275" t="str">
        <f>'Implementation Mandatoriness'!C8</f>
        <v>يجب تطبيقه - Must be implemented</v>
      </c>
      <c r="I108" s="202" t="s">
        <v>376</v>
      </c>
      <c r="J108" s="126" t="s">
        <v>6</v>
      </c>
      <c r="K108" s="127">
        <f>IF(J108="مطبق كليًا  - Implemented",3,IF(J108="مطبق جزئيًا  - Partially Implemented",2,IF(J108="غير مطبق  - Not Implemented",1,0)))</f>
        <v>3</v>
      </c>
      <c r="L108" s="127"/>
      <c r="M108" s="127"/>
      <c r="N108" s="127"/>
      <c r="O108" s="127"/>
      <c r="P108" s="199"/>
      <c r="Q108" s="60"/>
      <c r="R108" s="184"/>
    </row>
    <row r="109" spans="1:18" ht="136.5" x14ac:dyDescent="0.3">
      <c r="A109" s="183"/>
      <c r="B109" s="405"/>
      <c r="C109" s="402"/>
      <c r="D109" s="412"/>
      <c r="E109" s="413"/>
      <c r="F109" s="123" t="s">
        <v>117</v>
      </c>
      <c r="G109" s="259" t="s">
        <v>219</v>
      </c>
      <c r="H109" s="275" t="str">
        <f>'Implementation Mandatoriness'!C8</f>
        <v>يجب تطبيقه - Must be implemented</v>
      </c>
      <c r="I109" s="202" t="s">
        <v>377</v>
      </c>
      <c r="J109" s="126" t="s">
        <v>6</v>
      </c>
      <c r="K109" s="127">
        <f>IF(J109="مطبق كليًا  - Implemented",3,IF(J109="مطبق جزئيًا  - Partially Implemented",2,IF(J109="غير مطبق  - Not Implemented",1,0)))</f>
        <v>3</v>
      </c>
      <c r="L109" s="127"/>
      <c r="M109" s="127"/>
      <c r="N109" s="127"/>
      <c r="O109" s="127"/>
      <c r="P109" s="199"/>
      <c r="Q109" s="60"/>
      <c r="R109" s="184"/>
    </row>
    <row r="110" spans="1:18" ht="214.5" x14ac:dyDescent="0.3">
      <c r="A110" s="183"/>
      <c r="B110" s="405"/>
      <c r="C110" s="403"/>
      <c r="D110" s="426"/>
      <c r="E110" s="427"/>
      <c r="F110" s="123" t="s">
        <v>117</v>
      </c>
      <c r="G110" s="259" t="s">
        <v>220</v>
      </c>
      <c r="H110" s="275" t="str">
        <f>'Implementation Mandatoriness'!C8</f>
        <v>يجب تطبيقه - Must be implemented</v>
      </c>
      <c r="I110" s="202" t="s">
        <v>378</v>
      </c>
      <c r="J110" s="126" t="s">
        <v>6</v>
      </c>
      <c r="K110" s="127">
        <f>IF(J110="مطبق كليًا  - Implemented",3,IF(J110="مطبق جزئيًا  - Partially Implemented",2,IF(J110="غير مطبق  - Not Implemented",1,0)))</f>
        <v>3</v>
      </c>
      <c r="L110" s="127"/>
      <c r="M110" s="127"/>
      <c r="N110" s="127"/>
      <c r="O110" s="127"/>
      <c r="P110" s="199"/>
      <c r="Q110" s="60"/>
      <c r="R110" s="184"/>
    </row>
    <row r="111" spans="1:18" ht="234" x14ac:dyDescent="0.3">
      <c r="A111" s="183"/>
      <c r="B111" s="405"/>
      <c r="C111" s="401" t="s">
        <v>272</v>
      </c>
      <c r="D111" s="410" t="s">
        <v>67</v>
      </c>
      <c r="E111" s="411"/>
      <c r="F111" s="123" t="s">
        <v>116</v>
      </c>
      <c r="G111" s="259" t="s">
        <v>221</v>
      </c>
      <c r="H111" s="275" t="str">
        <f>'Implementation Mandatoriness'!C7</f>
        <v>يجب تطبيقه كليًا - Must be fully implemented</v>
      </c>
      <c r="I111" s="202" t="s">
        <v>379</v>
      </c>
      <c r="J111" s="253" t="str">
        <f>IF(K111=3,"مطبق كليًا  - Implemented",IF(K111=0,"لاينطبق - Not Applicable",IF(K111=1,"غير مطبق  - Not Implemented",IF(3&lt;K111&gt;1,"مطبق جزئيًا  - Partially Implemented"," "))))</f>
        <v>مطبق كليًا  - Implemented</v>
      </c>
      <c r="K111" s="127">
        <f>IF(SUM(K112:K112)=0,0,AVERAGEIF(K112:K112,"&lt;&gt;0"))</f>
        <v>3</v>
      </c>
      <c r="L111" s="127"/>
      <c r="M111" s="127"/>
      <c r="N111" s="127"/>
      <c r="O111" s="127"/>
      <c r="P111" s="199"/>
      <c r="Q111" s="60"/>
      <c r="R111" s="184"/>
    </row>
    <row r="112" spans="1:18" ht="292.5" x14ac:dyDescent="0.3">
      <c r="A112" s="183"/>
      <c r="B112" s="405"/>
      <c r="C112" s="403"/>
      <c r="D112" s="426"/>
      <c r="E112" s="427"/>
      <c r="F112" s="123" t="s">
        <v>117</v>
      </c>
      <c r="G112" s="259" t="s">
        <v>222</v>
      </c>
      <c r="H112" s="275" t="str">
        <f>'Implementation Mandatoriness'!C8</f>
        <v>يجب تطبيقه - Must be implemented</v>
      </c>
      <c r="I112" s="202" t="s">
        <v>380</v>
      </c>
      <c r="J112" s="126" t="s">
        <v>6</v>
      </c>
      <c r="K112" s="127">
        <f>IF(J112="مطبق كليًا  - Implemented",3,IF(J112="مطبق جزئيًا  - Partially Implemented",2,IF(J112="غير مطبق  - Not Implemented",1,0)))</f>
        <v>3</v>
      </c>
      <c r="L112" s="127"/>
      <c r="M112" s="127"/>
      <c r="N112" s="127"/>
      <c r="O112" s="127"/>
      <c r="P112" s="199"/>
      <c r="Q112" s="60"/>
      <c r="R112" s="184"/>
    </row>
    <row r="113" spans="1:18" ht="156" x14ac:dyDescent="0.3">
      <c r="A113" s="183"/>
      <c r="B113" s="405"/>
      <c r="C113" s="386" t="s">
        <v>273</v>
      </c>
      <c r="D113" s="387" t="s">
        <v>38</v>
      </c>
      <c r="E113" s="388"/>
      <c r="F113" s="123" t="s">
        <v>116</v>
      </c>
      <c r="G113" s="259" t="s">
        <v>223</v>
      </c>
      <c r="H113" s="275" t="str">
        <f>'Implementation Mandatoriness'!C8</f>
        <v>يجب تطبيقه - Must be implemented</v>
      </c>
      <c r="I113" s="257" t="s">
        <v>381</v>
      </c>
      <c r="J113" s="126" t="s">
        <v>6</v>
      </c>
      <c r="K113" s="127">
        <f>IF(J113="مطبق كليًا  - Implemented",3,IF(J113="مطبق جزئيًا  - Partially Implemented",2,IF(J113="غير مطبق  - Not Implemented",1,0)))</f>
        <v>3</v>
      </c>
      <c r="L113" s="127"/>
      <c r="M113" s="127"/>
      <c r="N113" s="127"/>
      <c r="O113" s="127"/>
      <c r="P113" s="199"/>
      <c r="Q113" s="60"/>
      <c r="R113" s="184"/>
    </row>
    <row r="114" spans="1:18" ht="156" x14ac:dyDescent="0.3">
      <c r="A114" s="183"/>
      <c r="B114" s="405"/>
      <c r="C114" s="386"/>
      <c r="D114" s="389"/>
      <c r="E114" s="390"/>
      <c r="F114" s="123" t="s">
        <v>116</v>
      </c>
      <c r="G114" s="259" t="s">
        <v>224</v>
      </c>
      <c r="H114" s="275" t="str">
        <f>'Implementation Mandatoriness'!C8</f>
        <v>يجب تطبيقه - Must be implemented</v>
      </c>
      <c r="I114" s="202" t="s">
        <v>382</v>
      </c>
      <c r="J114" s="126" t="s">
        <v>6</v>
      </c>
      <c r="K114" s="127">
        <f>IF(J114="مطبق كليًا  - Implemented",3,IF(J114="مطبق جزئيًا  - Partially Implemented",2,IF(J114="غير مطبق  - Not Implemented",1,0)))</f>
        <v>3</v>
      </c>
      <c r="L114" s="127"/>
      <c r="M114" s="127"/>
      <c r="N114" s="127"/>
      <c r="O114" s="127"/>
      <c r="P114" s="199"/>
      <c r="Q114" s="60"/>
      <c r="R114" s="184"/>
    </row>
    <row r="115" spans="1:18" ht="214.5" x14ac:dyDescent="0.3">
      <c r="A115" s="183"/>
      <c r="B115" s="405"/>
      <c r="C115" s="386"/>
      <c r="D115" s="389"/>
      <c r="E115" s="390"/>
      <c r="F115" s="123" t="s">
        <v>116</v>
      </c>
      <c r="G115" s="259" t="s">
        <v>225</v>
      </c>
      <c r="H115" s="274" t="str">
        <f>IF('معلومات أساسية عن الخدمة'!C10= "المستوى ٤",'Implementation Mandatoriness'!C9,'Implementation Mandatoriness'!C7)</f>
        <v>يجب تطبيقه كليًا - Must be fully implemented</v>
      </c>
      <c r="I115" s="202" t="s">
        <v>419</v>
      </c>
      <c r="J115" s="253" t="str">
        <f>IF(K115=3,"مطبق كليًا  - Implemented",IF(K115=0,"لاينطبق - Not Applicable",IF(K115=1,"غير مطبق  - Not Implemented",IF(3&lt;K115&gt;1,"مطبق جزئيًا  - Partially Implemented"," "))))</f>
        <v>مطبق كليًا  - Implemented</v>
      </c>
      <c r="K115" s="127">
        <f>IF(H115='Implementation Mandatoriness'!C9,IF(SUM(K117,K118)=0,0,AVERAGEIFS(K116:K118,H116:H118,'Implementation Mandatoriness'!C8,K116:K118,"&lt;&gt;0")),IF(SUM(K116:K118)=0,0,AVERAGEIFS(K116:K118,H116:H118,'Implementation Mandatoriness'!C8,K116:K118,"&lt;&gt;0")))</f>
        <v>3</v>
      </c>
      <c r="L115" s="126" t="str">
        <f>IF(H115='Implementation Mandatoriness'!C9,IF(M115=3,"مطبق كليًا  - Implemented",IF(M115=0,"لاينطبق - Not Applicable",IF(M115=1,"غير مطبق  - Not Implemented",IF(3&lt;M115&gt;1,"مطبق جزئيًا  - Partially Implemented")))),"-")</f>
        <v>-</v>
      </c>
      <c r="M115" s="127" t="str">
        <f>IF(H115='Implementation Mandatoriness'!C9,AVERAGEIF(M116,"&lt;&gt;0"),"-")</f>
        <v>-</v>
      </c>
      <c r="N115" s="127"/>
      <c r="O115" s="127"/>
      <c r="P115" s="199"/>
      <c r="Q115" s="60"/>
      <c r="R115" s="184"/>
    </row>
    <row r="116" spans="1:18" ht="97.5" x14ac:dyDescent="0.3">
      <c r="A116" s="183"/>
      <c r="B116" s="405"/>
      <c r="C116" s="386"/>
      <c r="D116" s="389"/>
      <c r="E116" s="390"/>
      <c r="F116" s="123" t="s">
        <v>117</v>
      </c>
      <c r="G116" s="259" t="s">
        <v>226</v>
      </c>
      <c r="H116" s="274" t="str">
        <f>IF('معلومات أساسية عن الخدمة'!C10= "المستوى ٤",'Implementation Mandatoriness'!C10,'Implementation Mandatoriness'!C8)</f>
        <v>يجب تطبيقه - Must be implemented</v>
      </c>
      <c r="I116" s="202" t="s">
        <v>383</v>
      </c>
      <c r="J116" s="126" t="s">
        <v>6</v>
      </c>
      <c r="K116" s="127">
        <f t="shared" ref="K116:K121" si="6">IF(J116="مطبق كليًا  - Implemented",3,IF(J116="مطبق جزئيًا  - Partially Implemented",2,IF(J116="غير مطبق  - Not Implemented",1,0)))</f>
        <v>3</v>
      </c>
      <c r="L116" s="126" t="str">
        <f>IF(H116='Implementation Mandatoriness'!C10,IF(M116=3,"مطبق كليًا  - Implemented",IF(M116=0,"لاينطبق - Not Applicable",IF(M116=1,"غير مطبق  - Not Implemented",IF(3&lt;M116&gt;1,"مطبق جزئيًا  - Partially Implemented")))),"-")</f>
        <v>-</v>
      </c>
      <c r="M116" s="127" t="str">
        <f>IF(H116='Implementation Mandatoriness'!C10,IF(J116="مطبق كليًا  - Implemented",3,IF(J116="مطبق جزئيًا  - Partially Implemented",2,IF(J116="غير مطبق  - Not Implemented",1,0))),"-")</f>
        <v>-</v>
      </c>
      <c r="N116" s="127"/>
      <c r="O116" s="127"/>
      <c r="P116" s="199"/>
      <c r="Q116" s="60"/>
      <c r="R116" s="184"/>
    </row>
    <row r="117" spans="1:18" ht="214.5" x14ac:dyDescent="0.3">
      <c r="A117" s="183"/>
      <c r="B117" s="405"/>
      <c r="C117" s="386"/>
      <c r="D117" s="389"/>
      <c r="E117" s="390"/>
      <c r="F117" s="123" t="s">
        <v>117</v>
      </c>
      <c r="G117" s="259" t="s">
        <v>227</v>
      </c>
      <c r="H117" s="275" t="str">
        <f>'Implementation Mandatoriness'!C8</f>
        <v>يجب تطبيقه - Must be implemented</v>
      </c>
      <c r="I117" s="202" t="s">
        <v>384</v>
      </c>
      <c r="J117" s="126" t="s">
        <v>6</v>
      </c>
      <c r="K117" s="127">
        <f t="shared" si="6"/>
        <v>3</v>
      </c>
      <c r="L117" s="127"/>
      <c r="M117" s="127"/>
      <c r="N117" s="127"/>
      <c r="O117" s="127"/>
      <c r="P117" s="199"/>
      <c r="Q117" s="60"/>
      <c r="R117" s="184"/>
    </row>
    <row r="118" spans="1:18" ht="97.5" x14ac:dyDescent="0.3">
      <c r="A118" s="183"/>
      <c r="B118" s="405"/>
      <c r="C118" s="386"/>
      <c r="D118" s="389"/>
      <c r="E118" s="390"/>
      <c r="F118" s="123" t="s">
        <v>117</v>
      </c>
      <c r="G118" s="259" t="s">
        <v>228</v>
      </c>
      <c r="H118" s="275" t="str">
        <f>'Implementation Mandatoriness'!C8</f>
        <v>يجب تطبيقه - Must be implemented</v>
      </c>
      <c r="I118" s="202" t="s">
        <v>385</v>
      </c>
      <c r="J118" s="126" t="s">
        <v>6</v>
      </c>
      <c r="K118" s="127">
        <f t="shared" si="6"/>
        <v>3</v>
      </c>
      <c r="L118" s="127"/>
      <c r="M118" s="127"/>
      <c r="N118" s="127"/>
      <c r="O118" s="127"/>
      <c r="P118" s="199"/>
      <c r="Q118" s="60"/>
      <c r="R118" s="184"/>
    </row>
    <row r="119" spans="1:18" ht="136.5" x14ac:dyDescent="0.3">
      <c r="A119" s="183"/>
      <c r="B119" s="405"/>
      <c r="C119" s="386"/>
      <c r="D119" s="391"/>
      <c r="E119" s="392"/>
      <c r="F119" s="123" t="s">
        <v>116</v>
      </c>
      <c r="G119" s="259" t="s">
        <v>229</v>
      </c>
      <c r="H119" s="275" t="str">
        <f>'Implementation Mandatoriness'!C8</f>
        <v>يجب تطبيقه - Must be implemented</v>
      </c>
      <c r="I119" s="202" t="s">
        <v>386</v>
      </c>
      <c r="J119" s="126" t="s">
        <v>6</v>
      </c>
      <c r="K119" s="127">
        <f t="shared" si="6"/>
        <v>3</v>
      </c>
      <c r="L119" s="127"/>
      <c r="M119" s="127"/>
      <c r="N119" s="127"/>
      <c r="O119" s="127"/>
      <c r="P119" s="199"/>
      <c r="Q119" s="60"/>
      <c r="R119" s="184"/>
    </row>
    <row r="120" spans="1:18" ht="156" x14ac:dyDescent="0.3">
      <c r="A120" s="183"/>
      <c r="B120" s="405"/>
      <c r="C120" s="401" t="s">
        <v>274</v>
      </c>
      <c r="D120" s="387" t="s">
        <v>73</v>
      </c>
      <c r="E120" s="388"/>
      <c r="F120" s="123" t="s">
        <v>116</v>
      </c>
      <c r="G120" s="259" t="s">
        <v>230</v>
      </c>
      <c r="H120" s="275" t="str">
        <f>'Implementation Mandatoriness'!C8</f>
        <v>يجب تطبيقه - Must be implemented</v>
      </c>
      <c r="I120" s="202" t="s">
        <v>387</v>
      </c>
      <c r="J120" s="126" t="s">
        <v>6</v>
      </c>
      <c r="K120" s="127">
        <f t="shared" si="6"/>
        <v>3</v>
      </c>
      <c r="L120" s="127"/>
      <c r="M120" s="127"/>
      <c r="N120" s="127"/>
      <c r="O120" s="127"/>
      <c r="P120" s="199"/>
      <c r="Q120" s="60"/>
      <c r="R120" s="184"/>
    </row>
    <row r="121" spans="1:18" ht="117" x14ac:dyDescent="0.3">
      <c r="A121" s="183"/>
      <c r="B121" s="405"/>
      <c r="C121" s="402"/>
      <c r="D121" s="389"/>
      <c r="E121" s="390"/>
      <c r="F121" s="123" t="s">
        <v>116</v>
      </c>
      <c r="G121" s="259" t="s">
        <v>231</v>
      </c>
      <c r="H121" s="275" t="str">
        <f>'Implementation Mandatoriness'!C8</f>
        <v>يجب تطبيقه - Must be implemented</v>
      </c>
      <c r="I121" s="202" t="s">
        <v>388</v>
      </c>
      <c r="J121" s="126" t="s">
        <v>6</v>
      </c>
      <c r="K121" s="127">
        <f t="shared" si="6"/>
        <v>3</v>
      </c>
      <c r="L121" s="127"/>
      <c r="M121" s="127"/>
      <c r="N121" s="127"/>
      <c r="O121" s="127"/>
      <c r="P121" s="199"/>
      <c r="Q121" s="60"/>
      <c r="R121" s="184"/>
    </row>
    <row r="122" spans="1:18" ht="195" x14ac:dyDescent="0.3">
      <c r="A122" s="183"/>
      <c r="B122" s="405"/>
      <c r="C122" s="402"/>
      <c r="D122" s="389"/>
      <c r="E122" s="390"/>
      <c r="F122" s="123" t="s">
        <v>116</v>
      </c>
      <c r="G122" s="259" t="s">
        <v>232</v>
      </c>
      <c r="H122" s="275" t="str">
        <f>'Implementation Mandatoriness'!C7</f>
        <v>يجب تطبيقه كليًا - Must be fully implemented</v>
      </c>
      <c r="I122" s="202" t="s">
        <v>389</v>
      </c>
      <c r="J122" s="253" t="str">
        <f>IF(K122=3,"مطبق كليًا  - Implemented",IF(K122=0,"لاينطبق - Not Applicable",IF(K122=1,"غير مطبق  - Not Implemented",IF(3&lt;K122&gt;1,"مطبق جزئيًا  - Partially Implemented"," "))))</f>
        <v>مطبق كليًا  - Implemented</v>
      </c>
      <c r="K122" s="127">
        <f>IF(SUM(K123:K124)=0,0,AVERAGEIF(K123:K124,"&lt;&gt;0"))</f>
        <v>3</v>
      </c>
      <c r="L122" s="127"/>
      <c r="M122" s="127"/>
      <c r="N122" s="127"/>
      <c r="O122" s="127"/>
      <c r="P122" s="199"/>
      <c r="Q122" s="60"/>
      <c r="R122" s="184"/>
    </row>
    <row r="123" spans="1:18" ht="214.5" x14ac:dyDescent="0.3">
      <c r="A123" s="183"/>
      <c r="B123" s="405"/>
      <c r="C123" s="402"/>
      <c r="D123" s="389"/>
      <c r="E123" s="390"/>
      <c r="F123" s="123" t="s">
        <v>117</v>
      </c>
      <c r="G123" s="259" t="s">
        <v>233</v>
      </c>
      <c r="H123" s="275" t="str">
        <f>'Implementation Mandatoriness'!C8</f>
        <v>يجب تطبيقه - Must be implemented</v>
      </c>
      <c r="I123" s="202" t="s">
        <v>390</v>
      </c>
      <c r="J123" s="126" t="s">
        <v>6</v>
      </c>
      <c r="K123" s="127">
        <f>IF(J123="مطبق كليًا  - Implemented",3,IF(J123="مطبق جزئيًا  - Partially Implemented",2,IF(J123="غير مطبق  - Not Implemented",1,0)))</f>
        <v>3</v>
      </c>
      <c r="L123" s="127"/>
      <c r="M123" s="127"/>
      <c r="N123" s="127"/>
      <c r="O123" s="127"/>
      <c r="P123" s="199"/>
      <c r="Q123" s="60"/>
      <c r="R123" s="184"/>
    </row>
    <row r="124" spans="1:18" ht="214.5" x14ac:dyDescent="0.3">
      <c r="A124" s="183"/>
      <c r="B124" s="405"/>
      <c r="C124" s="402"/>
      <c r="D124" s="389"/>
      <c r="E124" s="390"/>
      <c r="F124" s="123" t="s">
        <v>117</v>
      </c>
      <c r="G124" s="259" t="s">
        <v>234</v>
      </c>
      <c r="H124" s="275" t="str">
        <f>'Implementation Mandatoriness'!C8</f>
        <v>يجب تطبيقه - Must be implemented</v>
      </c>
      <c r="I124" s="202" t="s">
        <v>549</v>
      </c>
      <c r="J124" s="126" t="s">
        <v>6</v>
      </c>
      <c r="K124" s="127">
        <f>IF(J124="مطبق كليًا  - Implemented",3,IF(J124="مطبق جزئيًا  - Partially Implemented",2,IF(J124="غير مطبق  - Not Implemented",1,0)))</f>
        <v>3</v>
      </c>
      <c r="L124" s="127"/>
      <c r="M124" s="127"/>
      <c r="N124" s="127"/>
      <c r="O124" s="127"/>
      <c r="P124" s="199"/>
      <c r="Q124" s="60"/>
      <c r="R124" s="184"/>
    </row>
    <row r="125" spans="1:18" ht="156" x14ac:dyDescent="0.3">
      <c r="A125" s="183"/>
      <c r="B125" s="405"/>
      <c r="C125" s="403"/>
      <c r="D125" s="391"/>
      <c r="E125" s="392"/>
      <c r="F125" s="123" t="s">
        <v>116</v>
      </c>
      <c r="G125" s="259" t="s">
        <v>235</v>
      </c>
      <c r="H125" s="275" t="str">
        <f>'Implementation Mandatoriness'!C8</f>
        <v>يجب تطبيقه - Must be implemented</v>
      </c>
      <c r="I125" s="202" t="s">
        <v>391</v>
      </c>
      <c r="J125" s="126" t="s">
        <v>6</v>
      </c>
      <c r="K125" s="127">
        <f>IF(J125="مطبق كليًا  - Implemented",3,IF(J125="مطبق جزئيًا  - Partially Implemented",2,IF(J125="غير مطبق  - Not Implemented",1,0)))</f>
        <v>3</v>
      </c>
      <c r="L125" s="127"/>
      <c r="M125" s="127"/>
      <c r="N125" s="127"/>
      <c r="O125" s="127"/>
      <c r="P125" s="199"/>
      <c r="Q125" s="60"/>
      <c r="R125" s="184"/>
    </row>
    <row r="126" spans="1:18" ht="195" x14ac:dyDescent="0.3">
      <c r="A126" s="183"/>
      <c r="B126" s="405"/>
      <c r="C126" s="401" t="s">
        <v>275</v>
      </c>
      <c r="D126" s="387" t="s">
        <v>78</v>
      </c>
      <c r="E126" s="388"/>
      <c r="F126" s="123" t="s">
        <v>116</v>
      </c>
      <c r="G126" s="259" t="s">
        <v>236</v>
      </c>
      <c r="H126" s="275" t="str">
        <f>'Implementation Mandatoriness'!C8</f>
        <v>يجب تطبيقه - Must be implemented</v>
      </c>
      <c r="I126" s="202" t="s">
        <v>392</v>
      </c>
      <c r="J126" s="126" t="s">
        <v>6</v>
      </c>
      <c r="K126" s="127">
        <f>IF(J126="مطبق كليًا  - Implemented",3,IF(J126="مطبق جزئيًا  - Partially Implemented",2,IF(J126="غير مطبق  - Not Implemented",1,0)))</f>
        <v>3</v>
      </c>
      <c r="L126" s="127"/>
      <c r="M126" s="127"/>
      <c r="N126" s="127"/>
      <c r="O126" s="127"/>
      <c r="P126" s="199"/>
      <c r="Q126" s="60"/>
      <c r="R126" s="184"/>
    </row>
    <row r="127" spans="1:18" ht="156" x14ac:dyDescent="0.3">
      <c r="A127" s="183"/>
      <c r="B127" s="405"/>
      <c r="C127" s="402"/>
      <c r="D127" s="389"/>
      <c r="E127" s="390"/>
      <c r="F127" s="123" t="s">
        <v>116</v>
      </c>
      <c r="G127" s="259" t="s">
        <v>237</v>
      </c>
      <c r="H127" s="275" t="str">
        <f>'Implementation Mandatoriness'!C8</f>
        <v>يجب تطبيقه - Must be implemented</v>
      </c>
      <c r="I127" s="202" t="s">
        <v>393</v>
      </c>
      <c r="J127" s="126" t="s">
        <v>6</v>
      </c>
      <c r="K127" s="127">
        <f>IF(J127="مطبق كليًا  - Implemented",3,IF(J127="مطبق جزئيًا  - Partially Implemented",2,IF(J127="غير مطبق  - Not Implemented",1,0)))</f>
        <v>3</v>
      </c>
      <c r="L127" s="127"/>
      <c r="M127" s="127"/>
      <c r="N127" s="127"/>
      <c r="O127" s="127"/>
      <c r="P127" s="199"/>
      <c r="Q127" s="60"/>
      <c r="R127" s="184"/>
    </row>
    <row r="128" spans="1:18" ht="175.5" x14ac:dyDescent="0.3">
      <c r="A128" s="183"/>
      <c r="B128" s="405"/>
      <c r="C128" s="402"/>
      <c r="D128" s="389"/>
      <c r="E128" s="390"/>
      <c r="F128" s="123" t="s">
        <v>116</v>
      </c>
      <c r="G128" s="259" t="s">
        <v>238</v>
      </c>
      <c r="H128" s="275" t="str">
        <f>'Implementation Mandatoriness'!C7</f>
        <v>يجب تطبيقه كليًا - Must be fully implemented</v>
      </c>
      <c r="I128" s="202" t="s">
        <v>394</v>
      </c>
      <c r="J128" s="253" t="str">
        <f>IF(K128=3,"مطبق كليًا  - Implemented",IF(K128=0,"لاينطبق - Not Applicable",IF(K128=1,"غير مطبق  - Not Implemented",IF(3&lt;K128&gt;1,"مطبق جزئيًا  - Partially Implemented"," "))))</f>
        <v>مطبق كليًا  - Implemented</v>
      </c>
      <c r="K128" s="127">
        <f>IF(SUM(K129:K134)=0,0,AVERAGEIF(K129:K134,"&lt;&gt;0"))</f>
        <v>3</v>
      </c>
      <c r="L128" s="127"/>
      <c r="M128" s="127"/>
      <c r="N128" s="127"/>
      <c r="O128" s="127"/>
      <c r="P128" s="199"/>
      <c r="Q128" s="60"/>
      <c r="R128" s="184"/>
    </row>
    <row r="129" spans="1:18" ht="117" x14ac:dyDescent="0.3">
      <c r="A129" s="183"/>
      <c r="B129" s="405"/>
      <c r="C129" s="402"/>
      <c r="D129" s="389"/>
      <c r="E129" s="390"/>
      <c r="F129" s="123" t="s">
        <v>117</v>
      </c>
      <c r="G129" s="259" t="s">
        <v>239</v>
      </c>
      <c r="H129" s="275" t="str">
        <f>'Implementation Mandatoriness'!C8</f>
        <v>يجب تطبيقه - Must be implemented</v>
      </c>
      <c r="I129" s="202" t="s">
        <v>395</v>
      </c>
      <c r="J129" s="126" t="s">
        <v>6</v>
      </c>
      <c r="K129" s="127">
        <f t="shared" ref="K129:K135" si="7">IF(J129="مطبق كليًا  - Implemented",3,IF(J129="مطبق جزئيًا  - Partially Implemented",2,IF(J129="غير مطبق  - Not Implemented",1,0)))</f>
        <v>3</v>
      </c>
      <c r="L129" s="127"/>
      <c r="M129" s="127"/>
      <c r="N129" s="127"/>
      <c r="O129" s="127"/>
      <c r="P129" s="199"/>
      <c r="Q129" s="60"/>
      <c r="R129" s="184"/>
    </row>
    <row r="130" spans="1:18" ht="97.5" x14ac:dyDescent="0.3">
      <c r="A130" s="183"/>
      <c r="B130" s="405"/>
      <c r="C130" s="402"/>
      <c r="D130" s="389"/>
      <c r="E130" s="390"/>
      <c r="F130" s="123" t="s">
        <v>117</v>
      </c>
      <c r="G130" s="259" t="s">
        <v>240</v>
      </c>
      <c r="H130" s="275" t="str">
        <f>'Implementation Mandatoriness'!C8</f>
        <v>يجب تطبيقه - Must be implemented</v>
      </c>
      <c r="I130" s="202" t="s">
        <v>396</v>
      </c>
      <c r="J130" s="126" t="s">
        <v>6</v>
      </c>
      <c r="K130" s="127">
        <f t="shared" si="7"/>
        <v>3</v>
      </c>
      <c r="L130" s="127"/>
      <c r="M130" s="127"/>
      <c r="N130" s="127"/>
      <c r="O130" s="127"/>
      <c r="P130" s="199"/>
      <c r="Q130" s="60"/>
      <c r="R130" s="184"/>
    </row>
    <row r="131" spans="1:18" ht="117" x14ac:dyDescent="0.3">
      <c r="A131" s="183"/>
      <c r="B131" s="405"/>
      <c r="C131" s="402"/>
      <c r="D131" s="389"/>
      <c r="E131" s="390"/>
      <c r="F131" s="123" t="s">
        <v>13</v>
      </c>
      <c r="G131" s="259" t="s">
        <v>241</v>
      </c>
      <c r="H131" s="275" t="str">
        <f>'Implementation Mandatoriness'!C8</f>
        <v>يجب تطبيقه - Must be implemented</v>
      </c>
      <c r="I131" s="202" t="s">
        <v>397</v>
      </c>
      <c r="J131" s="126" t="s">
        <v>6</v>
      </c>
      <c r="K131" s="127">
        <f t="shared" si="7"/>
        <v>3</v>
      </c>
      <c r="L131" s="127"/>
      <c r="M131" s="127"/>
      <c r="N131" s="127"/>
      <c r="O131" s="127"/>
      <c r="P131" s="199"/>
      <c r="Q131" s="60"/>
      <c r="R131" s="184"/>
    </row>
    <row r="132" spans="1:18" ht="156" x14ac:dyDescent="0.3">
      <c r="A132" s="183"/>
      <c r="B132" s="405"/>
      <c r="C132" s="402"/>
      <c r="D132" s="389"/>
      <c r="E132" s="390"/>
      <c r="F132" s="123" t="s">
        <v>117</v>
      </c>
      <c r="G132" s="259" t="s">
        <v>242</v>
      </c>
      <c r="H132" s="275" t="str">
        <f>'Implementation Mandatoriness'!C8</f>
        <v>يجب تطبيقه - Must be implemented</v>
      </c>
      <c r="I132" s="202" t="s">
        <v>398</v>
      </c>
      <c r="J132" s="126" t="s">
        <v>6</v>
      </c>
      <c r="K132" s="127">
        <f t="shared" si="7"/>
        <v>3</v>
      </c>
      <c r="L132" s="127"/>
      <c r="M132" s="127"/>
      <c r="N132" s="127"/>
      <c r="O132" s="127"/>
      <c r="P132" s="199"/>
      <c r="Q132" s="60"/>
      <c r="R132" s="184"/>
    </row>
    <row r="133" spans="1:18" ht="97.5" x14ac:dyDescent="0.3">
      <c r="A133" s="183"/>
      <c r="B133" s="405"/>
      <c r="C133" s="402"/>
      <c r="D133" s="389"/>
      <c r="E133" s="390"/>
      <c r="F133" s="123" t="s">
        <v>117</v>
      </c>
      <c r="G133" s="259" t="s">
        <v>243</v>
      </c>
      <c r="H133" s="275" t="str">
        <f>'Implementation Mandatoriness'!C8</f>
        <v>يجب تطبيقه - Must be implemented</v>
      </c>
      <c r="I133" s="202" t="s">
        <v>399</v>
      </c>
      <c r="J133" s="126" t="s">
        <v>6</v>
      </c>
      <c r="K133" s="127">
        <f t="shared" si="7"/>
        <v>3</v>
      </c>
      <c r="L133" s="127"/>
      <c r="M133" s="127"/>
      <c r="N133" s="127"/>
      <c r="O133" s="127"/>
      <c r="P133" s="199"/>
      <c r="Q133" s="60"/>
      <c r="R133" s="184"/>
    </row>
    <row r="134" spans="1:18" ht="136.5" x14ac:dyDescent="0.3">
      <c r="A134" s="183"/>
      <c r="B134" s="405"/>
      <c r="C134" s="402"/>
      <c r="D134" s="389"/>
      <c r="E134" s="390"/>
      <c r="F134" s="123" t="s">
        <v>117</v>
      </c>
      <c r="G134" s="259" t="s">
        <v>244</v>
      </c>
      <c r="H134" s="275" t="str">
        <f>'Implementation Mandatoriness'!C8</f>
        <v>يجب تطبيقه - Must be implemented</v>
      </c>
      <c r="I134" s="202" t="s">
        <v>400</v>
      </c>
      <c r="J134" s="126" t="s">
        <v>6</v>
      </c>
      <c r="K134" s="127">
        <f t="shared" si="7"/>
        <v>3</v>
      </c>
      <c r="L134" s="127"/>
      <c r="M134" s="127"/>
      <c r="N134" s="127"/>
      <c r="O134" s="127"/>
      <c r="P134" s="199"/>
      <c r="Q134" s="60"/>
      <c r="R134" s="184"/>
    </row>
    <row r="135" spans="1:18" ht="175.5" x14ac:dyDescent="0.3">
      <c r="A135" s="183"/>
      <c r="B135" s="406"/>
      <c r="C135" s="403"/>
      <c r="D135" s="391"/>
      <c r="E135" s="392"/>
      <c r="F135" s="123" t="s">
        <v>116</v>
      </c>
      <c r="G135" s="259" t="s">
        <v>245</v>
      </c>
      <c r="H135" s="275" t="str">
        <f>'Implementation Mandatoriness'!C8</f>
        <v>يجب تطبيقه - Must be implemented</v>
      </c>
      <c r="I135" s="202" t="s">
        <v>401</v>
      </c>
      <c r="J135" s="126" t="s">
        <v>6</v>
      </c>
      <c r="K135" s="127">
        <f t="shared" si="7"/>
        <v>3</v>
      </c>
      <c r="L135" s="127"/>
      <c r="M135" s="127"/>
      <c r="N135" s="127"/>
      <c r="O135" s="127"/>
      <c r="P135" s="199"/>
      <c r="Q135" s="60"/>
      <c r="R135" s="184"/>
    </row>
    <row r="136" spans="1:18" ht="273" x14ac:dyDescent="0.3">
      <c r="A136" s="183"/>
      <c r="B136" s="393" t="s">
        <v>39</v>
      </c>
      <c r="C136" s="394" t="s">
        <v>276</v>
      </c>
      <c r="D136" s="395" t="s">
        <v>547</v>
      </c>
      <c r="E136" s="396"/>
      <c r="F136" s="123" t="s">
        <v>116</v>
      </c>
      <c r="G136" s="259" t="s">
        <v>246</v>
      </c>
      <c r="H136" s="275" t="str">
        <f>'Implementation Mandatoriness'!C7</f>
        <v>يجب تطبيقه كليًا - Must be fully implemented</v>
      </c>
      <c r="I136" s="202" t="s">
        <v>402</v>
      </c>
      <c r="J136" s="253" t="str">
        <f>IF(K136=3,"مطبق كليًا  - Implemented",IF(K136=0,"لاينطبق - Not Applicable",IF(K136=1,"غير مطبق  - Not Implemented",IF(3&lt;K136&gt;1,"مطبق جزئيًا  - Partially Implemented"," "))))</f>
        <v>مطبق كليًا  - Implemented</v>
      </c>
      <c r="K136" s="127">
        <f>IF(SUM(K137:K138)=0,0,AVERAGEIF(K137:K138,"&lt;&gt;0"))</f>
        <v>3</v>
      </c>
      <c r="L136" s="127"/>
      <c r="M136" s="127"/>
      <c r="N136" s="127"/>
      <c r="O136" s="127"/>
      <c r="P136" s="199"/>
      <c r="Q136" s="60"/>
      <c r="R136" s="184"/>
    </row>
    <row r="137" spans="1:18" ht="136.5" x14ac:dyDescent="0.3">
      <c r="A137" s="183"/>
      <c r="B137" s="393"/>
      <c r="C137" s="394"/>
      <c r="D137" s="397"/>
      <c r="E137" s="398"/>
      <c r="F137" s="123" t="s">
        <v>117</v>
      </c>
      <c r="G137" s="259" t="s">
        <v>247</v>
      </c>
      <c r="H137" s="275" t="str">
        <f>'Implementation Mandatoriness'!C8</f>
        <v>يجب تطبيقه - Must be implemented</v>
      </c>
      <c r="I137" s="202" t="s">
        <v>403</v>
      </c>
      <c r="J137" s="126" t="s">
        <v>6</v>
      </c>
      <c r="K137" s="127">
        <f>IF(J137="مطبق كليًا  - Implemented",3,IF(J137="مطبق جزئيًا  - Partially Implemented",2,IF(J137="غير مطبق  - Not Implemented",1,0)))</f>
        <v>3</v>
      </c>
      <c r="L137" s="127"/>
      <c r="M137" s="127"/>
      <c r="N137" s="127"/>
      <c r="O137" s="127"/>
      <c r="P137" s="199"/>
      <c r="Q137" s="60"/>
      <c r="R137" s="184"/>
    </row>
    <row r="138" spans="1:18" ht="195" x14ac:dyDescent="0.3">
      <c r="A138" s="183"/>
      <c r="B138" s="393"/>
      <c r="C138" s="394"/>
      <c r="D138" s="399"/>
      <c r="E138" s="400"/>
      <c r="F138" s="123" t="s">
        <v>117</v>
      </c>
      <c r="G138" s="259" t="s">
        <v>248</v>
      </c>
      <c r="H138" s="275" t="str">
        <f>'Implementation Mandatoriness'!C8</f>
        <v>يجب تطبيقه - Must be implemented</v>
      </c>
      <c r="I138" s="202" t="s">
        <v>404</v>
      </c>
      <c r="J138" s="211" t="s">
        <v>6</v>
      </c>
      <c r="K138" s="212">
        <f>IF(J138="مطبق كليًا  - Implemented",3,IF(J138="مطبق جزئيًا  - Partially Implemented",2,IF(J138="غير مطبق  - Not Implemented",1,0)))</f>
        <v>3</v>
      </c>
      <c r="L138" s="212"/>
      <c r="M138" s="127"/>
      <c r="N138" s="212"/>
      <c r="O138" s="212"/>
      <c r="P138" s="213"/>
      <c r="Q138" s="60"/>
      <c r="R138" s="184"/>
    </row>
    <row r="139" spans="1:18" ht="234" x14ac:dyDescent="0.3">
      <c r="A139" s="183"/>
      <c r="B139" s="407" t="s">
        <v>85</v>
      </c>
      <c r="C139" s="408" t="s">
        <v>277</v>
      </c>
      <c r="D139" s="409" t="s">
        <v>86</v>
      </c>
      <c r="E139" s="409"/>
      <c r="F139" s="123" t="s">
        <v>116</v>
      </c>
      <c r="G139" s="259" t="s">
        <v>249</v>
      </c>
      <c r="H139" s="274" t="str">
        <f>IF('معلومات أساسية عن الخدمة'!C10= "المستوى ٤",'Implementation Mandatoriness'!C9,'Implementation Mandatoriness'!C7)</f>
        <v>يجب تطبيقه كليًا - Must be fully implemented</v>
      </c>
      <c r="I139" s="202" t="s">
        <v>405</v>
      </c>
      <c r="J139" s="253" t="str">
        <f>IF(K139=3,"مطبق كليًا  - Implemented",IF(K139=0,"لاينطبق - Not Applicable",IF(K139=1,"غير مطبق  - Not Implemented",IF(3&lt;K139&gt;1,"مطبق جزئيًا  - Partially Implemented"," "))))</f>
        <v>مطبق كليًا  - Implemented</v>
      </c>
      <c r="K139" s="127">
        <f>IF(H139='Implementation Mandatoriness'!C9,IF(SUM(K140:K143)=0,0,AVERAGEIFS(K140:K143,H140:H143,'Implementation Mandatoriness'!C8,K140:K143,"&lt;&gt;0")),IF(SUM(K140:K143)=0,0,AVERAGEIFS(K140:K143,H140:H143,'Implementation Mandatoriness'!C8,K140:K143,"&lt;&gt;0")))</f>
        <v>3</v>
      </c>
      <c r="L139" s="126" t="str">
        <f>IF(H139='Implementation Mandatoriness'!C9,IF(M139=3,"مطبق كليًا  - Implemented",IF(M139=0,"لاينطبق - Not Applicable",IF(M139=1,"غير مطبق  - Not Implemented",IF(3&lt;M139&gt;1,"مطبق جزئيًا  - Partially Implemented")))),"-")</f>
        <v>-</v>
      </c>
      <c r="M139" s="127">
        <f>IF(H139='Implementation Mandatoriness'!C9,IF(M140=0,0,AVERAGEIFS(M140:M143,H140:H143,'Implementation Mandatoriness'!C10,M140:M143,"&lt;&gt;0")),IF(SUM(M140:M143)=0,0,AVERAGEIFS(M140:M143,H140:H143,'Implementation Mandatoriness'!C10,M140:M143,"&lt;&gt;0")))</f>
        <v>0</v>
      </c>
      <c r="N139" s="127"/>
      <c r="O139" s="127"/>
      <c r="P139" s="214"/>
      <c r="Q139" s="60"/>
      <c r="R139" s="184"/>
    </row>
    <row r="140" spans="1:18" ht="273" x14ac:dyDescent="0.3">
      <c r="A140" s="183"/>
      <c r="B140" s="407"/>
      <c r="C140" s="408"/>
      <c r="D140" s="409"/>
      <c r="E140" s="409"/>
      <c r="F140" s="123" t="s">
        <v>117</v>
      </c>
      <c r="G140" s="259" t="s">
        <v>250</v>
      </c>
      <c r="H140" s="274" t="str">
        <f>IF('معلومات أساسية عن الخدمة'!C10= "المستوى ٤",'Implementation Mandatoriness'!C10,'Implementation Mandatoriness'!C8)</f>
        <v>يجب تطبيقه - Must be implemented</v>
      </c>
      <c r="I140" s="202" t="s">
        <v>406</v>
      </c>
      <c r="J140" s="126" t="s">
        <v>6</v>
      </c>
      <c r="K140" s="127">
        <f>IF(J140="مطبق كليًا  - Implemented",3,IF(J140="مطبق جزئيًا  - Partially Implemented",2,IF(J140="غير مطبق  - Not Implemented",1,0)))</f>
        <v>3</v>
      </c>
      <c r="L140" s="126" t="str">
        <f>IF(H140='Implementation Mandatoriness'!C10,IF(M140=3,"مطبق كليًا  - Implemented",IF(M140=0,"لاينطبق - Not Applicable",IF(M140=1,"غير مطبق  - Not Implemented",IF(3&lt;M140&gt;1,"مطبق جزئيًا  - Partially Implemented")))),"-")</f>
        <v>-</v>
      </c>
      <c r="M140" s="127" t="str">
        <f>IF(H140='Implementation Mandatoriness'!C10,IF(J140="مطبق كليًا  - Implemented",3,IF(J140="مطبق جزئيًا  - Partially Implemented",2,IF(J140="غير مطبق  - Not Implemented",1,0))),"-")</f>
        <v>-</v>
      </c>
      <c r="N140" s="127"/>
      <c r="O140" s="127"/>
      <c r="P140" s="214"/>
      <c r="Q140" s="60"/>
      <c r="R140" s="184"/>
    </row>
    <row r="141" spans="1:18" ht="214.5" x14ac:dyDescent="0.3">
      <c r="A141" s="183"/>
      <c r="B141" s="407"/>
      <c r="C141" s="408"/>
      <c r="D141" s="409"/>
      <c r="E141" s="409"/>
      <c r="F141" s="123" t="s">
        <v>117</v>
      </c>
      <c r="G141" s="259" t="s">
        <v>251</v>
      </c>
      <c r="H141" s="275" t="str">
        <f>'Implementation Mandatoriness'!C8</f>
        <v>يجب تطبيقه - Must be implemented</v>
      </c>
      <c r="I141" s="202" t="s">
        <v>407</v>
      </c>
      <c r="J141" s="126" t="s">
        <v>6</v>
      </c>
      <c r="K141" s="127">
        <f>IF(J141="مطبق كليًا  - Implemented",3,IF(J141="مطبق جزئيًا  - Partially Implemented",2,IF(J141="غير مطبق  - Not Implemented",1,0)))</f>
        <v>3</v>
      </c>
      <c r="L141" s="127"/>
      <c r="M141" s="127"/>
      <c r="N141" s="127"/>
      <c r="O141" s="127"/>
      <c r="P141" s="214"/>
      <c r="Q141" s="60"/>
      <c r="R141" s="184"/>
    </row>
    <row r="142" spans="1:18" ht="136.5" x14ac:dyDescent="0.3">
      <c r="A142" s="183"/>
      <c r="B142" s="407"/>
      <c r="C142" s="408"/>
      <c r="D142" s="409"/>
      <c r="E142" s="409"/>
      <c r="F142" s="123" t="s">
        <v>117</v>
      </c>
      <c r="G142" s="259" t="s">
        <v>252</v>
      </c>
      <c r="H142" s="275" t="str">
        <f>'Implementation Mandatoriness'!C8</f>
        <v>يجب تطبيقه - Must be implemented</v>
      </c>
      <c r="I142" s="202" t="s">
        <v>546</v>
      </c>
      <c r="J142" s="126" t="s">
        <v>6</v>
      </c>
      <c r="K142" s="127">
        <f>IF(J142="مطبق كليًا  - Implemented",3,IF(J142="مطبق جزئيًا  - Partially Implemented",2,IF(J142="غير مطبق  - Not Implemented",1,0)))</f>
        <v>3</v>
      </c>
      <c r="L142" s="127"/>
      <c r="M142" s="127"/>
      <c r="N142" s="127"/>
      <c r="O142" s="127"/>
      <c r="P142" s="214"/>
      <c r="Q142" s="60"/>
      <c r="R142" s="184"/>
    </row>
    <row r="143" spans="1:18" ht="175.5" x14ac:dyDescent="0.3">
      <c r="A143" s="183"/>
      <c r="B143" s="407"/>
      <c r="C143" s="408"/>
      <c r="D143" s="409"/>
      <c r="E143" s="409"/>
      <c r="F143" s="123" t="s">
        <v>117</v>
      </c>
      <c r="G143" s="259" t="s">
        <v>253</v>
      </c>
      <c r="H143" s="275" t="str">
        <f>'Implementation Mandatoriness'!C8</f>
        <v>يجب تطبيقه - Must be implemented</v>
      </c>
      <c r="I143" s="202" t="s">
        <v>408</v>
      </c>
      <c r="J143" s="126" t="s">
        <v>6</v>
      </c>
      <c r="K143" s="127">
        <f>IF(J143="مطبق كليًا  - Implemented",3,IF(J143="مطبق جزئيًا  - Partially Implemented",2,IF(J143="غير مطبق  - Not Implemented",1,0)))</f>
        <v>3</v>
      </c>
      <c r="L143" s="127"/>
      <c r="M143" s="127"/>
      <c r="N143" s="127"/>
      <c r="O143" s="127"/>
      <c r="P143" s="214"/>
      <c r="Q143" s="60"/>
      <c r="R143" s="184"/>
    </row>
    <row r="144" spans="1:18" x14ac:dyDescent="0.3">
      <c r="A144" s="185"/>
      <c r="B144" s="186"/>
      <c r="C144" s="186"/>
      <c r="D144" s="186"/>
      <c r="E144" s="186"/>
      <c r="F144" s="187"/>
      <c r="G144" s="187"/>
      <c r="H144" s="187"/>
      <c r="I144" s="186"/>
      <c r="J144" s="186"/>
      <c r="K144" s="186"/>
      <c r="L144" s="186"/>
      <c r="M144" s="186"/>
      <c r="N144" s="186"/>
      <c r="O144" s="186"/>
      <c r="P144" s="186"/>
      <c r="Q144" s="186"/>
      <c r="R144" s="188"/>
    </row>
    <row r="145" spans="1:18" x14ac:dyDescent="0.3">
      <c r="A145" s="185"/>
      <c r="B145" s="186"/>
      <c r="C145" s="186"/>
      <c r="D145" s="186"/>
      <c r="E145" s="186"/>
      <c r="F145" s="187"/>
      <c r="G145" s="187"/>
      <c r="H145" s="187"/>
      <c r="I145" s="186"/>
      <c r="J145" s="186"/>
      <c r="K145" s="186"/>
      <c r="L145" s="186"/>
      <c r="M145" s="186"/>
      <c r="N145" s="186"/>
      <c r="O145" s="186"/>
      <c r="P145" s="186"/>
      <c r="Q145" s="186"/>
      <c r="R145" s="188"/>
    </row>
    <row r="146" spans="1:18" x14ac:dyDescent="0.3">
      <c r="A146" s="185"/>
      <c r="B146" s="186"/>
      <c r="C146" s="186"/>
      <c r="D146" s="186"/>
      <c r="E146" s="186"/>
      <c r="F146" s="187"/>
      <c r="G146" s="187"/>
      <c r="H146" s="187"/>
      <c r="I146" s="186"/>
      <c r="J146" s="186"/>
      <c r="K146" s="186"/>
      <c r="L146" s="186"/>
      <c r="M146" s="186"/>
      <c r="N146" s="186"/>
      <c r="O146" s="186"/>
      <c r="P146" s="186"/>
      <c r="Q146" s="186"/>
      <c r="R146" s="188"/>
    </row>
    <row r="147" spans="1:18" x14ac:dyDescent="0.3">
      <c r="A147" s="185"/>
      <c r="B147" s="186"/>
      <c r="C147" s="186"/>
      <c r="D147" s="186"/>
      <c r="E147" s="186"/>
      <c r="F147" s="187"/>
      <c r="G147" s="187"/>
      <c r="H147" s="187"/>
      <c r="I147" s="186"/>
      <c r="J147" s="186"/>
      <c r="K147" s="186"/>
      <c r="L147" s="186"/>
      <c r="M147" s="186"/>
      <c r="N147" s="186"/>
      <c r="O147" s="186"/>
      <c r="P147" s="186"/>
      <c r="Q147" s="186"/>
      <c r="R147" s="188"/>
    </row>
    <row r="148" spans="1:18" x14ac:dyDescent="0.3">
      <c r="A148" s="185"/>
      <c r="B148" s="186"/>
      <c r="C148" s="186"/>
      <c r="D148" s="186"/>
      <c r="E148" s="186"/>
      <c r="F148" s="187"/>
      <c r="G148" s="187"/>
      <c r="H148" s="187"/>
      <c r="I148" s="186"/>
      <c r="J148" s="186"/>
      <c r="K148" s="186"/>
      <c r="L148" s="186"/>
      <c r="M148" s="186"/>
      <c r="N148" s="186"/>
      <c r="O148" s="186"/>
      <c r="P148" s="186"/>
      <c r="Q148" s="186"/>
      <c r="R148" s="188"/>
    </row>
    <row r="149" spans="1:18" ht="20.100000000000001" customHeight="1" x14ac:dyDescent="0.4">
      <c r="A149" s="316" t="str">
        <f>"التصنيف - Classification:  "&amp;الرئيسية!E11&amp;"                                                                                                                                                                                                                                      "</f>
        <v xml:space="preserve">التصنيف - Classification:  عام - Public                                                                                                                                                                                                                                      </v>
      </c>
      <c r="B149" s="317"/>
      <c r="C149" s="317"/>
      <c r="D149" s="317"/>
      <c r="E149" s="317"/>
      <c r="F149" s="317"/>
      <c r="G149" s="317"/>
      <c r="H149" s="317"/>
      <c r="I149" s="317"/>
      <c r="J149" s="317"/>
      <c r="K149" s="317"/>
      <c r="L149" s="317"/>
      <c r="M149" s="317"/>
      <c r="N149" s="317"/>
      <c r="O149" s="317"/>
      <c r="P149" s="317"/>
      <c r="Q149" s="317"/>
      <c r="R149" s="318"/>
    </row>
  </sheetData>
  <sheetProtection password="AD2E" sheet="1" objects="1" scenarios="1"/>
  <dataConsolidate link="1"/>
  <mergeCells count="57">
    <mergeCell ref="B31:B135"/>
    <mergeCell ref="C31:C33"/>
    <mergeCell ref="D31:E33"/>
    <mergeCell ref="C34:C46"/>
    <mergeCell ref="D34:E46"/>
    <mergeCell ref="C47:C59"/>
    <mergeCell ref="D47:E59"/>
    <mergeCell ref="C113:C119"/>
    <mergeCell ref="D113:E119"/>
    <mergeCell ref="C120:C125"/>
    <mergeCell ref="D120:E125"/>
    <mergeCell ref="C126:C135"/>
    <mergeCell ref="D126:E135"/>
    <mergeCell ref="C98:C106"/>
    <mergeCell ref="D98:E106"/>
    <mergeCell ref="C107:C110"/>
    <mergeCell ref="A149:R149"/>
    <mergeCell ref="B136:B138"/>
    <mergeCell ref="C136:C138"/>
    <mergeCell ref="D136:E138"/>
    <mergeCell ref="B139:B143"/>
    <mergeCell ref="C139:C143"/>
    <mergeCell ref="D139:E143"/>
    <mergeCell ref="D107:E110"/>
    <mergeCell ref="C111:C112"/>
    <mergeCell ref="D111:E112"/>
    <mergeCell ref="C84:C86"/>
    <mergeCell ref="D84:E86"/>
    <mergeCell ref="C87:C88"/>
    <mergeCell ref="D87:E88"/>
    <mergeCell ref="C89:C97"/>
    <mergeCell ref="D89:E97"/>
    <mergeCell ref="C78:C80"/>
    <mergeCell ref="D78:E80"/>
    <mergeCell ref="C81:C83"/>
    <mergeCell ref="C7:E7"/>
    <mergeCell ref="F7:G7"/>
    <mergeCell ref="C60:C66"/>
    <mergeCell ref="D60:E66"/>
    <mergeCell ref="C67:C71"/>
    <mergeCell ref="D67:E71"/>
    <mergeCell ref="C72:C77"/>
    <mergeCell ref="D72:E74"/>
    <mergeCell ref="D81:E83"/>
    <mergeCell ref="C9:E9"/>
    <mergeCell ref="H7:P7"/>
    <mergeCell ref="B11:B30"/>
    <mergeCell ref="C11:C12"/>
    <mergeCell ref="D11:E12"/>
    <mergeCell ref="C13:C16"/>
    <mergeCell ref="D13:E16"/>
    <mergeCell ref="C17:C18"/>
    <mergeCell ref="D17:E18"/>
    <mergeCell ref="C19:C24"/>
    <mergeCell ref="D19:E24"/>
    <mergeCell ref="C25:C29"/>
    <mergeCell ref="D25:E29"/>
  </mergeCells>
  <conditionalFormatting sqref="J13:J14 J16 J31 J33 J60 J72:J77 J84:J86 J90:J97 J113:J114 J136:J138 J79:J80 J116:J119">
    <cfRule type="containsText" dxfId="1185" priority="201" operator="containsText" text="لاينطبق - Not Applicable">
      <formula>NOT(ISERROR(SEARCH("لاينطبق - Not Applicable",J13)))</formula>
    </cfRule>
    <cfRule type="containsText" dxfId="1184" priority="202" operator="containsText" text="غير مطبق  - Not Implemented">
      <formula>NOT(ISERROR(SEARCH("غير مطبق  - Not Implemented",J13)))</formula>
    </cfRule>
    <cfRule type="containsText" dxfId="1183" priority="203" operator="containsText" text="مطبق جزئيًا  - Partially Implemented">
      <formula>NOT(ISERROR(SEARCH("مطبق جزئيًا  - Partially Implemented",J13)))</formula>
    </cfRule>
    <cfRule type="containsText" dxfId="1182" priority="204" operator="containsText" text="مطبق كليًا  - Implemented">
      <formula>NOT(ISERROR(SEARCH("مطبق كليًا  - Implemented",J13)))</formula>
    </cfRule>
    <cfRule type="containsText" dxfId="1181" priority="205" operator="containsText" text="مطبق كليًا  - Implemented">
      <formula>NOT(ISERROR(SEARCH("مطبق كليًا  - Implemented",J13)))</formula>
    </cfRule>
  </conditionalFormatting>
  <conditionalFormatting sqref="J12">
    <cfRule type="containsText" dxfId="1180" priority="196" operator="containsText" text="لاينطبق - Not Applicable">
      <formula>NOT(ISERROR(SEARCH("لاينطبق - Not Applicable",J12)))</formula>
    </cfRule>
    <cfRule type="containsText" dxfId="1179" priority="197" operator="containsText" text="غير مطبق  - Not Implemented">
      <formula>NOT(ISERROR(SEARCH("غير مطبق  - Not Implemented",J12)))</formula>
    </cfRule>
    <cfRule type="containsText" dxfId="1178" priority="198" operator="containsText" text="مطبق جزئيًا  - Partially Implemented">
      <formula>NOT(ISERROR(SEARCH("مطبق جزئيًا  - Partially Implemented",J12)))</formula>
    </cfRule>
    <cfRule type="containsText" dxfId="1177" priority="199" operator="containsText" text="مطبق كليًا  - Implemented">
      <formula>NOT(ISERROR(SEARCH("مطبق كليًا  - Implemented",J12)))</formula>
    </cfRule>
    <cfRule type="containsText" dxfId="1176" priority="200" operator="containsText" text="مطبق كليًا  - Implemented">
      <formula>NOT(ISERROR(SEARCH("مطبق كليًا  - Implemented",J12)))</formula>
    </cfRule>
  </conditionalFormatting>
  <conditionalFormatting sqref="J11">
    <cfRule type="containsText" dxfId="1175" priority="191" operator="containsText" text="لاينطبق - Not Applicable">
      <formula>NOT(ISERROR(SEARCH("لاينطبق - Not Applicable",J11)))</formula>
    </cfRule>
    <cfRule type="containsText" dxfId="1174" priority="192" operator="containsText" text="غير مطبق  - Not Implemented">
      <formula>NOT(ISERROR(SEARCH("غير مطبق  - Not Implemented",J11)))</formula>
    </cfRule>
    <cfRule type="containsText" dxfId="1173" priority="193" operator="containsText" text="مطبق جزئيًا  - Partially Implemented">
      <formula>NOT(ISERROR(SEARCH("مطبق جزئيًا  - Partially Implemented",J11)))</formula>
    </cfRule>
    <cfRule type="containsText" dxfId="1172" priority="194" operator="containsText" text="مطبق كليًا  - Implemented">
      <formula>NOT(ISERROR(SEARCH("مطبق كليًا  - Implemented",J11)))</formula>
    </cfRule>
    <cfRule type="containsText" dxfId="1171" priority="195" operator="containsText" text="مطبق كليًا  - Implemented">
      <formula>NOT(ISERROR(SEARCH("مطبق كليًا  - Implemented",J11)))</formula>
    </cfRule>
  </conditionalFormatting>
  <conditionalFormatting sqref="J15">
    <cfRule type="containsText" dxfId="1170" priority="186" operator="containsText" text="لاينطبق - Not Applicable">
      <formula>NOT(ISERROR(SEARCH("لاينطبق - Not Applicable",J15)))</formula>
    </cfRule>
    <cfRule type="containsText" dxfId="1169" priority="187" operator="containsText" text="غير مطبق  - Not Implemented">
      <formula>NOT(ISERROR(SEARCH("غير مطبق  - Not Implemented",J15)))</formula>
    </cfRule>
    <cfRule type="containsText" dxfId="1168" priority="188" operator="containsText" text="مطبق جزئيًا  - Partially Implemented">
      <formula>NOT(ISERROR(SEARCH("مطبق جزئيًا  - Partially Implemented",J15)))</formula>
    </cfRule>
    <cfRule type="containsText" dxfId="1167" priority="189" operator="containsText" text="مطبق كليًا  - Implemented">
      <formula>NOT(ISERROR(SEARCH("مطبق كليًا  - Implemented",J15)))</formula>
    </cfRule>
    <cfRule type="containsText" dxfId="1166" priority="190" operator="containsText" text="مطبق كليًا  - Implemented">
      <formula>NOT(ISERROR(SEARCH("مطبق كليًا  - Implemented",J15)))</formula>
    </cfRule>
  </conditionalFormatting>
  <conditionalFormatting sqref="J18">
    <cfRule type="containsText" dxfId="1165" priority="181" operator="containsText" text="لاينطبق - Not Applicable">
      <formula>NOT(ISERROR(SEARCH("لاينطبق - Not Applicable",J18)))</formula>
    </cfRule>
    <cfRule type="containsText" dxfId="1164" priority="182" operator="containsText" text="غير مطبق  - Not Implemented">
      <formula>NOT(ISERROR(SEARCH("غير مطبق  - Not Implemented",J18)))</formula>
    </cfRule>
    <cfRule type="containsText" dxfId="1163" priority="183" operator="containsText" text="مطبق جزئيًا  - Partially Implemented">
      <formula>NOT(ISERROR(SEARCH("مطبق جزئيًا  - Partially Implemented",J18)))</formula>
    </cfRule>
    <cfRule type="containsText" dxfId="1162" priority="184" operator="containsText" text="مطبق كليًا  - Implemented">
      <formula>NOT(ISERROR(SEARCH("مطبق كليًا  - Implemented",J18)))</formula>
    </cfRule>
    <cfRule type="containsText" dxfId="1161" priority="185" operator="containsText" text="مطبق كليًا  - Implemented">
      <formula>NOT(ISERROR(SEARCH("مطبق كليًا  - Implemented",J18)))</formula>
    </cfRule>
  </conditionalFormatting>
  <conditionalFormatting sqref="J17">
    <cfRule type="containsText" dxfId="1160" priority="171" operator="containsText" text="لاينطبق - Not Applicable">
      <formula>NOT(ISERROR(SEARCH("لاينطبق - Not Applicable",J17)))</formula>
    </cfRule>
    <cfRule type="containsText" dxfId="1159" priority="172" operator="containsText" text="غير مطبق  - Not Implemented">
      <formula>NOT(ISERROR(SEARCH("غير مطبق  - Not Implemented",J17)))</formula>
    </cfRule>
    <cfRule type="containsText" dxfId="1158" priority="173" operator="containsText" text="مطبق جزئيًا  - Partially Implemented">
      <formula>NOT(ISERROR(SEARCH("مطبق جزئيًا  - Partially Implemented",J17)))</formula>
    </cfRule>
    <cfRule type="containsText" dxfId="1157" priority="174" operator="containsText" text="مطبق كليًا  - Implemented">
      <formula>NOT(ISERROR(SEARCH("مطبق كليًا  - Implemented",J17)))</formula>
    </cfRule>
    <cfRule type="containsText" dxfId="1156" priority="175" operator="containsText" text="مطبق كليًا  - Implemented">
      <formula>NOT(ISERROR(SEARCH("مطبق كليًا  - Implemented",J17)))</formula>
    </cfRule>
  </conditionalFormatting>
  <conditionalFormatting sqref="J35:J38 J46">
    <cfRule type="containsText" dxfId="1155" priority="176" operator="containsText" text="لاينطبق - Not Applicable">
      <formula>NOT(ISERROR(SEARCH("لاينطبق - Not Applicable",J35)))</formula>
    </cfRule>
    <cfRule type="containsText" dxfId="1154" priority="177" operator="containsText" text="غير مطبق  - Not Implemented">
      <formula>NOT(ISERROR(SEARCH("غير مطبق  - Not Implemented",J35)))</formula>
    </cfRule>
    <cfRule type="containsText" dxfId="1153" priority="178" operator="containsText" text="مطبق جزئيًا  - Partially Implemented">
      <formula>NOT(ISERROR(SEARCH("مطبق جزئيًا  - Partially Implemented",J35)))</formula>
    </cfRule>
    <cfRule type="containsText" dxfId="1152" priority="179" operator="containsText" text="مطبق كليًا  - Implemented">
      <formula>NOT(ISERROR(SEARCH("مطبق كليًا  - Implemented",J35)))</formula>
    </cfRule>
    <cfRule type="containsText" dxfId="1151" priority="180" operator="containsText" text="مطبق كليًا  - Implemented">
      <formula>NOT(ISERROR(SEARCH("مطبق كليًا  - Implemented",J35)))</formula>
    </cfRule>
  </conditionalFormatting>
  <conditionalFormatting sqref="J23">
    <cfRule type="containsText" dxfId="1150" priority="166" operator="containsText" text="لاينطبق - Not Applicable">
      <formula>NOT(ISERROR(SEARCH("لاينطبق - Not Applicable",J23)))</formula>
    </cfRule>
    <cfRule type="containsText" dxfId="1149" priority="167" operator="containsText" text="غير مطبق  - Not Implemented">
      <formula>NOT(ISERROR(SEARCH("غير مطبق  - Not Implemented",J23)))</formula>
    </cfRule>
    <cfRule type="containsText" dxfId="1148" priority="168" operator="containsText" text="مطبق جزئيًا  - Partially Implemented">
      <formula>NOT(ISERROR(SEARCH("مطبق جزئيًا  - Partially Implemented",J23)))</formula>
    </cfRule>
    <cfRule type="containsText" dxfId="1147" priority="169" operator="containsText" text="مطبق كليًا  - Implemented">
      <formula>NOT(ISERROR(SEARCH("مطبق كليًا  - Implemented",J23)))</formula>
    </cfRule>
    <cfRule type="containsText" dxfId="1146" priority="170" operator="containsText" text="مطبق كليًا  - Implemented">
      <formula>NOT(ISERROR(SEARCH("مطبق كليًا  - Implemented",J23)))</formula>
    </cfRule>
  </conditionalFormatting>
  <conditionalFormatting sqref="J26">
    <cfRule type="containsText" dxfId="1145" priority="161" operator="containsText" text="لاينطبق - Not Applicable">
      <formula>NOT(ISERROR(SEARCH("لاينطبق - Not Applicable",J26)))</formula>
    </cfRule>
    <cfRule type="containsText" dxfId="1144" priority="162" operator="containsText" text="غير مطبق  - Not Implemented">
      <formula>NOT(ISERROR(SEARCH("غير مطبق  - Not Implemented",J26)))</formula>
    </cfRule>
    <cfRule type="containsText" dxfId="1143" priority="163" operator="containsText" text="مطبق جزئيًا  - Partially Implemented">
      <formula>NOT(ISERROR(SEARCH("مطبق جزئيًا  - Partially Implemented",J26)))</formula>
    </cfRule>
    <cfRule type="containsText" dxfId="1142" priority="164" operator="containsText" text="مطبق كليًا  - Implemented">
      <formula>NOT(ISERROR(SEARCH("مطبق كليًا  - Implemented",J26)))</formula>
    </cfRule>
    <cfRule type="containsText" dxfId="1141" priority="165" operator="containsText" text="مطبق كليًا  - Implemented">
      <formula>NOT(ISERROR(SEARCH("مطبق كليًا  - Implemented",J26)))</formula>
    </cfRule>
  </conditionalFormatting>
  <conditionalFormatting sqref="J28">
    <cfRule type="containsText" dxfId="1140" priority="156" operator="containsText" text="لاينطبق - Not Applicable">
      <formula>NOT(ISERROR(SEARCH("لاينطبق - Not Applicable",J28)))</formula>
    </cfRule>
    <cfRule type="containsText" dxfId="1139" priority="157" operator="containsText" text="غير مطبق  - Not Implemented">
      <formula>NOT(ISERROR(SEARCH("غير مطبق  - Not Implemented",J28)))</formula>
    </cfRule>
    <cfRule type="containsText" dxfId="1138" priority="158" operator="containsText" text="مطبق جزئيًا  - Partially Implemented">
      <formula>NOT(ISERROR(SEARCH("مطبق جزئيًا  - Partially Implemented",J28)))</formula>
    </cfRule>
    <cfRule type="containsText" dxfId="1137" priority="159" operator="containsText" text="مطبق كليًا  - Implemented">
      <formula>NOT(ISERROR(SEARCH("مطبق كليًا  - Implemented",J28)))</formula>
    </cfRule>
    <cfRule type="containsText" dxfId="1136" priority="160" operator="containsText" text="مطبق كليًا  - Implemented">
      <formula>NOT(ISERROR(SEARCH("مطبق كليًا  - Implemented",J28)))</formula>
    </cfRule>
  </conditionalFormatting>
  <conditionalFormatting sqref="J29">
    <cfRule type="containsText" dxfId="1135" priority="151" operator="containsText" text="لاينطبق - Not Applicable">
      <formula>NOT(ISERROR(SEARCH("لاينطبق - Not Applicable",J29)))</formula>
    </cfRule>
    <cfRule type="containsText" dxfId="1134" priority="152" operator="containsText" text="غير مطبق  - Not Implemented">
      <formula>NOT(ISERROR(SEARCH("غير مطبق  - Not Implemented",J29)))</formula>
    </cfRule>
    <cfRule type="containsText" dxfId="1133" priority="153" operator="containsText" text="مطبق جزئيًا  - Partially Implemented">
      <formula>NOT(ISERROR(SEARCH("مطبق جزئيًا  - Partially Implemented",J29)))</formula>
    </cfRule>
    <cfRule type="containsText" dxfId="1132" priority="154" operator="containsText" text="مطبق كليًا  - Implemented">
      <formula>NOT(ISERROR(SEARCH("مطبق كليًا  - Implemented",J29)))</formula>
    </cfRule>
    <cfRule type="containsText" dxfId="1131" priority="155" operator="containsText" text="مطبق كليًا  - Implemented">
      <formula>NOT(ISERROR(SEARCH("مطبق كليًا  - Implemented",J29)))</formula>
    </cfRule>
  </conditionalFormatting>
  <conditionalFormatting sqref="J30">
    <cfRule type="containsText" dxfId="1130" priority="146" operator="containsText" text="لاينطبق - Not Applicable">
      <formula>NOT(ISERROR(SEARCH("لاينطبق - Not Applicable",J30)))</formula>
    </cfRule>
    <cfRule type="containsText" dxfId="1129" priority="147" operator="containsText" text="غير مطبق  - Not Implemented">
      <formula>NOT(ISERROR(SEARCH("غير مطبق  - Not Implemented",J30)))</formula>
    </cfRule>
    <cfRule type="containsText" dxfId="1128" priority="148" operator="containsText" text="مطبق جزئيًا  - Partially Implemented">
      <formula>NOT(ISERROR(SEARCH("مطبق جزئيًا  - Partially Implemented",J30)))</formula>
    </cfRule>
    <cfRule type="containsText" dxfId="1127" priority="149" operator="containsText" text="مطبق كليًا  - Implemented">
      <formula>NOT(ISERROR(SEARCH("مطبق كليًا  - Implemented",J30)))</formula>
    </cfRule>
    <cfRule type="containsText" dxfId="1126" priority="150" operator="containsText" text="مطبق كليًا  - Implemented">
      <formula>NOT(ISERROR(SEARCH("مطبق كليًا  - Implemented",J30)))</formula>
    </cfRule>
  </conditionalFormatting>
  <conditionalFormatting sqref="J27">
    <cfRule type="containsText" dxfId="1125" priority="141" operator="containsText" text="لاينطبق - Not Applicable">
      <formula>NOT(ISERROR(SEARCH("لاينطبق - Not Applicable",J27)))</formula>
    </cfRule>
    <cfRule type="containsText" dxfId="1124" priority="142" operator="containsText" text="غير مطبق  - Not Implemented">
      <formula>NOT(ISERROR(SEARCH("غير مطبق  - Not Implemented",J27)))</formula>
    </cfRule>
    <cfRule type="containsText" dxfId="1123" priority="143" operator="containsText" text="مطبق جزئيًا  - Partially Implemented">
      <formula>NOT(ISERROR(SEARCH("مطبق جزئيًا  - Partially Implemented",J27)))</formula>
    </cfRule>
    <cfRule type="containsText" dxfId="1122" priority="144" operator="containsText" text="مطبق كليًا  - Implemented">
      <formula>NOT(ISERROR(SEARCH("مطبق كليًا  - Implemented",J27)))</formula>
    </cfRule>
    <cfRule type="containsText" dxfId="1121" priority="145" operator="containsText" text="مطبق كليًا  - Implemented">
      <formula>NOT(ISERROR(SEARCH("مطبق كليًا  - Implemented",J27)))</formula>
    </cfRule>
  </conditionalFormatting>
  <conditionalFormatting sqref="J32">
    <cfRule type="containsText" dxfId="1120" priority="136" operator="containsText" text="لاينطبق - Not Applicable">
      <formula>NOT(ISERROR(SEARCH("لاينطبق - Not Applicable",J32)))</formula>
    </cfRule>
    <cfRule type="containsText" dxfId="1119" priority="137" operator="containsText" text="غير مطبق  - Not Implemented">
      <formula>NOT(ISERROR(SEARCH("غير مطبق  - Not Implemented",J32)))</formula>
    </cfRule>
    <cfRule type="containsText" dxfId="1118" priority="138" operator="containsText" text="مطبق جزئيًا  - Partially Implemented">
      <formula>NOT(ISERROR(SEARCH("مطبق جزئيًا  - Partially Implemented",J32)))</formula>
    </cfRule>
    <cfRule type="containsText" dxfId="1117" priority="139" operator="containsText" text="مطبق كليًا  - Implemented">
      <formula>NOT(ISERROR(SEARCH("مطبق كليًا  - Implemented",J32)))</formula>
    </cfRule>
    <cfRule type="containsText" dxfId="1116" priority="140" operator="containsText" text="مطبق كليًا  - Implemented">
      <formula>NOT(ISERROR(SEARCH("مطبق كليًا  - Implemented",J32)))</formula>
    </cfRule>
  </conditionalFormatting>
  <conditionalFormatting sqref="J39:J45">
    <cfRule type="containsText" dxfId="1115" priority="131" operator="containsText" text="لاينطبق - Not Applicable">
      <formula>NOT(ISERROR(SEARCH("لاينطبق - Not Applicable",J39)))</formula>
    </cfRule>
    <cfRule type="containsText" dxfId="1114" priority="132" operator="containsText" text="غير مطبق  - Not Implemented">
      <formula>NOT(ISERROR(SEARCH("غير مطبق  - Not Implemented",J39)))</formula>
    </cfRule>
    <cfRule type="containsText" dxfId="1113" priority="133" operator="containsText" text="مطبق جزئيًا  - Partially Implemented">
      <formula>NOT(ISERROR(SEARCH("مطبق جزئيًا  - Partially Implemented",J39)))</formula>
    </cfRule>
    <cfRule type="containsText" dxfId="1112" priority="134" operator="containsText" text="مطبق كليًا  - Implemented">
      <formula>NOT(ISERROR(SEARCH("مطبق كليًا  - Implemented",J39)))</formula>
    </cfRule>
    <cfRule type="containsText" dxfId="1111" priority="135" operator="containsText" text="مطبق كليًا  - Implemented">
      <formula>NOT(ISERROR(SEARCH("مطبق كليًا  - Implemented",J39)))</formula>
    </cfRule>
  </conditionalFormatting>
  <conditionalFormatting sqref="J61:J66">
    <cfRule type="containsText" dxfId="1110" priority="126" operator="containsText" text="لاينطبق - Not Applicable">
      <formula>NOT(ISERROR(SEARCH("لاينطبق - Not Applicable",J61)))</formula>
    </cfRule>
    <cfRule type="containsText" dxfId="1109" priority="127" operator="containsText" text="غير مطبق  - Not Implemented">
      <formula>NOT(ISERROR(SEARCH("غير مطبق  - Not Implemented",J61)))</formula>
    </cfRule>
    <cfRule type="containsText" dxfId="1108" priority="128" operator="containsText" text="مطبق جزئيًا  - Partially Implemented">
      <formula>NOT(ISERROR(SEARCH("مطبق جزئيًا  - Partially Implemented",J61)))</formula>
    </cfRule>
    <cfRule type="containsText" dxfId="1107" priority="129" operator="containsText" text="مطبق كليًا  - Implemented">
      <formula>NOT(ISERROR(SEARCH("مطبق كليًا  - Implemented",J61)))</formula>
    </cfRule>
    <cfRule type="containsText" dxfId="1106" priority="130" operator="containsText" text="مطبق كليًا  - Implemented">
      <formula>NOT(ISERROR(SEARCH("مطبق كليًا  - Implemented",J61)))</formula>
    </cfRule>
  </conditionalFormatting>
  <conditionalFormatting sqref="J81:J83">
    <cfRule type="containsText" dxfId="1105" priority="121" operator="containsText" text="لاينطبق - Not Applicable">
      <formula>NOT(ISERROR(SEARCH("لاينطبق - Not Applicable",J81)))</formula>
    </cfRule>
    <cfRule type="containsText" dxfId="1104" priority="122" operator="containsText" text="غير مطبق  - Not Implemented">
      <formula>NOT(ISERROR(SEARCH("غير مطبق  - Not Implemented",J81)))</formula>
    </cfRule>
    <cfRule type="containsText" dxfId="1103" priority="123" operator="containsText" text="مطبق جزئيًا  - Partially Implemented">
      <formula>NOT(ISERROR(SEARCH("مطبق جزئيًا  - Partially Implemented",J81)))</formula>
    </cfRule>
    <cfRule type="containsText" dxfId="1102" priority="124" operator="containsText" text="مطبق كليًا  - Implemented">
      <formula>NOT(ISERROR(SEARCH("مطبق كليًا  - Implemented",J81)))</formula>
    </cfRule>
    <cfRule type="containsText" dxfId="1101" priority="125" operator="containsText" text="مطبق كليًا  - Implemented">
      <formula>NOT(ISERROR(SEARCH("مطبق كليًا  - Implemented",J81)))</formula>
    </cfRule>
  </conditionalFormatting>
  <conditionalFormatting sqref="J87:J88">
    <cfRule type="containsText" dxfId="1100" priority="116" operator="containsText" text="لاينطبق - Not Applicable">
      <formula>NOT(ISERROR(SEARCH("لاينطبق - Not Applicable",J87)))</formula>
    </cfRule>
    <cfRule type="containsText" dxfId="1099" priority="117" operator="containsText" text="غير مطبق  - Not Implemented">
      <formula>NOT(ISERROR(SEARCH("غير مطبق  - Not Implemented",J87)))</formula>
    </cfRule>
    <cfRule type="containsText" dxfId="1098" priority="118" operator="containsText" text="مطبق جزئيًا  - Partially Implemented">
      <formula>NOT(ISERROR(SEARCH("مطبق جزئيًا  - Partially Implemented",J87)))</formula>
    </cfRule>
    <cfRule type="containsText" dxfId="1097" priority="119" operator="containsText" text="مطبق كليًا  - Implemented">
      <formula>NOT(ISERROR(SEARCH("مطبق كليًا  - Implemented",J87)))</formula>
    </cfRule>
    <cfRule type="containsText" dxfId="1096" priority="120" operator="containsText" text="مطبق كليًا  - Implemented">
      <formula>NOT(ISERROR(SEARCH("مطبق كليًا  - Implemented",J87)))</formula>
    </cfRule>
  </conditionalFormatting>
  <conditionalFormatting sqref="J98:J106">
    <cfRule type="containsText" dxfId="1095" priority="111" operator="containsText" text="لاينطبق - Not Applicable">
      <formula>NOT(ISERROR(SEARCH("لاينطبق - Not Applicable",J98)))</formula>
    </cfRule>
    <cfRule type="containsText" dxfId="1094" priority="112" operator="containsText" text="غير مطبق  - Not Implemented">
      <formula>NOT(ISERROR(SEARCH("غير مطبق  - Not Implemented",J98)))</formula>
    </cfRule>
    <cfRule type="containsText" dxfId="1093" priority="113" operator="containsText" text="مطبق جزئيًا  - Partially Implemented">
      <formula>NOT(ISERROR(SEARCH("مطبق جزئيًا  - Partially Implemented",J98)))</formula>
    </cfRule>
    <cfRule type="containsText" dxfId="1092" priority="114" operator="containsText" text="مطبق كليًا  - Implemented">
      <formula>NOT(ISERROR(SEARCH("مطبق كليًا  - Implemented",J98)))</formula>
    </cfRule>
    <cfRule type="containsText" dxfId="1091" priority="115" operator="containsText" text="مطبق كليًا  - Implemented">
      <formula>NOT(ISERROR(SEARCH("مطبق كليًا  - Implemented",J98)))</formula>
    </cfRule>
  </conditionalFormatting>
  <conditionalFormatting sqref="J107:J110">
    <cfRule type="containsText" dxfId="1090" priority="106" operator="containsText" text="لاينطبق - Not Applicable">
      <formula>NOT(ISERROR(SEARCH("لاينطبق - Not Applicable",J107)))</formula>
    </cfRule>
    <cfRule type="containsText" dxfId="1089" priority="107" operator="containsText" text="غير مطبق  - Not Implemented">
      <formula>NOT(ISERROR(SEARCH("غير مطبق  - Not Implemented",J107)))</formula>
    </cfRule>
    <cfRule type="containsText" dxfId="1088" priority="108" operator="containsText" text="مطبق جزئيًا  - Partially Implemented">
      <formula>NOT(ISERROR(SEARCH("مطبق جزئيًا  - Partially Implemented",J107)))</formula>
    </cfRule>
    <cfRule type="containsText" dxfId="1087" priority="109" operator="containsText" text="مطبق كليًا  - Implemented">
      <formula>NOT(ISERROR(SEARCH("مطبق كليًا  - Implemented",J107)))</formula>
    </cfRule>
    <cfRule type="containsText" dxfId="1086" priority="110" operator="containsText" text="مطبق كليًا  - Implemented">
      <formula>NOT(ISERROR(SEARCH("مطبق كليًا  - Implemented",J107)))</formula>
    </cfRule>
  </conditionalFormatting>
  <conditionalFormatting sqref="J111:J112">
    <cfRule type="containsText" dxfId="1085" priority="101" operator="containsText" text="لاينطبق - Not Applicable">
      <formula>NOT(ISERROR(SEARCH("لاينطبق - Not Applicable",J111)))</formula>
    </cfRule>
    <cfRule type="containsText" dxfId="1084" priority="102" operator="containsText" text="غير مطبق  - Not Implemented">
      <formula>NOT(ISERROR(SEARCH("غير مطبق  - Not Implemented",J111)))</formula>
    </cfRule>
    <cfRule type="containsText" dxfId="1083" priority="103" operator="containsText" text="مطبق جزئيًا  - Partially Implemented">
      <formula>NOT(ISERROR(SEARCH("مطبق جزئيًا  - Partially Implemented",J111)))</formula>
    </cfRule>
    <cfRule type="containsText" dxfId="1082" priority="104" operator="containsText" text="مطبق كليًا  - Implemented">
      <formula>NOT(ISERROR(SEARCH("مطبق كليًا  - Implemented",J111)))</formula>
    </cfRule>
    <cfRule type="containsText" dxfId="1081" priority="105" operator="containsText" text="مطبق كليًا  - Implemented">
      <formula>NOT(ISERROR(SEARCH("مطبق كليًا  - Implemented",J111)))</formula>
    </cfRule>
  </conditionalFormatting>
  <conditionalFormatting sqref="J120:J124">
    <cfRule type="containsText" dxfId="1080" priority="96" operator="containsText" text="لاينطبق - Not Applicable">
      <formula>NOT(ISERROR(SEARCH("لاينطبق - Not Applicable",J120)))</formula>
    </cfRule>
    <cfRule type="containsText" dxfId="1079" priority="97" operator="containsText" text="غير مطبق  - Not Implemented">
      <formula>NOT(ISERROR(SEARCH("غير مطبق  - Not Implemented",J120)))</formula>
    </cfRule>
    <cfRule type="containsText" dxfId="1078" priority="98" operator="containsText" text="مطبق جزئيًا  - Partially Implemented">
      <formula>NOT(ISERROR(SEARCH("مطبق جزئيًا  - Partially Implemented",J120)))</formula>
    </cfRule>
    <cfRule type="containsText" dxfId="1077" priority="99" operator="containsText" text="مطبق كليًا  - Implemented">
      <formula>NOT(ISERROR(SEARCH("مطبق كليًا  - Implemented",J120)))</formula>
    </cfRule>
    <cfRule type="containsText" dxfId="1076" priority="100" operator="containsText" text="مطبق كليًا  - Implemented">
      <formula>NOT(ISERROR(SEARCH("مطبق كليًا  - Implemented",J120)))</formula>
    </cfRule>
  </conditionalFormatting>
  <conditionalFormatting sqref="J125">
    <cfRule type="containsText" dxfId="1075" priority="91" operator="containsText" text="لاينطبق - Not Applicable">
      <formula>NOT(ISERROR(SEARCH("لاينطبق - Not Applicable",J125)))</formula>
    </cfRule>
    <cfRule type="containsText" dxfId="1074" priority="92" operator="containsText" text="غير مطبق  - Not Implemented">
      <formula>NOT(ISERROR(SEARCH("غير مطبق  - Not Implemented",J125)))</formula>
    </cfRule>
    <cfRule type="containsText" dxfId="1073" priority="93" operator="containsText" text="مطبق جزئيًا  - Partially Implemented">
      <formula>NOT(ISERROR(SEARCH("مطبق جزئيًا  - Partially Implemented",J125)))</formula>
    </cfRule>
    <cfRule type="containsText" dxfId="1072" priority="94" operator="containsText" text="مطبق كليًا  - Implemented">
      <formula>NOT(ISERROR(SEARCH("مطبق كليًا  - Implemented",J125)))</formula>
    </cfRule>
    <cfRule type="containsText" dxfId="1071" priority="95" operator="containsText" text="مطبق كليًا  - Implemented">
      <formula>NOT(ISERROR(SEARCH("مطبق كليًا  - Implemented",J125)))</formula>
    </cfRule>
  </conditionalFormatting>
  <conditionalFormatting sqref="J126:J127">
    <cfRule type="containsText" dxfId="1070" priority="86" operator="containsText" text="لاينطبق - Not Applicable">
      <formula>NOT(ISERROR(SEARCH("لاينطبق - Not Applicable",J126)))</formula>
    </cfRule>
    <cfRule type="containsText" dxfId="1069" priority="87" operator="containsText" text="غير مطبق  - Not Implemented">
      <formula>NOT(ISERROR(SEARCH("غير مطبق  - Not Implemented",J126)))</formula>
    </cfRule>
    <cfRule type="containsText" dxfId="1068" priority="88" operator="containsText" text="مطبق جزئيًا  - Partially Implemented">
      <formula>NOT(ISERROR(SEARCH("مطبق جزئيًا  - Partially Implemented",J126)))</formula>
    </cfRule>
    <cfRule type="containsText" dxfId="1067" priority="89" operator="containsText" text="مطبق كليًا  - Implemented">
      <formula>NOT(ISERROR(SEARCH("مطبق كليًا  - Implemented",J126)))</formula>
    </cfRule>
    <cfRule type="containsText" dxfId="1066" priority="90" operator="containsText" text="مطبق كليًا  - Implemented">
      <formula>NOT(ISERROR(SEARCH("مطبق كليًا  - Implemented",J126)))</formula>
    </cfRule>
  </conditionalFormatting>
  <conditionalFormatting sqref="J128:J134">
    <cfRule type="containsText" dxfId="1065" priority="81" operator="containsText" text="لاينطبق - Not Applicable">
      <formula>NOT(ISERROR(SEARCH("لاينطبق - Not Applicable",J128)))</formula>
    </cfRule>
    <cfRule type="containsText" dxfId="1064" priority="82" operator="containsText" text="غير مطبق  - Not Implemented">
      <formula>NOT(ISERROR(SEARCH("غير مطبق  - Not Implemented",J128)))</formula>
    </cfRule>
    <cfRule type="containsText" dxfId="1063" priority="83" operator="containsText" text="مطبق جزئيًا  - Partially Implemented">
      <formula>NOT(ISERROR(SEARCH("مطبق جزئيًا  - Partially Implemented",J128)))</formula>
    </cfRule>
    <cfRule type="containsText" dxfId="1062" priority="84" operator="containsText" text="مطبق كليًا  - Implemented">
      <formula>NOT(ISERROR(SEARCH("مطبق كليًا  - Implemented",J128)))</formula>
    </cfRule>
    <cfRule type="containsText" dxfId="1061" priority="85" operator="containsText" text="مطبق كليًا  - Implemented">
      <formula>NOT(ISERROR(SEARCH("مطبق كليًا  - Implemented",J128)))</formula>
    </cfRule>
  </conditionalFormatting>
  <conditionalFormatting sqref="J135">
    <cfRule type="containsText" dxfId="1060" priority="76" operator="containsText" text="لاينطبق - Not Applicable">
      <formula>NOT(ISERROR(SEARCH("لاينطبق - Not Applicable",J135)))</formula>
    </cfRule>
    <cfRule type="containsText" dxfId="1059" priority="77" operator="containsText" text="غير مطبق  - Not Implemented">
      <formula>NOT(ISERROR(SEARCH("غير مطبق  - Not Implemented",J135)))</formula>
    </cfRule>
    <cfRule type="containsText" dxfId="1058" priority="78" operator="containsText" text="مطبق جزئيًا  - Partially Implemented">
      <formula>NOT(ISERROR(SEARCH("مطبق جزئيًا  - Partially Implemented",J135)))</formula>
    </cfRule>
    <cfRule type="containsText" dxfId="1057" priority="79" operator="containsText" text="مطبق كليًا  - Implemented">
      <formula>NOT(ISERROR(SEARCH("مطبق كليًا  - Implemented",J135)))</formula>
    </cfRule>
    <cfRule type="containsText" dxfId="1056" priority="80" operator="containsText" text="مطبق كليًا  - Implemented">
      <formula>NOT(ISERROR(SEARCH("مطبق كليًا  - Implemented",J135)))</formula>
    </cfRule>
  </conditionalFormatting>
  <conditionalFormatting sqref="J140:J143">
    <cfRule type="containsText" dxfId="1055" priority="71" operator="containsText" text="لاينطبق - Not Applicable">
      <formula>NOT(ISERROR(SEARCH("لاينطبق - Not Applicable",J140)))</formula>
    </cfRule>
    <cfRule type="containsText" dxfId="1054" priority="72" operator="containsText" text="غير مطبق  - Not Implemented">
      <formula>NOT(ISERROR(SEARCH("غير مطبق  - Not Implemented",J140)))</formula>
    </cfRule>
    <cfRule type="containsText" dxfId="1053" priority="73" operator="containsText" text="مطبق جزئيًا  - Partially Implemented">
      <formula>NOT(ISERROR(SEARCH("مطبق جزئيًا  - Partially Implemented",J140)))</formula>
    </cfRule>
    <cfRule type="containsText" dxfId="1052" priority="74" operator="containsText" text="مطبق كليًا  - Implemented">
      <formula>NOT(ISERROR(SEARCH("مطبق كليًا  - Implemented",J140)))</formula>
    </cfRule>
    <cfRule type="containsText" dxfId="1051" priority="75" operator="containsText" text="مطبق كليًا  - Implemented">
      <formula>NOT(ISERROR(SEARCH("مطبق كليًا  - Implemented",J140)))</formula>
    </cfRule>
  </conditionalFormatting>
  <conditionalFormatting sqref="J24">
    <cfRule type="containsText" dxfId="1050" priority="66" operator="containsText" text="لاينطبق - Not Applicable">
      <formula>NOT(ISERROR(SEARCH("لاينطبق - Not Applicable",J24)))</formula>
    </cfRule>
    <cfRule type="containsText" dxfId="1049" priority="67" operator="containsText" text="غير مطبق  - Not Implemented">
      <formula>NOT(ISERROR(SEARCH("غير مطبق  - Not Implemented",J24)))</formula>
    </cfRule>
    <cfRule type="containsText" dxfId="1048" priority="68" operator="containsText" text="مطبق جزئيًا  - Partially Implemented">
      <formula>NOT(ISERROR(SEARCH("مطبق جزئيًا  - Partially Implemented",J24)))</formula>
    </cfRule>
    <cfRule type="containsText" dxfId="1047" priority="69" operator="containsText" text="مطبق كليًا  - Implemented">
      <formula>NOT(ISERROR(SEARCH("مطبق كليًا  - Implemented",J24)))</formula>
    </cfRule>
    <cfRule type="containsText" dxfId="1046" priority="70" operator="containsText" text="مطبق كليًا  - Implemented">
      <formula>NOT(ISERROR(SEARCH("مطبق كليًا  - Implemented",J24)))</formula>
    </cfRule>
  </conditionalFormatting>
  <conditionalFormatting sqref="J25">
    <cfRule type="containsText" dxfId="1045" priority="51" operator="containsText" text="لاينطبق - Not Applicable">
      <formula>NOT(ISERROR(SEARCH("لاينطبق - Not Applicable",J25)))</formula>
    </cfRule>
    <cfRule type="containsText" dxfId="1044" priority="52" operator="containsText" text="غير مطبق  - Not Implemented">
      <formula>NOT(ISERROR(SEARCH("غير مطبق  - Not Implemented",J25)))</formula>
    </cfRule>
    <cfRule type="containsText" dxfId="1043" priority="53" operator="containsText" text="مطبق جزئيًا  - Partially Implemented">
      <formula>NOT(ISERROR(SEARCH("مطبق جزئيًا  - Partially Implemented",J25)))</formula>
    </cfRule>
    <cfRule type="containsText" dxfId="1042" priority="54" operator="containsText" text="مطبق كليًا  - Implemented">
      <formula>NOT(ISERROR(SEARCH("مطبق كليًا  - Implemented",J25)))</formula>
    </cfRule>
    <cfRule type="containsText" dxfId="1041" priority="55" operator="containsText" text="مطبق كليًا  - Implemented">
      <formula>NOT(ISERROR(SEARCH("مطبق كليًا  - Implemented",J25)))</formula>
    </cfRule>
  </conditionalFormatting>
  <conditionalFormatting sqref="J19:J20 J22">
    <cfRule type="containsText" dxfId="1040" priority="61" operator="containsText" text="لاينطبق - Not Applicable">
      <formula>NOT(ISERROR(SEARCH("لاينطبق - Not Applicable",J19)))</formula>
    </cfRule>
    <cfRule type="containsText" dxfId="1039" priority="62" operator="containsText" text="غير مطبق  - Not Implemented">
      <formula>NOT(ISERROR(SEARCH("غير مطبق  - Not Implemented",J19)))</formula>
    </cfRule>
    <cfRule type="containsText" dxfId="1038" priority="63" operator="containsText" text="مطبق جزئيًا  - Partially Implemented">
      <formula>NOT(ISERROR(SEARCH("مطبق جزئيًا  - Partially Implemented",J19)))</formula>
    </cfRule>
    <cfRule type="containsText" dxfId="1037" priority="64" operator="containsText" text="مطبق كليًا  - Implemented">
      <formula>NOT(ISERROR(SEARCH("مطبق كليًا  - Implemented",J19)))</formula>
    </cfRule>
    <cfRule type="containsText" dxfId="1036" priority="65" operator="containsText" text="مطبق كليًا  - Implemented">
      <formula>NOT(ISERROR(SEARCH("مطبق كليًا  - Implemented",J19)))</formula>
    </cfRule>
  </conditionalFormatting>
  <conditionalFormatting sqref="J21">
    <cfRule type="containsText" dxfId="1035" priority="56" operator="containsText" text="لاينطبق - Not Applicable">
      <formula>NOT(ISERROR(SEARCH("لاينطبق - Not Applicable",J21)))</formula>
    </cfRule>
    <cfRule type="containsText" dxfId="1034" priority="57" operator="containsText" text="غير مطبق  - Not Implemented">
      <formula>NOT(ISERROR(SEARCH("غير مطبق  - Not Implemented",J21)))</formula>
    </cfRule>
    <cfRule type="containsText" dxfId="1033" priority="58" operator="containsText" text="مطبق جزئيًا  - Partially Implemented">
      <formula>NOT(ISERROR(SEARCH("مطبق جزئيًا  - Partially Implemented",J21)))</formula>
    </cfRule>
    <cfRule type="containsText" dxfId="1032" priority="59" operator="containsText" text="مطبق كليًا  - Implemented">
      <formula>NOT(ISERROR(SEARCH("مطبق كليًا  - Implemented",J21)))</formula>
    </cfRule>
    <cfRule type="containsText" dxfId="1031" priority="60" operator="containsText" text="مطبق كليًا  - Implemented">
      <formula>NOT(ISERROR(SEARCH("مطبق كليًا  - Implemented",J21)))</formula>
    </cfRule>
  </conditionalFormatting>
  <conditionalFormatting sqref="J34">
    <cfRule type="containsText" dxfId="1030" priority="46" operator="containsText" text="لاينطبق - Not Applicable">
      <formula>NOT(ISERROR(SEARCH("لاينطبق - Not Applicable",J34)))</formula>
    </cfRule>
    <cfRule type="containsText" dxfId="1029" priority="47" operator="containsText" text="غير مطبق  - Not Implemented">
      <formula>NOT(ISERROR(SEARCH("غير مطبق  - Not Implemented",J34)))</formula>
    </cfRule>
    <cfRule type="containsText" dxfId="1028" priority="48" operator="containsText" text="مطبق جزئيًا  - Partially Implemented">
      <formula>NOT(ISERROR(SEARCH("مطبق جزئيًا  - Partially Implemented",J34)))</formula>
    </cfRule>
    <cfRule type="containsText" dxfId="1027" priority="49" operator="containsText" text="مطبق كليًا  - Implemented">
      <formula>NOT(ISERROR(SEARCH("مطبق كليًا  - Implemented",J34)))</formula>
    </cfRule>
    <cfRule type="containsText" dxfId="1026" priority="50" operator="containsText" text="مطبق كليًا  - Implemented">
      <formula>NOT(ISERROR(SEARCH("مطبق كليًا  - Implemented",J34)))</formula>
    </cfRule>
  </conditionalFormatting>
  <conditionalFormatting sqref="J47">
    <cfRule type="containsText" dxfId="1025" priority="41" operator="containsText" text="لاينطبق - Not Applicable">
      <formula>NOT(ISERROR(SEARCH("لاينطبق - Not Applicable",J47)))</formula>
    </cfRule>
    <cfRule type="containsText" dxfId="1024" priority="42" operator="containsText" text="غير مطبق  - Not Implemented">
      <formula>NOT(ISERROR(SEARCH("غير مطبق  - Not Implemented",J47)))</formula>
    </cfRule>
    <cfRule type="containsText" dxfId="1023" priority="43" operator="containsText" text="مطبق جزئيًا  - Partially Implemented">
      <formula>NOT(ISERROR(SEARCH("مطبق جزئيًا  - Partially Implemented",J47)))</formula>
    </cfRule>
    <cfRule type="containsText" dxfId="1022" priority="44" operator="containsText" text="مطبق كليًا  - Implemented">
      <formula>NOT(ISERROR(SEARCH("مطبق كليًا  - Implemented",J47)))</formula>
    </cfRule>
    <cfRule type="containsText" dxfId="1021" priority="45" operator="containsText" text="مطبق كليًا  - Implemented">
      <formula>NOT(ISERROR(SEARCH("مطبق كليًا  - Implemented",J47)))</formula>
    </cfRule>
  </conditionalFormatting>
  <conditionalFormatting sqref="J59 J48:J57">
    <cfRule type="containsText" dxfId="1020" priority="36" operator="containsText" text="لاينطبق - Not Applicable">
      <formula>NOT(ISERROR(SEARCH("لاينطبق - Not Applicable",J48)))</formula>
    </cfRule>
    <cfRule type="containsText" dxfId="1019" priority="37" operator="containsText" text="غير مطبق  - Not Implemented">
      <formula>NOT(ISERROR(SEARCH("غير مطبق  - Not Implemented",J48)))</formula>
    </cfRule>
    <cfRule type="containsText" dxfId="1018" priority="38" operator="containsText" text="مطبق جزئيًا  - Partially Implemented">
      <formula>NOT(ISERROR(SEARCH("مطبق جزئيًا  - Partially Implemented",J48)))</formula>
    </cfRule>
    <cfRule type="containsText" dxfId="1017" priority="39" operator="containsText" text="مطبق كليًا  - Implemented">
      <formula>NOT(ISERROR(SEARCH("مطبق كليًا  - Implemented",J48)))</formula>
    </cfRule>
    <cfRule type="containsText" dxfId="1016" priority="40" operator="containsText" text="مطبق كليًا  - Implemented">
      <formula>NOT(ISERROR(SEARCH("مطبق كليًا  - Implemented",J48)))</formula>
    </cfRule>
  </conditionalFormatting>
  <conditionalFormatting sqref="J58">
    <cfRule type="containsText" dxfId="1015" priority="31" operator="containsText" text="لاينطبق - Not Applicable">
      <formula>NOT(ISERROR(SEARCH("لاينطبق - Not Applicable",J58)))</formula>
    </cfRule>
    <cfRule type="containsText" dxfId="1014" priority="32" operator="containsText" text="غير مطبق  - Not Implemented">
      <formula>NOT(ISERROR(SEARCH("غير مطبق  - Not Implemented",J58)))</formula>
    </cfRule>
    <cfRule type="containsText" dxfId="1013" priority="33" operator="containsText" text="مطبق جزئيًا  - Partially Implemented">
      <formula>NOT(ISERROR(SEARCH("مطبق جزئيًا  - Partially Implemented",J58)))</formula>
    </cfRule>
    <cfRule type="containsText" dxfId="1012" priority="34" operator="containsText" text="مطبق كليًا  - Implemented">
      <formula>NOT(ISERROR(SEARCH("مطبق كليًا  - Implemented",J58)))</formula>
    </cfRule>
    <cfRule type="containsText" dxfId="1011" priority="35" operator="containsText" text="مطبق كليًا  - Implemented">
      <formula>NOT(ISERROR(SEARCH("مطبق كليًا  - Implemented",J58)))</formula>
    </cfRule>
  </conditionalFormatting>
  <conditionalFormatting sqref="J67">
    <cfRule type="containsText" dxfId="1010" priority="26" operator="containsText" text="لاينطبق - Not Applicable">
      <formula>NOT(ISERROR(SEARCH("لاينطبق - Not Applicable",J67)))</formula>
    </cfRule>
    <cfRule type="containsText" dxfId="1009" priority="27" operator="containsText" text="غير مطبق  - Not Implemented">
      <formula>NOT(ISERROR(SEARCH("غير مطبق  - Not Implemented",J67)))</formula>
    </cfRule>
    <cfRule type="containsText" dxfId="1008" priority="28" operator="containsText" text="مطبق جزئيًا  - Partially Implemented">
      <formula>NOT(ISERROR(SEARCH("مطبق جزئيًا  - Partially Implemented",J67)))</formula>
    </cfRule>
    <cfRule type="containsText" dxfId="1007" priority="29" operator="containsText" text="مطبق كليًا  - Implemented">
      <formula>NOT(ISERROR(SEARCH("مطبق كليًا  - Implemented",J67)))</formula>
    </cfRule>
    <cfRule type="containsText" dxfId="1006" priority="30" operator="containsText" text="مطبق كليًا  - Implemented">
      <formula>NOT(ISERROR(SEARCH("مطبق كليًا  - Implemented",J67)))</formula>
    </cfRule>
  </conditionalFormatting>
  <conditionalFormatting sqref="J68:J71">
    <cfRule type="containsText" dxfId="1005" priority="21" operator="containsText" text="لاينطبق - Not Applicable">
      <formula>NOT(ISERROR(SEARCH("لاينطبق - Not Applicable",J68)))</formula>
    </cfRule>
    <cfRule type="containsText" dxfId="1004" priority="22" operator="containsText" text="غير مطبق  - Not Implemented">
      <formula>NOT(ISERROR(SEARCH("غير مطبق  - Not Implemented",J68)))</formula>
    </cfRule>
    <cfRule type="containsText" dxfId="1003" priority="23" operator="containsText" text="مطبق جزئيًا  - Partially Implemented">
      <formula>NOT(ISERROR(SEARCH("مطبق جزئيًا  - Partially Implemented",J68)))</formula>
    </cfRule>
    <cfRule type="containsText" dxfId="1002" priority="24" operator="containsText" text="مطبق كليًا  - Implemented">
      <formula>NOT(ISERROR(SEARCH("مطبق كليًا  - Implemented",J68)))</formula>
    </cfRule>
    <cfRule type="containsText" dxfId="1001" priority="25" operator="containsText" text="مطبق كليًا  - Implemented">
      <formula>NOT(ISERROR(SEARCH("مطبق كليًا  - Implemented",J68)))</formula>
    </cfRule>
  </conditionalFormatting>
  <conditionalFormatting sqref="J78">
    <cfRule type="containsText" dxfId="1000" priority="16" operator="containsText" text="لاينطبق - Not Applicable">
      <formula>NOT(ISERROR(SEARCH("لاينطبق - Not Applicable",J78)))</formula>
    </cfRule>
    <cfRule type="containsText" dxfId="999" priority="17" operator="containsText" text="غير مطبق  - Not Implemented">
      <formula>NOT(ISERROR(SEARCH("غير مطبق  - Not Implemented",J78)))</formula>
    </cfRule>
    <cfRule type="containsText" dxfId="998" priority="18" operator="containsText" text="مطبق جزئيًا  - Partially Implemented">
      <formula>NOT(ISERROR(SEARCH("مطبق جزئيًا  - Partially Implemented",J78)))</formula>
    </cfRule>
    <cfRule type="containsText" dxfId="997" priority="19" operator="containsText" text="مطبق كليًا  - Implemented">
      <formula>NOT(ISERROR(SEARCH("مطبق كليًا  - Implemented",J78)))</formula>
    </cfRule>
    <cfRule type="containsText" dxfId="996" priority="20" operator="containsText" text="مطبق كليًا  - Implemented">
      <formula>NOT(ISERROR(SEARCH("مطبق كليًا  - Implemented",J78)))</formula>
    </cfRule>
  </conditionalFormatting>
  <conditionalFormatting sqref="J89">
    <cfRule type="containsText" dxfId="995" priority="11" operator="containsText" text="لاينطبق - Not Applicable">
      <formula>NOT(ISERROR(SEARCH("لاينطبق - Not Applicable",J89)))</formula>
    </cfRule>
    <cfRule type="containsText" dxfId="994" priority="12" operator="containsText" text="غير مطبق  - Not Implemented">
      <formula>NOT(ISERROR(SEARCH("غير مطبق  - Not Implemented",J89)))</formula>
    </cfRule>
    <cfRule type="containsText" dxfId="993" priority="13" operator="containsText" text="مطبق جزئيًا  - Partially Implemented">
      <formula>NOT(ISERROR(SEARCH("مطبق جزئيًا  - Partially Implemented",J89)))</formula>
    </cfRule>
    <cfRule type="containsText" dxfId="992" priority="14" operator="containsText" text="مطبق كليًا  - Implemented">
      <formula>NOT(ISERROR(SEARCH("مطبق كليًا  - Implemented",J89)))</formula>
    </cfRule>
    <cfRule type="containsText" dxfId="991" priority="15" operator="containsText" text="مطبق كليًا  - Implemented">
      <formula>NOT(ISERROR(SEARCH("مطبق كليًا  - Implemented",J89)))</formula>
    </cfRule>
  </conditionalFormatting>
  <conditionalFormatting sqref="J115">
    <cfRule type="containsText" dxfId="990" priority="6" operator="containsText" text="لاينطبق - Not Applicable">
      <formula>NOT(ISERROR(SEARCH("لاينطبق - Not Applicable",J115)))</formula>
    </cfRule>
    <cfRule type="containsText" dxfId="989" priority="7" operator="containsText" text="غير مطبق  - Not Implemented">
      <formula>NOT(ISERROR(SEARCH("غير مطبق  - Not Implemented",J115)))</formula>
    </cfRule>
    <cfRule type="containsText" dxfId="988" priority="8" operator="containsText" text="مطبق جزئيًا  - Partially Implemented">
      <formula>NOT(ISERROR(SEARCH("مطبق جزئيًا  - Partially Implemented",J115)))</formula>
    </cfRule>
    <cfRule type="containsText" dxfId="987" priority="9" operator="containsText" text="مطبق كليًا  - Implemented">
      <formula>NOT(ISERROR(SEARCH("مطبق كليًا  - Implemented",J115)))</formula>
    </cfRule>
    <cfRule type="containsText" dxfId="986" priority="10" operator="containsText" text="مطبق كليًا  - Implemented">
      <formula>NOT(ISERROR(SEARCH("مطبق كليًا  - Implemented",J115)))</formula>
    </cfRule>
  </conditionalFormatting>
  <conditionalFormatting sqref="J139">
    <cfRule type="containsText" dxfId="985" priority="1" operator="containsText" text="لاينطبق - Not Applicable">
      <formula>NOT(ISERROR(SEARCH("لاينطبق - Not Applicable",J139)))</formula>
    </cfRule>
    <cfRule type="containsText" dxfId="984" priority="2" operator="containsText" text="غير مطبق  - Not Implemented">
      <formula>NOT(ISERROR(SEARCH("غير مطبق  - Not Implemented",J139)))</formula>
    </cfRule>
    <cfRule type="containsText" dxfId="983" priority="3" operator="containsText" text="مطبق جزئيًا  - Partially Implemented">
      <formula>NOT(ISERROR(SEARCH("مطبق جزئيًا  - Partially Implemented",J139)))</formula>
    </cfRule>
    <cfRule type="containsText" dxfId="982" priority="4" operator="containsText" text="مطبق كليًا  - Implemented">
      <formula>NOT(ISERROR(SEARCH("مطبق كليًا  - Implemented",J139)))</formula>
    </cfRule>
    <cfRule type="containsText" dxfId="981" priority="5" operator="containsText" text="مطبق كليًا  - Implemented">
      <formula>NOT(ISERROR(SEARCH("مطبق كليًا  - Implemented",J139)))</formula>
    </cfRule>
  </conditionalFormatting>
  <dataValidations count="4">
    <dataValidation type="list" allowBlank="1" showDropDown="1" showInputMessage="1" showErrorMessage="1" sqref="L58 L78:L79 L139:L140 L69 L115:L116 L47 L17:L24 L67 L43:L44 L106 L100:L101 L90:L98 L34 L51 J72 J84 J128 J60 J11 J27 J13 J31 J89 J17 J23 J81 J87 J98 J107 J111 J122 J136 J19 J115 J34 J78 J47 J67 J139">
      <formula1>Comp_st_1</formula1>
    </dataValidation>
    <dataValidation type="date" operator="greaterThan" allowBlank="1" showInputMessage="1" showErrorMessage="1" error="يجب أن يكون التاريخ على الصياغة (يوم/شهر/سنة)" sqref="P11:P143">
      <formula1>44353</formula1>
    </dataValidation>
    <dataValidation allowBlank="1" showDropDown="1" showInputMessage="1" showErrorMessage="1" sqref="L89"/>
    <dataValidation type="list" showInputMessage="1" showErrorMessage="1" sqref="J32:J33 J12 J28:J30 J14:J16 J18 J129:J135 J35:J46 J61:J66 J73:J77 J82:J83 J88 J112:J114 J20:J22 J140:J143 J24:J26 J79:J80 J85:J86 J90:J97 J99:J106 J108:J110 J116:J121 J123:J127 J137:J138 J68:J71 J48:J59">
      <formula1>Comp_st_1</formula1>
    </dataValidation>
  </dataValidation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&amp;R&amp;"Calibri"&amp;11&amp;K000000&amp;"Calibri"&amp;11&amp;K000000&amp;"Calibri"&amp;11&amp;K000000&amp;"Calibri"&amp;11&amp;K000000&amp;"Calibri"&amp;11&amp;K000000&amp;"Calibri"&amp;11&amp;K000000&amp;"Times New Roman,Regular"&amp;12  &amp;G | &amp;P</oddFooter>
    <firstHeader>&amp;R&amp;F</firstHeader>
    <firstFooter>&amp;R&amp;"Calibri"&amp;11&amp;K000000&amp;"Calibri"&amp;11&amp;K000000&amp;"Calibri"&amp;11&amp;K000000&amp;"Calibri"&amp;11&amp;K000000&amp;"Calibri"&amp;11&amp;K000000&amp;"Calibri"&amp;11&amp;K000000&amp;"Times New Roman,Regular"&amp;12  &amp;G | &amp;P</first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2652" operator="equal" id="{FA26A537-B2DA-48D4-99CF-892304D1A81A}">
            <xm:f>tbl_choices!$D$7</xm:f>
            <x14:dxf>
              <font>
                <color theme="0"/>
              </font>
              <fill>
                <patternFill>
                  <bgColor rgb="FF757575"/>
                </patternFill>
              </fill>
            </x14:dxf>
          </x14:cfRule>
          <x14:cfRule type="cellIs" priority="2653" operator="equal" id="{E04A875F-1504-4302-A46E-8DC8311EA133}">
            <xm:f>tbl_choices!$C$9</xm:f>
            <x14:dxf>
              <font>
                <b/>
                <i val="0"/>
                <color theme="0"/>
              </font>
              <fill>
                <patternFill>
                  <bgColor rgb="FFFF0000"/>
                </patternFill>
              </fill>
            </x14:dxf>
          </x14:cfRule>
          <x14:cfRule type="cellIs" priority="2654" operator="equal" id="{4A5C8231-A0CD-4458-87A9-03DC9CFCB10B}">
            <xm:f>tbl_choices!$C$8</xm:f>
            <x14:dxf>
              <font>
                <b/>
                <i val="0"/>
                <color theme="0"/>
              </font>
              <fill>
                <patternFill>
                  <bgColor rgb="FFFFC000"/>
                </patternFill>
              </fill>
            </x14:dxf>
          </x14:cfRule>
          <x14:cfRule type="cellIs" priority="2655" operator="equal" id="{BF61E158-CD97-4133-9FF5-A7BF44FF58C4}">
            <xm:f>tbl_choices!$C$7</xm:f>
            <x14:dxf>
              <font>
                <b/>
                <i val="0"/>
                <color theme="0"/>
              </font>
              <fill>
                <patternFill>
                  <bgColor rgb="FF70AD47"/>
                </patternFill>
              </fill>
            </x14:dxf>
          </x14:cfRule>
          <xm:sqref>N84:O84 N136:O137 N11:O12 N89:O112 N116:O118 N72:O77 N25:O66</xm:sqref>
        </x14:conditionalFormatting>
        <x14:conditionalFormatting xmlns:xm="http://schemas.microsoft.com/office/excel/2006/main">
          <x14:cfRule type="cellIs" priority="2648" operator="equal" id="{E26E7363-58E3-4DB3-9A05-75BF29A438A8}">
            <xm:f>tbl_choices!$D$7</xm:f>
            <x14:dxf>
              <font>
                <color theme="0"/>
              </font>
              <fill>
                <patternFill>
                  <bgColor rgb="FF757575"/>
                </patternFill>
              </fill>
            </x14:dxf>
          </x14:cfRule>
          <x14:cfRule type="cellIs" priority="2649" operator="equal" id="{460A288E-86BC-4D0C-A35C-D1EEA92DEA0D}">
            <xm:f>tbl_choices!$C$9</xm:f>
            <x14:dxf>
              <font>
                <b/>
                <i val="0"/>
                <color theme="0"/>
              </font>
              <fill>
                <patternFill>
                  <bgColor rgb="FFFF0000"/>
                </patternFill>
              </fill>
            </x14:dxf>
          </x14:cfRule>
          <x14:cfRule type="cellIs" priority="2650" operator="equal" id="{C4E7AFA9-A589-4C82-BF74-B2830B1244BB}">
            <xm:f>tbl_choices!$C$8</xm:f>
            <x14:dxf>
              <font>
                <b/>
                <i val="0"/>
                <color theme="0"/>
              </font>
              <fill>
                <patternFill>
                  <bgColor rgb="FFFFC000"/>
                </patternFill>
              </fill>
            </x14:dxf>
          </x14:cfRule>
          <x14:cfRule type="cellIs" priority="2651" operator="equal" id="{367EF109-9060-4DA8-BCDF-8A28EAAAF3C5}">
            <xm:f>tbl_choices!$C$7</xm:f>
            <x14:dxf>
              <font>
                <b/>
                <i val="0"/>
                <color theme="0"/>
              </font>
              <fill>
                <patternFill>
                  <bgColor rgb="FF70AD47"/>
                </patternFill>
              </fill>
            </x14:dxf>
          </x14:cfRule>
          <xm:sqref>N19:O19</xm:sqref>
        </x14:conditionalFormatting>
        <x14:conditionalFormatting xmlns:xm="http://schemas.microsoft.com/office/excel/2006/main">
          <x14:cfRule type="cellIs" priority="2644" operator="equal" id="{FD61BDAD-6188-4166-951C-6BC481F206EB}">
            <xm:f>tbl_choices!$D$7</xm:f>
            <x14:dxf>
              <font>
                <color theme="0"/>
              </font>
              <fill>
                <patternFill>
                  <bgColor rgb="FF757575"/>
                </patternFill>
              </fill>
            </x14:dxf>
          </x14:cfRule>
          <x14:cfRule type="cellIs" priority="2645" operator="equal" id="{EF78EB19-90B0-49F4-ADDD-834070C2AD28}">
            <xm:f>tbl_choices!$C$9</xm:f>
            <x14:dxf>
              <font>
                <b/>
                <i val="0"/>
                <color theme="0"/>
              </font>
              <fill>
                <patternFill>
                  <bgColor rgb="FFFF0000"/>
                </patternFill>
              </fill>
            </x14:dxf>
          </x14:cfRule>
          <x14:cfRule type="cellIs" priority="2646" operator="equal" id="{9CA5E916-EC58-4E95-BE43-FD2B9E178B0D}">
            <xm:f>tbl_choices!$C$8</xm:f>
            <x14:dxf>
              <font>
                <b/>
                <i val="0"/>
                <color theme="0"/>
              </font>
              <fill>
                <patternFill>
                  <bgColor rgb="FFFFC000"/>
                </patternFill>
              </fill>
            </x14:dxf>
          </x14:cfRule>
          <x14:cfRule type="cellIs" priority="2647" operator="equal" id="{01894397-D1DD-4942-A15D-7351F26F6AEF}">
            <xm:f>tbl_choices!$C$7</xm:f>
            <x14:dxf>
              <font>
                <b/>
                <i val="0"/>
                <color theme="0"/>
              </font>
              <fill>
                <patternFill>
                  <bgColor rgb="FF70AD47"/>
                </patternFill>
              </fill>
            </x14:dxf>
          </x14:cfRule>
          <xm:sqref>N67:O70</xm:sqref>
        </x14:conditionalFormatting>
        <x14:conditionalFormatting xmlns:xm="http://schemas.microsoft.com/office/excel/2006/main">
          <x14:cfRule type="cellIs" priority="2640" operator="equal" id="{F485029C-C576-4358-BEFA-80C3F0AF6F38}">
            <xm:f>tbl_choices!$D$7</xm:f>
            <x14:dxf>
              <font>
                <color theme="0"/>
              </font>
              <fill>
                <patternFill>
                  <bgColor rgb="FF757575"/>
                </patternFill>
              </fill>
            </x14:dxf>
          </x14:cfRule>
          <x14:cfRule type="cellIs" priority="2641" operator="equal" id="{6B951849-CD94-41F8-9C7A-867FADEED0D2}">
            <xm:f>tbl_choices!$C$9</xm:f>
            <x14:dxf>
              <font>
                <b/>
                <i val="0"/>
                <color theme="0"/>
              </font>
              <fill>
                <patternFill>
                  <bgColor rgb="FFFF0000"/>
                </patternFill>
              </fill>
            </x14:dxf>
          </x14:cfRule>
          <x14:cfRule type="cellIs" priority="2642" operator="equal" id="{2D70FC35-FC60-461F-A722-37A5670C823B}">
            <xm:f>tbl_choices!$C$8</xm:f>
            <x14:dxf>
              <font>
                <b/>
                <i val="0"/>
                <color theme="0"/>
              </font>
              <fill>
                <patternFill>
                  <bgColor rgb="FFFFC000"/>
                </patternFill>
              </fill>
            </x14:dxf>
          </x14:cfRule>
          <x14:cfRule type="cellIs" priority="2643" operator="equal" id="{B3743CF7-0BFE-4059-8975-F6F0C9D12B7B}">
            <xm:f>tbl_choices!$C$7</xm:f>
            <x14:dxf>
              <font>
                <b/>
                <i val="0"/>
                <color theme="0"/>
              </font>
              <fill>
                <patternFill>
                  <bgColor rgb="FF70AD47"/>
                </patternFill>
              </fill>
            </x14:dxf>
          </x14:cfRule>
          <xm:sqref>N71:O71</xm:sqref>
        </x14:conditionalFormatting>
        <x14:conditionalFormatting xmlns:xm="http://schemas.microsoft.com/office/excel/2006/main">
          <x14:cfRule type="cellIs" priority="2636" operator="equal" id="{8A34D36A-60EF-4A2E-A2C0-3485142145BE}">
            <xm:f>tbl_choices!$D$7</xm:f>
            <x14:dxf>
              <font>
                <color theme="0"/>
              </font>
              <fill>
                <patternFill>
                  <bgColor rgb="FF757575"/>
                </patternFill>
              </fill>
            </x14:dxf>
          </x14:cfRule>
          <x14:cfRule type="cellIs" priority="2637" operator="equal" id="{78C5D365-74FE-495B-8BEF-58C453F543B8}">
            <xm:f>tbl_choices!$C$9</xm:f>
            <x14:dxf>
              <font>
                <b/>
                <i val="0"/>
                <color theme="0"/>
              </font>
              <fill>
                <patternFill>
                  <bgColor rgb="FFFF0000"/>
                </patternFill>
              </fill>
            </x14:dxf>
          </x14:cfRule>
          <x14:cfRule type="cellIs" priority="2638" operator="equal" id="{415C0A96-640D-4EF6-9D73-2123CDF5C29C}">
            <xm:f>tbl_choices!$C$8</xm:f>
            <x14:dxf>
              <font>
                <b/>
                <i val="0"/>
                <color theme="0"/>
              </font>
              <fill>
                <patternFill>
                  <bgColor rgb="FFFFC000"/>
                </patternFill>
              </fill>
            </x14:dxf>
          </x14:cfRule>
          <x14:cfRule type="cellIs" priority="2639" operator="equal" id="{9BAE6A95-5EFA-4B1C-925F-D8580BE3C84E}">
            <xm:f>tbl_choices!$C$7</xm:f>
            <x14:dxf>
              <font>
                <b/>
                <i val="0"/>
                <color theme="0"/>
              </font>
              <fill>
                <patternFill>
                  <bgColor rgb="FF70AD47"/>
                </patternFill>
              </fill>
            </x14:dxf>
          </x14:cfRule>
          <xm:sqref>N78:O78</xm:sqref>
        </x14:conditionalFormatting>
        <x14:conditionalFormatting xmlns:xm="http://schemas.microsoft.com/office/excel/2006/main">
          <x14:cfRule type="cellIs" priority="2632" operator="equal" id="{A06E1845-73D0-4209-B700-9991688FFEBE}">
            <xm:f>tbl_choices!$D$7</xm:f>
            <x14:dxf>
              <font>
                <color theme="0"/>
              </font>
              <fill>
                <patternFill>
                  <bgColor rgb="FF757575"/>
                </patternFill>
              </fill>
            </x14:dxf>
          </x14:cfRule>
          <x14:cfRule type="cellIs" priority="2633" operator="equal" id="{035BB6B3-A135-4988-B24F-A4BF2978E12A}">
            <xm:f>tbl_choices!$C$9</xm:f>
            <x14:dxf>
              <font>
                <b/>
                <i val="0"/>
                <color theme="0"/>
              </font>
              <fill>
                <patternFill>
                  <bgColor rgb="FFFF0000"/>
                </patternFill>
              </fill>
            </x14:dxf>
          </x14:cfRule>
          <x14:cfRule type="cellIs" priority="2634" operator="equal" id="{C7D215B5-D1FC-4FF5-A473-0BF1AC2334C5}">
            <xm:f>tbl_choices!$C$8</xm:f>
            <x14:dxf>
              <font>
                <b/>
                <i val="0"/>
                <color theme="0"/>
              </font>
              <fill>
                <patternFill>
                  <bgColor rgb="FFFFC000"/>
                </patternFill>
              </fill>
            </x14:dxf>
          </x14:cfRule>
          <x14:cfRule type="cellIs" priority="2635" operator="equal" id="{2D6EED98-AD01-4112-9E32-42E9FB2E6039}">
            <xm:f>tbl_choices!$C$7</xm:f>
            <x14:dxf>
              <font>
                <b/>
                <i val="0"/>
                <color theme="0"/>
              </font>
              <fill>
                <patternFill>
                  <bgColor rgb="FF70AD47"/>
                </patternFill>
              </fill>
            </x14:dxf>
          </x14:cfRule>
          <xm:sqref>N79:O79</xm:sqref>
        </x14:conditionalFormatting>
        <x14:conditionalFormatting xmlns:xm="http://schemas.microsoft.com/office/excel/2006/main">
          <x14:cfRule type="cellIs" priority="2628" operator="equal" id="{B26C1590-F8BA-4349-AE7A-EA3801D12A2B}">
            <xm:f>tbl_choices!$D$7</xm:f>
            <x14:dxf>
              <font>
                <color theme="0"/>
              </font>
              <fill>
                <patternFill>
                  <bgColor rgb="FF757575"/>
                </patternFill>
              </fill>
            </x14:dxf>
          </x14:cfRule>
          <x14:cfRule type="cellIs" priority="2629" operator="equal" id="{F8F1F97F-7EAD-41B4-8BE2-86E55198AA9E}">
            <xm:f>tbl_choices!$C$9</xm:f>
            <x14:dxf>
              <font>
                <b/>
                <i val="0"/>
                <color theme="0"/>
              </font>
              <fill>
                <patternFill>
                  <bgColor rgb="FFFF0000"/>
                </patternFill>
              </fill>
            </x14:dxf>
          </x14:cfRule>
          <x14:cfRule type="cellIs" priority="2630" operator="equal" id="{C73BB928-6CF7-4DCB-A32C-0557EFCB8897}">
            <xm:f>tbl_choices!$C$8</xm:f>
            <x14:dxf>
              <font>
                <b/>
                <i val="0"/>
                <color theme="0"/>
              </font>
              <fill>
                <patternFill>
                  <bgColor rgb="FFFFC000"/>
                </patternFill>
              </fill>
            </x14:dxf>
          </x14:cfRule>
          <x14:cfRule type="cellIs" priority="2631" operator="equal" id="{CBD190E5-AD36-4E7B-B999-FBC05E868E54}">
            <xm:f>tbl_choices!$C$7</xm:f>
            <x14:dxf>
              <font>
                <b/>
                <i val="0"/>
                <color theme="0"/>
              </font>
              <fill>
                <patternFill>
                  <bgColor rgb="FF70AD47"/>
                </patternFill>
              </fill>
            </x14:dxf>
          </x14:cfRule>
          <xm:sqref>N85:O88</xm:sqref>
        </x14:conditionalFormatting>
        <x14:conditionalFormatting xmlns:xm="http://schemas.microsoft.com/office/excel/2006/main">
          <x14:cfRule type="cellIs" priority="2624" operator="equal" id="{13137B98-FF46-4AB8-84E2-3A1226129A51}">
            <xm:f>tbl_choices!$D$7</xm:f>
            <x14:dxf>
              <font>
                <color theme="0"/>
              </font>
              <fill>
                <patternFill>
                  <bgColor rgb="FF757575"/>
                </patternFill>
              </fill>
            </x14:dxf>
          </x14:cfRule>
          <x14:cfRule type="cellIs" priority="2625" operator="equal" id="{5DAD67FF-E3E4-4222-9F22-8CE22110ABA4}">
            <xm:f>tbl_choices!$C$9</xm:f>
            <x14:dxf>
              <font>
                <b/>
                <i val="0"/>
                <color theme="0"/>
              </font>
              <fill>
                <patternFill>
                  <bgColor rgb="FFFF0000"/>
                </patternFill>
              </fill>
            </x14:dxf>
          </x14:cfRule>
          <x14:cfRule type="cellIs" priority="2626" operator="equal" id="{0C7BDF51-504A-42D0-BB5A-92878D71CE7C}">
            <xm:f>tbl_choices!$C$8</xm:f>
            <x14:dxf>
              <font>
                <b/>
                <i val="0"/>
                <color theme="0"/>
              </font>
              <fill>
                <patternFill>
                  <bgColor rgb="FFFFC000"/>
                </patternFill>
              </fill>
            </x14:dxf>
          </x14:cfRule>
          <x14:cfRule type="cellIs" priority="2627" operator="equal" id="{2992FDBD-2335-4B28-A790-CF721AF62308}">
            <xm:f>tbl_choices!$C$7</xm:f>
            <x14:dxf>
              <font>
                <b/>
                <i val="0"/>
                <color theme="0"/>
              </font>
              <fill>
                <patternFill>
                  <bgColor rgb="FF70AD47"/>
                </patternFill>
              </fill>
            </x14:dxf>
          </x14:cfRule>
          <xm:sqref>N138:O143</xm:sqref>
        </x14:conditionalFormatting>
        <x14:conditionalFormatting xmlns:xm="http://schemas.microsoft.com/office/excel/2006/main">
          <x14:cfRule type="cellIs" priority="2620" operator="equal" id="{9C1300AD-76A7-43AD-81B3-75AA9F69D2A8}">
            <xm:f>tbl_choices!$D$7</xm:f>
            <x14:dxf>
              <font>
                <color theme="0"/>
              </font>
              <fill>
                <patternFill>
                  <bgColor rgb="FF757575"/>
                </patternFill>
              </fill>
            </x14:dxf>
          </x14:cfRule>
          <x14:cfRule type="cellIs" priority="2621" operator="equal" id="{E53F0D35-036F-4D35-AACB-DF31BAF2ADF1}">
            <xm:f>tbl_choices!$C$9</xm:f>
            <x14:dxf>
              <font>
                <b/>
                <i val="0"/>
                <color theme="0"/>
              </font>
              <fill>
                <patternFill>
                  <bgColor rgb="FFFF0000"/>
                </patternFill>
              </fill>
            </x14:dxf>
          </x14:cfRule>
          <x14:cfRule type="cellIs" priority="2622" operator="equal" id="{4C57BAE5-0D93-4EB5-A33F-944A3CC1CFB4}">
            <xm:f>tbl_choices!$C$8</xm:f>
            <x14:dxf>
              <font>
                <b/>
                <i val="0"/>
                <color theme="0"/>
              </font>
              <fill>
                <patternFill>
                  <bgColor rgb="FFFFC000"/>
                </patternFill>
              </fill>
            </x14:dxf>
          </x14:cfRule>
          <x14:cfRule type="cellIs" priority="2623" operator="equal" id="{16B04F58-BF14-473A-86BB-E42130DB604E}">
            <xm:f>tbl_choices!$C$7</xm:f>
            <x14:dxf>
              <font>
                <b/>
                <i val="0"/>
                <color theme="0"/>
              </font>
              <fill>
                <patternFill>
                  <bgColor rgb="FF70AD47"/>
                </patternFill>
              </fill>
            </x14:dxf>
          </x14:cfRule>
          <xm:sqref>N13:O13</xm:sqref>
        </x14:conditionalFormatting>
        <x14:conditionalFormatting xmlns:xm="http://schemas.microsoft.com/office/excel/2006/main">
          <x14:cfRule type="cellIs" priority="2616" operator="equal" id="{222AAA4D-34DE-440D-A913-8FC50D70FB71}">
            <xm:f>tbl_choices!$D$7</xm:f>
            <x14:dxf>
              <font>
                <color theme="0"/>
              </font>
              <fill>
                <patternFill>
                  <bgColor rgb="FF757575"/>
                </patternFill>
              </fill>
            </x14:dxf>
          </x14:cfRule>
          <x14:cfRule type="cellIs" priority="2617" operator="equal" id="{1CD6CC0C-53B0-46ED-ADFD-497E686AFF52}">
            <xm:f>tbl_choices!$C$9</xm:f>
            <x14:dxf>
              <font>
                <b/>
                <i val="0"/>
                <color theme="0"/>
              </font>
              <fill>
                <patternFill>
                  <bgColor rgb="FFFF0000"/>
                </patternFill>
              </fill>
            </x14:dxf>
          </x14:cfRule>
          <x14:cfRule type="cellIs" priority="2618" operator="equal" id="{31469B55-6EB0-4AA5-AB56-06EA7B7043C6}">
            <xm:f>tbl_choices!$C$8</xm:f>
            <x14:dxf>
              <font>
                <b/>
                <i val="0"/>
                <color theme="0"/>
              </font>
              <fill>
                <patternFill>
                  <bgColor rgb="FFFFC000"/>
                </patternFill>
              </fill>
            </x14:dxf>
          </x14:cfRule>
          <x14:cfRule type="cellIs" priority="2619" operator="equal" id="{9FE42C26-4833-4097-B1DF-AFDCE9474502}">
            <xm:f>tbl_choices!$C$7</xm:f>
            <x14:dxf>
              <font>
                <b/>
                <i val="0"/>
                <color theme="0"/>
              </font>
              <fill>
                <patternFill>
                  <bgColor rgb="FF70AD47"/>
                </patternFill>
              </fill>
            </x14:dxf>
          </x14:cfRule>
          <xm:sqref>N14:O14</xm:sqref>
        </x14:conditionalFormatting>
        <x14:conditionalFormatting xmlns:xm="http://schemas.microsoft.com/office/excel/2006/main">
          <x14:cfRule type="cellIs" priority="2612" operator="equal" id="{E5720A16-2B79-4E70-8222-B47C34EE9C1D}">
            <xm:f>tbl_choices!$D$7</xm:f>
            <x14:dxf>
              <font>
                <color theme="0"/>
              </font>
              <fill>
                <patternFill>
                  <bgColor rgb="FF757575"/>
                </patternFill>
              </fill>
            </x14:dxf>
          </x14:cfRule>
          <x14:cfRule type="cellIs" priority="2613" operator="equal" id="{11011B95-2766-454B-9B63-2760BB969CB0}">
            <xm:f>tbl_choices!$C$9</xm:f>
            <x14:dxf>
              <font>
                <b/>
                <i val="0"/>
                <color theme="0"/>
              </font>
              <fill>
                <patternFill>
                  <bgColor rgb="FFFF0000"/>
                </patternFill>
              </fill>
            </x14:dxf>
          </x14:cfRule>
          <x14:cfRule type="cellIs" priority="2614" operator="equal" id="{93425D91-31EF-4E6C-9DB2-4F7799B89DF9}">
            <xm:f>tbl_choices!$C$8</xm:f>
            <x14:dxf>
              <font>
                <b/>
                <i val="0"/>
                <color theme="0"/>
              </font>
              <fill>
                <patternFill>
                  <bgColor rgb="FFFFC000"/>
                </patternFill>
              </fill>
            </x14:dxf>
          </x14:cfRule>
          <x14:cfRule type="cellIs" priority="2615" operator="equal" id="{DDF28B9D-2CBC-44AB-810C-6DFB1CD94B16}">
            <xm:f>tbl_choices!$C$7</xm:f>
            <x14:dxf>
              <font>
                <b/>
                <i val="0"/>
                <color theme="0"/>
              </font>
              <fill>
                <patternFill>
                  <bgColor rgb="FF70AD47"/>
                </patternFill>
              </fill>
            </x14:dxf>
          </x14:cfRule>
          <xm:sqref>N15:O15</xm:sqref>
        </x14:conditionalFormatting>
        <x14:conditionalFormatting xmlns:xm="http://schemas.microsoft.com/office/excel/2006/main">
          <x14:cfRule type="cellIs" priority="2608" operator="equal" id="{10BD2A19-ECE7-4B45-B476-5B1E27FD29F1}">
            <xm:f>tbl_choices!$D$7</xm:f>
            <x14:dxf>
              <font>
                <color theme="0"/>
              </font>
              <fill>
                <patternFill>
                  <bgColor rgb="FF757575"/>
                </patternFill>
              </fill>
            </x14:dxf>
          </x14:cfRule>
          <x14:cfRule type="cellIs" priority="2609" operator="equal" id="{F1DAFB3B-E5C9-4D8F-8F13-B60AC18D5EE5}">
            <xm:f>tbl_choices!$C$9</xm:f>
            <x14:dxf>
              <font>
                <b/>
                <i val="0"/>
                <color theme="0"/>
              </font>
              <fill>
                <patternFill>
                  <bgColor rgb="FFFF0000"/>
                </patternFill>
              </fill>
            </x14:dxf>
          </x14:cfRule>
          <x14:cfRule type="cellIs" priority="2610" operator="equal" id="{10DC6E3E-44A0-43E1-B038-E863C489346D}">
            <xm:f>tbl_choices!$C$8</xm:f>
            <x14:dxf>
              <font>
                <b/>
                <i val="0"/>
                <color theme="0"/>
              </font>
              <fill>
                <patternFill>
                  <bgColor rgb="FFFFC000"/>
                </patternFill>
              </fill>
            </x14:dxf>
          </x14:cfRule>
          <x14:cfRule type="cellIs" priority="2611" operator="equal" id="{DBB4C2ED-D377-4A17-9C5C-64A8533AA2FB}">
            <xm:f>tbl_choices!$C$7</xm:f>
            <x14:dxf>
              <font>
                <b/>
                <i val="0"/>
                <color theme="0"/>
              </font>
              <fill>
                <patternFill>
                  <bgColor rgb="FF70AD47"/>
                </patternFill>
              </fill>
            </x14:dxf>
          </x14:cfRule>
          <xm:sqref>N16:O18</xm:sqref>
        </x14:conditionalFormatting>
        <x14:conditionalFormatting xmlns:xm="http://schemas.microsoft.com/office/excel/2006/main">
          <x14:cfRule type="cellIs" priority="2604" operator="equal" id="{BA1179AB-D39E-4A99-B43E-F9CC9FE337DF}">
            <xm:f>tbl_choices!$D$7</xm:f>
            <x14:dxf>
              <font>
                <color theme="0"/>
              </font>
              <fill>
                <patternFill>
                  <bgColor rgb="FF757575"/>
                </patternFill>
              </fill>
            </x14:dxf>
          </x14:cfRule>
          <x14:cfRule type="cellIs" priority="2605" operator="equal" id="{2640E538-8C47-40C8-B490-40970F34FDB6}">
            <xm:f>tbl_choices!$C$9</xm:f>
            <x14:dxf>
              <font>
                <b/>
                <i val="0"/>
                <color theme="0"/>
              </font>
              <fill>
                <patternFill>
                  <bgColor rgb="FFFF0000"/>
                </patternFill>
              </fill>
            </x14:dxf>
          </x14:cfRule>
          <x14:cfRule type="cellIs" priority="2606" operator="equal" id="{95CDBFF0-28C7-455F-8833-85A405B2AF1F}">
            <xm:f>tbl_choices!$C$8</xm:f>
            <x14:dxf>
              <font>
                <b/>
                <i val="0"/>
                <color theme="0"/>
              </font>
              <fill>
                <patternFill>
                  <bgColor rgb="FFFFC000"/>
                </patternFill>
              </fill>
            </x14:dxf>
          </x14:cfRule>
          <x14:cfRule type="cellIs" priority="2607" operator="equal" id="{735E73D4-131A-47E3-9939-EF3D55FA05AA}">
            <xm:f>tbl_choices!$C$7</xm:f>
            <x14:dxf>
              <font>
                <b/>
                <i val="0"/>
                <color theme="0"/>
              </font>
              <fill>
                <patternFill>
                  <bgColor rgb="FF70AD47"/>
                </patternFill>
              </fill>
            </x14:dxf>
          </x14:cfRule>
          <xm:sqref>N80:O83</xm:sqref>
        </x14:conditionalFormatting>
        <x14:conditionalFormatting xmlns:xm="http://schemas.microsoft.com/office/excel/2006/main">
          <x14:cfRule type="cellIs" priority="2600" operator="equal" id="{D19ED960-CEEA-466F-9FD4-793DEE446895}">
            <xm:f>tbl_choices!$D$7</xm:f>
            <x14:dxf>
              <font>
                <color theme="0"/>
              </font>
              <fill>
                <patternFill>
                  <bgColor rgb="FF757575"/>
                </patternFill>
              </fill>
            </x14:dxf>
          </x14:cfRule>
          <x14:cfRule type="cellIs" priority="2601" operator="equal" id="{B9C8E2A3-8930-47AF-8F2E-C0D489014A3F}">
            <xm:f>tbl_choices!$C$9</xm:f>
            <x14:dxf>
              <font>
                <b/>
                <i val="0"/>
                <color theme="0"/>
              </font>
              <fill>
                <patternFill>
                  <bgColor rgb="FFFF0000"/>
                </patternFill>
              </fill>
            </x14:dxf>
          </x14:cfRule>
          <x14:cfRule type="cellIs" priority="2602" operator="equal" id="{E86F815A-3C60-4318-B73B-BDDC965DF3CF}">
            <xm:f>tbl_choices!$C$8</xm:f>
            <x14:dxf>
              <font>
                <b/>
                <i val="0"/>
                <color theme="0"/>
              </font>
              <fill>
                <patternFill>
                  <bgColor rgb="FFFFC000"/>
                </patternFill>
              </fill>
            </x14:dxf>
          </x14:cfRule>
          <x14:cfRule type="cellIs" priority="2603" operator="equal" id="{237E6BB2-B92A-46C3-AF61-FAE9031C47D0}">
            <xm:f>tbl_choices!$C$7</xm:f>
            <x14:dxf>
              <font>
                <b/>
                <i val="0"/>
                <color theme="0"/>
              </font>
              <fill>
                <patternFill>
                  <bgColor rgb="FF70AD47"/>
                </patternFill>
              </fill>
            </x14:dxf>
          </x14:cfRule>
          <xm:sqref>N113:O113 N115:O115</xm:sqref>
        </x14:conditionalFormatting>
        <x14:conditionalFormatting xmlns:xm="http://schemas.microsoft.com/office/excel/2006/main">
          <x14:cfRule type="cellIs" priority="2596" operator="equal" id="{C677F8A8-E708-4307-93C0-21A6E46023F2}">
            <xm:f>tbl_choices!$D$7</xm:f>
            <x14:dxf>
              <font>
                <color theme="0"/>
              </font>
              <fill>
                <patternFill>
                  <bgColor rgb="FF757575"/>
                </patternFill>
              </fill>
            </x14:dxf>
          </x14:cfRule>
          <x14:cfRule type="cellIs" priority="2597" operator="equal" id="{E7AA5CAA-6B3C-46C5-B8BE-89A880F27DA8}">
            <xm:f>tbl_choices!$C$9</xm:f>
            <x14:dxf>
              <font>
                <b/>
                <i val="0"/>
                <color theme="0"/>
              </font>
              <fill>
                <patternFill>
                  <bgColor rgb="FFFF0000"/>
                </patternFill>
              </fill>
            </x14:dxf>
          </x14:cfRule>
          <x14:cfRule type="cellIs" priority="2598" operator="equal" id="{B728EC2B-3483-42C0-8BAF-AD5C68439ED3}">
            <xm:f>tbl_choices!$C$8</xm:f>
            <x14:dxf>
              <font>
                <b/>
                <i val="0"/>
                <color theme="0"/>
              </font>
              <fill>
                <patternFill>
                  <bgColor rgb="FFFFC000"/>
                </patternFill>
              </fill>
            </x14:dxf>
          </x14:cfRule>
          <x14:cfRule type="cellIs" priority="2599" operator="equal" id="{26BD49CC-4F77-4CE1-B58F-79EAD7B6BFC3}">
            <xm:f>tbl_choices!$C$7</xm:f>
            <x14:dxf>
              <font>
                <b/>
                <i val="0"/>
                <color theme="0"/>
              </font>
              <fill>
                <patternFill>
                  <bgColor rgb="FF70AD47"/>
                </patternFill>
              </fill>
            </x14:dxf>
          </x14:cfRule>
          <xm:sqref>N119:O135</xm:sqref>
        </x14:conditionalFormatting>
        <x14:conditionalFormatting xmlns:xm="http://schemas.microsoft.com/office/excel/2006/main">
          <x14:cfRule type="cellIs" priority="2592" operator="equal" id="{157F6CFD-DEEE-4972-B5C5-8462839746C7}">
            <xm:f>tbl_choices!$D$7</xm:f>
            <x14:dxf>
              <font>
                <color theme="0"/>
              </font>
              <fill>
                <patternFill>
                  <bgColor rgb="FF757575"/>
                </patternFill>
              </fill>
            </x14:dxf>
          </x14:cfRule>
          <x14:cfRule type="cellIs" priority="2593" operator="equal" id="{9F3BBC8F-0DF4-45CD-BE8E-283FD7E42A9C}">
            <xm:f>tbl_choices!$C$9</xm:f>
            <x14:dxf>
              <font>
                <b/>
                <i val="0"/>
                <color theme="0"/>
              </font>
              <fill>
                <patternFill>
                  <bgColor rgb="FFFF0000"/>
                </patternFill>
              </fill>
            </x14:dxf>
          </x14:cfRule>
          <x14:cfRule type="cellIs" priority="2594" operator="equal" id="{2A8126B4-D02C-4E41-8867-11C9763FBCB4}">
            <xm:f>tbl_choices!$C$8</xm:f>
            <x14:dxf>
              <font>
                <b/>
                <i val="0"/>
                <color theme="0"/>
              </font>
              <fill>
                <patternFill>
                  <bgColor rgb="FFFFC000"/>
                </patternFill>
              </fill>
            </x14:dxf>
          </x14:cfRule>
          <x14:cfRule type="cellIs" priority="2595" operator="equal" id="{9D94EB04-969A-4FD3-9C3F-601BCCCD8BE2}">
            <xm:f>tbl_choices!$C$7</xm:f>
            <x14:dxf>
              <font>
                <b/>
                <i val="0"/>
                <color theme="0"/>
              </font>
              <fill>
                <patternFill>
                  <bgColor rgb="FF70AD47"/>
                </patternFill>
              </fill>
            </x14:dxf>
          </x14:cfRule>
          <xm:sqref>N114:O114</xm:sqref>
        </x14:conditionalFormatting>
        <x14:conditionalFormatting xmlns:xm="http://schemas.microsoft.com/office/excel/2006/main">
          <x14:cfRule type="cellIs" priority="2588" operator="equal" id="{5E2BD311-597A-4067-A26B-FBB745A43908}">
            <xm:f>tbl_choices!$D$7</xm:f>
            <x14:dxf>
              <font>
                <color theme="0"/>
              </font>
              <fill>
                <patternFill>
                  <bgColor rgb="FF757575"/>
                </patternFill>
              </fill>
            </x14:dxf>
          </x14:cfRule>
          <x14:cfRule type="cellIs" priority="2589" operator="equal" id="{B5E7AB82-76E8-4AD5-B6E3-E9FD88EB7454}">
            <xm:f>tbl_choices!$C$9</xm:f>
            <x14:dxf>
              <font>
                <b/>
                <i val="0"/>
                <color theme="0"/>
              </font>
              <fill>
                <patternFill>
                  <bgColor rgb="FFFF0000"/>
                </patternFill>
              </fill>
            </x14:dxf>
          </x14:cfRule>
          <x14:cfRule type="cellIs" priority="2590" operator="equal" id="{9DB27F7C-AB46-4894-AEC9-B71110E65E48}">
            <xm:f>tbl_choices!$C$8</xm:f>
            <x14:dxf>
              <font>
                <b/>
                <i val="0"/>
                <color theme="0"/>
              </font>
              <fill>
                <patternFill>
                  <bgColor rgb="FFFFC000"/>
                </patternFill>
              </fill>
            </x14:dxf>
          </x14:cfRule>
          <x14:cfRule type="cellIs" priority="2591" operator="equal" id="{3A5608C0-38DF-48B4-BE91-EF098A6BF497}">
            <xm:f>tbl_choices!$C$7</xm:f>
            <x14:dxf>
              <font>
                <b/>
                <i val="0"/>
                <color theme="0"/>
              </font>
              <fill>
                <patternFill>
                  <bgColor rgb="FF70AD47"/>
                </patternFill>
              </fill>
            </x14:dxf>
          </x14:cfRule>
          <xm:sqref>N33:O33</xm:sqref>
        </x14:conditionalFormatting>
        <x14:conditionalFormatting xmlns:xm="http://schemas.microsoft.com/office/excel/2006/main">
          <x14:cfRule type="cellIs" priority="2448" operator="equal" id="{DA78632B-0352-4DEE-BCA4-89DD0FBE207B}">
            <xm:f>tbl_choices!$D$7</xm:f>
            <x14:dxf>
              <font>
                <color theme="0"/>
              </font>
              <fill>
                <patternFill>
                  <bgColor rgb="FF757575"/>
                </patternFill>
              </fill>
            </x14:dxf>
          </x14:cfRule>
          <x14:cfRule type="cellIs" priority="2449" operator="equal" id="{62ACBCEF-4C57-43A6-B1F1-99BBEF015619}">
            <xm:f>tbl_choices!$C$9</xm:f>
            <x14:dxf>
              <font>
                <b/>
                <i val="0"/>
                <color theme="0"/>
              </font>
              <fill>
                <patternFill>
                  <bgColor rgb="FFFF0000"/>
                </patternFill>
              </fill>
            </x14:dxf>
          </x14:cfRule>
          <x14:cfRule type="cellIs" priority="2450" operator="equal" id="{0B0FA989-1D84-4679-8407-BF1E702340B1}">
            <xm:f>tbl_choices!$C$8</xm:f>
            <x14:dxf>
              <font>
                <b/>
                <i val="0"/>
                <color theme="0"/>
              </font>
              <fill>
                <patternFill>
                  <bgColor rgb="FFFFC000"/>
                </patternFill>
              </fill>
            </x14:dxf>
          </x14:cfRule>
          <x14:cfRule type="cellIs" priority="2451" operator="equal" id="{F913C0CD-F511-40D2-9424-09B117E60A30}">
            <xm:f>tbl_choices!$C$7</xm:f>
            <x14:dxf>
              <font>
                <b/>
                <i val="0"/>
                <color theme="0"/>
              </font>
              <fill>
                <patternFill>
                  <bgColor rgb="FF70AD47"/>
                </patternFill>
              </fill>
            </x14:dxf>
          </x14:cfRule>
          <xm:sqref>N22:O22</xm:sqref>
        </x14:conditionalFormatting>
        <x14:conditionalFormatting xmlns:xm="http://schemas.microsoft.com/office/excel/2006/main">
          <x14:cfRule type="cellIs" priority="2456" operator="equal" id="{3C739CEE-D82C-451D-A173-FD5F6133B9CF}">
            <xm:f>tbl_choices!$D$7</xm:f>
            <x14:dxf>
              <font>
                <color theme="0"/>
              </font>
              <fill>
                <patternFill>
                  <bgColor rgb="FF757575"/>
                </patternFill>
              </fill>
            </x14:dxf>
          </x14:cfRule>
          <x14:cfRule type="cellIs" priority="2457" operator="equal" id="{390D2CDE-4484-479A-9713-FD78BABBDE56}">
            <xm:f>tbl_choices!$C$9</xm:f>
            <x14:dxf>
              <font>
                <b/>
                <i val="0"/>
                <color theme="0"/>
              </font>
              <fill>
                <patternFill>
                  <bgColor rgb="FFFF0000"/>
                </patternFill>
              </fill>
            </x14:dxf>
          </x14:cfRule>
          <x14:cfRule type="cellIs" priority="2458" operator="equal" id="{329074E8-AACA-4168-95E9-2FD7C94DD3BB}">
            <xm:f>tbl_choices!$C$8</xm:f>
            <x14:dxf>
              <font>
                <b/>
                <i val="0"/>
                <color theme="0"/>
              </font>
              <fill>
                <patternFill>
                  <bgColor rgb="FFFFC000"/>
                </patternFill>
              </fill>
            </x14:dxf>
          </x14:cfRule>
          <x14:cfRule type="cellIs" priority="2459" operator="equal" id="{10306E2D-914F-4477-988D-837A8F7239F7}">
            <xm:f>tbl_choices!$C$7</xm:f>
            <x14:dxf>
              <font>
                <b/>
                <i val="0"/>
                <color theme="0"/>
              </font>
              <fill>
                <patternFill>
                  <bgColor rgb="FF70AD47"/>
                </patternFill>
              </fill>
            </x14:dxf>
          </x14:cfRule>
          <xm:sqref>N20:O20</xm:sqref>
        </x14:conditionalFormatting>
        <x14:conditionalFormatting xmlns:xm="http://schemas.microsoft.com/office/excel/2006/main">
          <x14:cfRule type="cellIs" priority="2452" operator="equal" id="{982E05D2-56F7-46B3-A4BB-CBAA76C07C32}">
            <xm:f>tbl_choices!$D$7</xm:f>
            <x14:dxf>
              <font>
                <color theme="0"/>
              </font>
              <fill>
                <patternFill>
                  <bgColor rgb="FF757575"/>
                </patternFill>
              </fill>
            </x14:dxf>
          </x14:cfRule>
          <x14:cfRule type="cellIs" priority="2453" operator="equal" id="{3F4F70B1-AFB4-4AF3-A7E0-01AFBB0F9C0C}">
            <xm:f>tbl_choices!$C$9</xm:f>
            <x14:dxf>
              <font>
                <b/>
                <i val="0"/>
                <color theme="0"/>
              </font>
              <fill>
                <patternFill>
                  <bgColor rgb="FFFF0000"/>
                </patternFill>
              </fill>
            </x14:dxf>
          </x14:cfRule>
          <x14:cfRule type="cellIs" priority="2454" operator="equal" id="{DD7E1D8B-D909-4901-957D-C8CF5741D4D4}">
            <xm:f>tbl_choices!$C$8</xm:f>
            <x14:dxf>
              <font>
                <b/>
                <i val="0"/>
                <color theme="0"/>
              </font>
              <fill>
                <patternFill>
                  <bgColor rgb="FFFFC000"/>
                </patternFill>
              </fill>
            </x14:dxf>
          </x14:cfRule>
          <x14:cfRule type="cellIs" priority="2455" operator="equal" id="{96AD6F47-F17D-4443-8CCC-584A07EC3424}">
            <xm:f>tbl_choices!$C$7</xm:f>
            <x14:dxf>
              <font>
                <b/>
                <i val="0"/>
                <color theme="0"/>
              </font>
              <fill>
                <patternFill>
                  <bgColor rgb="FF70AD47"/>
                </patternFill>
              </fill>
            </x14:dxf>
          </x14:cfRule>
          <xm:sqref>N21:O21 N23:O24</xm:sqref>
        </x14:conditionalFormatting>
        <x14:conditionalFormatting xmlns:xm="http://schemas.microsoft.com/office/excel/2006/main">
          <x14:cfRule type="cellIs" priority="1324" operator="equal" id="{E231D59D-E849-4331-97B9-723E6B1E72B1}">
            <xm:f>tbl_choices!$D$7</xm:f>
            <x14:dxf>
              <font>
                <color theme="0"/>
              </font>
              <fill>
                <patternFill>
                  <bgColor rgb="FF757575"/>
                </patternFill>
              </fill>
            </x14:dxf>
          </x14:cfRule>
          <x14:cfRule type="cellIs" priority="1325" operator="equal" id="{C9B06408-8E47-48F1-B791-E5143AEC8560}">
            <xm:f>tbl_choices!$C$9</xm:f>
            <x14:dxf>
              <font>
                <b/>
                <i val="0"/>
                <color theme="0"/>
              </font>
              <fill>
                <patternFill>
                  <bgColor rgb="FFFF0000"/>
                </patternFill>
              </fill>
            </x14:dxf>
          </x14:cfRule>
          <x14:cfRule type="cellIs" priority="1326" operator="equal" id="{C6236FB7-10C3-4BA2-A5DC-2E4270A87FF0}">
            <xm:f>tbl_choices!$C$8</xm:f>
            <x14:dxf>
              <font>
                <b/>
                <i val="0"/>
                <color theme="0"/>
              </font>
              <fill>
                <patternFill>
                  <bgColor rgb="FFFFC000"/>
                </patternFill>
              </fill>
            </x14:dxf>
          </x14:cfRule>
          <x14:cfRule type="cellIs" priority="1327" operator="equal" id="{1E1E53E5-66BA-42C8-BCEB-815E19DA72E4}">
            <xm:f>tbl_choices!$C$7</xm:f>
            <x14:dxf>
              <font>
                <b/>
                <i val="0"/>
                <color theme="0"/>
              </font>
              <fill>
                <patternFill>
                  <bgColor rgb="FF70AD47"/>
                </patternFill>
              </fill>
            </x14:dxf>
          </x14:cfRule>
          <xm:sqref>K31:L31 K73:L77 K117:L118 K137:L138 K90:K97 K116</xm:sqref>
        </x14:conditionalFormatting>
        <x14:conditionalFormatting xmlns:xm="http://schemas.microsoft.com/office/excel/2006/main">
          <x14:cfRule type="cellIs" priority="1320" operator="equal" id="{DB5E4EDE-A7D1-4073-BDDA-C9C88C34FDE3}">
            <xm:f>tbl_choices!$D$7</xm:f>
            <x14:dxf>
              <font>
                <color theme="0"/>
              </font>
              <fill>
                <patternFill>
                  <bgColor rgb="FF757575"/>
                </patternFill>
              </fill>
            </x14:dxf>
          </x14:cfRule>
          <x14:cfRule type="cellIs" priority="1321" operator="equal" id="{4C9B54EF-DFD4-4C66-913F-0934D90AA1A6}">
            <xm:f>tbl_choices!$C$9</xm:f>
            <x14:dxf>
              <font>
                <b/>
                <i val="0"/>
                <color theme="0"/>
              </font>
              <fill>
                <patternFill>
                  <bgColor rgb="FFFF0000"/>
                </patternFill>
              </fill>
            </x14:dxf>
          </x14:cfRule>
          <x14:cfRule type="cellIs" priority="1322" operator="equal" id="{0049E61F-DA3F-4826-B620-E945F06EC177}">
            <xm:f>tbl_choices!$C$8</xm:f>
            <x14:dxf>
              <font>
                <b/>
                <i val="0"/>
                <color theme="0"/>
              </font>
              <fill>
                <patternFill>
                  <bgColor rgb="FFFFC000"/>
                </patternFill>
              </fill>
            </x14:dxf>
          </x14:cfRule>
          <x14:cfRule type="cellIs" priority="1323" operator="equal" id="{9E7E66C4-FA4C-4249-AFCB-4EE746850E68}">
            <xm:f>tbl_choices!$C$7</xm:f>
            <x14:dxf>
              <font>
                <b/>
                <i val="0"/>
                <color theme="0"/>
              </font>
              <fill>
                <patternFill>
                  <bgColor rgb="FF70AD47"/>
                </patternFill>
              </fill>
            </x14:dxf>
          </x14:cfRule>
          <xm:sqref>K119:L121</xm:sqref>
        </x14:conditionalFormatting>
        <x14:conditionalFormatting xmlns:xm="http://schemas.microsoft.com/office/excel/2006/main">
          <x14:cfRule type="cellIs" priority="1316" operator="equal" id="{240435F0-31B3-44D0-9CF7-5568797F3D41}">
            <xm:f>tbl_choices!$D$7</xm:f>
            <x14:dxf>
              <font>
                <color theme="0"/>
              </font>
              <fill>
                <patternFill>
                  <bgColor rgb="FF757575"/>
                </patternFill>
              </fill>
            </x14:dxf>
          </x14:cfRule>
          <x14:cfRule type="cellIs" priority="1317" operator="equal" id="{33CA1DEB-8762-4B86-A315-096FDAC9171C}">
            <xm:f>tbl_choices!$C$9</xm:f>
            <x14:dxf>
              <font>
                <b/>
                <i val="0"/>
                <color theme="0"/>
              </font>
              <fill>
                <patternFill>
                  <bgColor rgb="FFFF0000"/>
                </patternFill>
              </fill>
            </x14:dxf>
          </x14:cfRule>
          <x14:cfRule type="cellIs" priority="1318" operator="equal" id="{08A81918-A3F0-40BB-8050-CD1C58324302}">
            <xm:f>tbl_choices!$C$8</xm:f>
            <x14:dxf>
              <font>
                <b/>
                <i val="0"/>
                <color theme="0"/>
              </font>
              <fill>
                <patternFill>
                  <bgColor rgb="FFFFC000"/>
                </patternFill>
              </fill>
            </x14:dxf>
          </x14:cfRule>
          <x14:cfRule type="cellIs" priority="1319" operator="equal" id="{0E51C87F-429A-457A-8165-9741F736FEA1}">
            <xm:f>tbl_choices!$C$7</xm:f>
            <x14:dxf>
              <font>
                <b/>
                <i val="0"/>
                <color theme="0"/>
              </font>
              <fill>
                <patternFill>
                  <bgColor rgb="FF70AD47"/>
                </patternFill>
              </fill>
            </x14:dxf>
          </x14:cfRule>
          <xm:sqref>K13:L13</xm:sqref>
        </x14:conditionalFormatting>
        <x14:conditionalFormatting xmlns:xm="http://schemas.microsoft.com/office/excel/2006/main">
          <x14:cfRule type="cellIs" priority="1312" operator="equal" id="{0887629E-313D-410D-A47B-EE321B7254BA}">
            <xm:f>tbl_choices!$D$7</xm:f>
            <x14:dxf>
              <font>
                <color theme="0"/>
              </font>
              <fill>
                <patternFill>
                  <bgColor rgb="FF757575"/>
                </patternFill>
              </fill>
            </x14:dxf>
          </x14:cfRule>
          <x14:cfRule type="cellIs" priority="1313" operator="equal" id="{9D2B2B3C-18F0-4F0B-B353-3B1069958F02}">
            <xm:f>tbl_choices!$C$9</xm:f>
            <x14:dxf>
              <font>
                <b/>
                <i val="0"/>
                <color theme="0"/>
              </font>
              <fill>
                <patternFill>
                  <bgColor rgb="FFFF0000"/>
                </patternFill>
              </fill>
            </x14:dxf>
          </x14:cfRule>
          <x14:cfRule type="cellIs" priority="1314" operator="equal" id="{C3713B99-3077-41C4-B3D9-71164ABFA3EA}">
            <xm:f>tbl_choices!$C$8</xm:f>
            <x14:dxf>
              <font>
                <b/>
                <i val="0"/>
                <color theme="0"/>
              </font>
              <fill>
                <patternFill>
                  <bgColor rgb="FFFFC000"/>
                </patternFill>
              </fill>
            </x14:dxf>
          </x14:cfRule>
          <x14:cfRule type="cellIs" priority="1315" operator="equal" id="{1B47FA7A-5C0A-440B-A17D-BE71F75B2D41}">
            <xm:f>tbl_choices!$C$7</xm:f>
            <x14:dxf>
              <font>
                <b/>
                <i val="0"/>
                <color theme="0"/>
              </font>
              <fill>
                <patternFill>
                  <bgColor rgb="FF70AD47"/>
                </patternFill>
              </fill>
            </x14:dxf>
          </x14:cfRule>
          <xm:sqref>K14:L14</xm:sqref>
        </x14:conditionalFormatting>
        <x14:conditionalFormatting xmlns:xm="http://schemas.microsoft.com/office/excel/2006/main">
          <x14:cfRule type="cellIs" priority="1308" operator="equal" id="{2A19E779-95D3-4F67-9302-89DCEFF7CDF6}">
            <xm:f>tbl_choices!$D$7</xm:f>
            <x14:dxf>
              <font>
                <color theme="0"/>
              </font>
              <fill>
                <patternFill>
                  <bgColor rgb="FF757575"/>
                </patternFill>
              </fill>
            </x14:dxf>
          </x14:cfRule>
          <x14:cfRule type="cellIs" priority="1309" operator="equal" id="{4611F1E5-837F-4DC1-9061-E97CA92F37FD}">
            <xm:f>tbl_choices!$C$9</xm:f>
            <x14:dxf>
              <font>
                <b/>
                <i val="0"/>
                <color theme="0"/>
              </font>
              <fill>
                <patternFill>
                  <bgColor rgb="FFFF0000"/>
                </patternFill>
              </fill>
            </x14:dxf>
          </x14:cfRule>
          <x14:cfRule type="cellIs" priority="1310" operator="equal" id="{2C751093-8E90-4AA0-B4C1-1E9B898639ED}">
            <xm:f>tbl_choices!$C$8</xm:f>
            <x14:dxf>
              <font>
                <b/>
                <i val="0"/>
                <color theme="0"/>
              </font>
              <fill>
                <patternFill>
                  <bgColor rgb="FFFFC000"/>
                </patternFill>
              </fill>
            </x14:dxf>
          </x14:cfRule>
          <x14:cfRule type="cellIs" priority="1311" operator="equal" id="{23D2A5F3-8F52-4D47-A894-8D6696DABA0B}">
            <xm:f>tbl_choices!$C$7</xm:f>
            <x14:dxf>
              <font>
                <b/>
                <i val="0"/>
                <color theme="0"/>
              </font>
              <fill>
                <patternFill>
                  <bgColor rgb="FF70AD47"/>
                </patternFill>
              </fill>
            </x14:dxf>
          </x14:cfRule>
          <xm:sqref>K16:L16</xm:sqref>
        </x14:conditionalFormatting>
        <x14:conditionalFormatting xmlns:xm="http://schemas.microsoft.com/office/excel/2006/main">
          <x14:cfRule type="cellIs" priority="1304" operator="equal" id="{15776B09-8498-4C11-86BA-B759ADD55377}">
            <xm:f>tbl_choices!$D$7</xm:f>
            <x14:dxf>
              <font>
                <color theme="0"/>
              </font>
              <fill>
                <patternFill>
                  <bgColor rgb="FF757575"/>
                </patternFill>
              </fill>
            </x14:dxf>
          </x14:cfRule>
          <x14:cfRule type="cellIs" priority="1305" operator="equal" id="{67394A5C-A8E8-49F0-9EE1-16ED2541DCAE}">
            <xm:f>tbl_choices!$C$9</xm:f>
            <x14:dxf>
              <font>
                <b/>
                <i val="0"/>
                <color theme="0"/>
              </font>
              <fill>
                <patternFill>
                  <bgColor rgb="FFFF0000"/>
                </patternFill>
              </fill>
            </x14:dxf>
          </x14:cfRule>
          <x14:cfRule type="cellIs" priority="1306" operator="equal" id="{7923BBC6-3DCE-412D-9F3A-47E554306805}">
            <xm:f>tbl_choices!$C$8</xm:f>
            <x14:dxf>
              <font>
                <b/>
                <i val="0"/>
                <color theme="0"/>
              </font>
              <fill>
                <patternFill>
                  <bgColor rgb="FFFFC000"/>
                </patternFill>
              </fill>
            </x14:dxf>
          </x14:cfRule>
          <x14:cfRule type="cellIs" priority="1307" operator="equal" id="{1EFAB023-B581-4DD3-8257-EAD059291DC7}">
            <xm:f>tbl_choices!$C$7</xm:f>
            <x14:dxf>
              <font>
                <b/>
                <i val="0"/>
                <color theme="0"/>
              </font>
              <fill>
                <patternFill>
                  <bgColor rgb="FF70AD47"/>
                </patternFill>
              </fill>
            </x14:dxf>
          </x14:cfRule>
          <xm:sqref>K33:L33</xm:sqref>
        </x14:conditionalFormatting>
        <x14:conditionalFormatting xmlns:xm="http://schemas.microsoft.com/office/excel/2006/main">
          <x14:cfRule type="cellIs" priority="1296" operator="equal" id="{5F03089C-A102-4753-BAAB-D9EB4C039D33}">
            <xm:f>tbl_choices!$D$7</xm:f>
            <x14:dxf>
              <font>
                <color theme="0"/>
              </font>
              <fill>
                <patternFill>
                  <bgColor rgb="FF757575"/>
                </patternFill>
              </fill>
            </x14:dxf>
          </x14:cfRule>
          <x14:cfRule type="cellIs" priority="1297" operator="equal" id="{07457532-E2F0-4BCB-93A6-7DBBE2AA9010}">
            <xm:f>tbl_choices!$C$9</xm:f>
            <x14:dxf>
              <font>
                <b/>
                <i val="0"/>
                <color theme="0"/>
              </font>
              <fill>
                <patternFill>
                  <bgColor rgb="FFFF0000"/>
                </patternFill>
              </fill>
            </x14:dxf>
          </x14:cfRule>
          <x14:cfRule type="cellIs" priority="1298" operator="equal" id="{27500E04-395D-41B8-A228-3CD61A0AB799}">
            <xm:f>tbl_choices!$C$8</xm:f>
            <x14:dxf>
              <font>
                <b/>
                <i val="0"/>
                <color theme="0"/>
              </font>
              <fill>
                <patternFill>
                  <bgColor rgb="FFFFC000"/>
                </patternFill>
              </fill>
            </x14:dxf>
          </x14:cfRule>
          <x14:cfRule type="cellIs" priority="1299" operator="equal" id="{025B55DE-5696-4482-B524-C63244B91268}">
            <xm:f>tbl_choices!$C$7</xm:f>
            <x14:dxf>
              <font>
                <b/>
                <i val="0"/>
                <color theme="0"/>
              </font>
              <fill>
                <patternFill>
                  <bgColor rgb="FF70AD47"/>
                </patternFill>
              </fill>
            </x14:dxf>
          </x14:cfRule>
          <xm:sqref>K60:L60</xm:sqref>
        </x14:conditionalFormatting>
        <x14:conditionalFormatting xmlns:xm="http://schemas.microsoft.com/office/excel/2006/main">
          <x14:cfRule type="cellIs" priority="1288" operator="equal" id="{A3E7A330-DC45-40F7-A3B3-FA25FB77ADDA}">
            <xm:f>tbl_choices!$D$7</xm:f>
            <x14:dxf>
              <font>
                <color theme="0"/>
              </font>
              <fill>
                <patternFill>
                  <bgColor rgb="FF757575"/>
                </patternFill>
              </fill>
            </x14:dxf>
          </x14:cfRule>
          <x14:cfRule type="cellIs" priority="1289" operator="equal" id="{B1071FA2-A3C6-4958-B289-94952E0FC26A}">
            <xm:f>tbl_choices!$C$9</xm:f>
            <x14:dxf>
              <font>
                <b/>
                <i val="0"/>
                <color theme="0"/>
              </font>
              <fill>
                <patternFill>
                  <bgColor rgb="FFFF0000"/>
                </patternFill>
              </fill>
            </x14:dxf>
          </x14:cfRule>
          <x14:cfRule type="cellIs" priority="1290" operator="equal" id="{4C73F4C9-72CB-4C4D-A8B4-5FF9DF2C9290}">
            <xm:f>tbl_choices!$C$8</xm:f>
            <x14:dxf>
              <font>
                <b/>
                <i val="0"/>
                <color theme="0"/>
              </font>
              <fill>
                <patternFill>
                  <bgColor rgb="FFFFC000"/>
                </patternFill>
              </fill>
            </x14:dxf>
          </x14:cfRule>
          <x14:cfRule type="cellIs" priority="1291" operator="equal" id="{FF44A878-F5C8-46C9-8486-22AA61C094A7}">
            <xm:f>tbl_choices!$C$7</xm:f>
            <x14:dxf>
              <font>
                <b/>
                <i val="0"/>
                <color theme="0"/>
              </font>
              <fill>
                <patternFill>
                  <bgColor rgb="FF70AD47"/>
                </patternFill>
              </fill>
            </x14:dxf>
          </x14:cfRule>
          <xm:sqref>K72:L72</xm:sqref>
        </x14:conditionalFormatting>
        <x14:conditionalFormatting xmlns:xm="http://schemas.microsoft.com/office/excel/2006/main">
          <x14:cfRule type="cellIs" priority="1284" operator="equal" id="{231A9CBD-A37F-4EB9-B52E-6D8E4ECE67E6}">
            <xm:f>tbl_choices!$D$7</xm:f>
            <x14:dxf>
              <font>
                <color theme="0"/>
              </font>
              <fill>
                <patternFill>
                  <bgColor rgb="FF757575"/>
                </patternFill>
              </fill>
            </x14:dxf>
          </x14:cfRule>
          <x14:cfRule type="cellIs" priority="1285" operator="equal" id="{BE5371F9-0324-4EF9-819E-3CA45FCC6996}">
            <xm:f>tbl_choices!$C$9</xm:f>
            <x14:dxf>
              <font>
                <b/>
                <i val="0"/>
                <color theme="0"/>
              </font>
              <fill>
                <patternFill>
                  <bgColor rgb="FFFF0000"/>
                </patternFill>
              </fill>
            </x14:dxf>
          </x14:cfRule>
          <x14:cfRule type="cellIs" priority="1286" operator="equal" id="{C38EBE6F-FB38-4C6F-B652-17036776FEFB}">
            <xm:f>tbl_choices!$C$8</xm:f>
            <x14:dxf>
              <font>
                <b/>
                <i val="0"/>
                <color theme="0"/>
              </font>
              <fill>
                <patternFill>
                  <bgColor rgb="FFFFC000"/>
                </patternFill>
              </fill>
            </x14:dxf>
          </x14:cfRule>
          <x14:cfRule type="cellIs" priority="1287" operator="equal" id="{5193E3B7-6702-46FC-ADF4-6E425BE60FD7}">
            <xm:f>tbl_choices!$C$7</xm:f>
            <x14:dxf>
              <font>
                <b/>
                <i val="0"/>
                <color theme="0"/>
              </font>
              <fill>
                <patternFill>
                  <bgColor rgb="FF70AD47"/>
                </patternFill>
              </fill>
            </x14:dxf>
          </x14:cfRule>
          <xm:sqref>K80:L80 K79</xm:sqref>
        </x14:conditionalFormatting>
        <x14:conditionalFormatting xmlns:xm="http://schemas.microsoft.com/office/excel/2006/main">
          <x14:cfRule type="cellIs" priority="1276" operator="equal" id="{C31EF4D1-4FF3-47E3-B20A-824A23997EB9}">
            <xm:f>tbl_choices!$D$7</xm:f>
            <x14:dxf>
              <font>
                <color theme="0"/>
              </font>
              <fill>
                <patternFill>
                  <bgColor rgb="FF757575"/>
                </patternFill>
              </fill>
            </x14:dxf>
          </x14:cfRule>
          <x14:cfRule type="cellIs" priority="1277" operator="equal" id="{5426CF4D-E408-4E69-BDE2-7A369C80DFE9}">
            <xm:f>tbl_choices!$C$9</xm:f>
            <x14:dxf>
              <font>
                <b/>
                <i val="0"/>
                <color theme="0"/>
              </font>
              <fill>
                <patternFill>
                  <bgColor rgb="FFFF0000"/>
                </patternFill>
              </fill>
            </x14:dxf>
          </x14:cfRule>
          <x14:cfRule type="cellIs" priority="1278" operator="equal" id="{DF03EEC3-4627-4379-8F6D-3E4AE9F4F12E}">
            <xm:f>tbl_choices!$C$8</xm:f>
            <x14:dxf>
              <font>
                <b/>
                <i val="0"/>
                <color theme="0"/>
              </font>
              <fill>
                <patternFill>
                  <bgColor rgb="FFFFC000"/>
                </patternFill>
              </fill>
            </x14:dxf>
          </x14:cfRule>
          <x14:cfRule type="cellIs" priority="1279" operator="equal" id="{84F6D7B4-574C-4432-BFCA-A08F16154FBF}">
            <xm:f>tbl_choices!$C$7</xm:f>
            <x14:dxf>
              <font>
                <b/>
                <i val="0"/>
                <color theme="0"/>
              </font>
              <fill>
                <patternFill>
                  <bgColor rgb="FF70AD47"/>
                </patternFill>
              </fill>
            </x14:dxf>
          </x14:cfRule>
          <xm:sqref>K85:L86</xm:sqref>
        </x14:conditionalFormatting>
        <x14:conditionalFormatting xmlns:xm="http://schemas.microsoft.com/office/excel/2006/main">
          <x14:cfRule type="cellIs" priority="1272" operator="equal" id="{7EF52003-2C0F-4E0B-AF83-35B854187E64}">
            <xm:f>tbl_choices!$D$7</xm:f>
            <x14:dxf>
              <font>
                <color theme="0"/>
              </font>
              <fill>
                <patternFill>
                  <bgColor rgb="FF757575"/>
                </patternFill>
              </fill>
            </x14:dxf>
          </x14:cfRule>
          <x14:cfRule type="cellIs" priority="1273" operator="equal" id="{9986859E-3625-4A4F-8C98-669320BD782D}">
            <xm:f>tbl_choices!$C$9</xm:f>
            <x14:dxf>
              <font>
                <b/>
                <i val="0"/>
                <color theme="0"/>
              </font>
              <fill>
                <patternFill>
                  <bgColor rgb="FFFF0000"/>
                </patternFill>
              </fill>
            </x14:dxf>
          </x14:cfRule>
          <x14:cfRule type="cellIs" priority="1274" operator="equal" id="{0BDF8109-491C-4B88-BA1F-95E1187345AB}">
            <xm:f>tbl_choices!$C$8</xm:f>
            <x14:dxf>
              <font>
                <b/>
                <i val="0"/>
                <color theme="0"/>
              </font>
              <fill>
                <patternFill>
                  <bgColor rgb="FFFFC000"/>
                </patternFill>
              </fill>
            </x14:dxf>
          </x14:cfRule>
          <x14:cfRule type="cellIs" priority="1275" operator="equal" id="{902C415F-BBCE-4E4A-9B08-A2A783B57D93}">
            <xm:f>tbl_choices!$C$7</xm:f>
            <x14:dxf>
              <font>
                <b/>
                <i val="0"/>
                <color theme="0"/>
              </font>
              <fill>
                <patternFill>
                  <bgColor rgb="FF70AD47"/>
                </patternFill>
              </fill>
            </x14:dxf>
          </x14:cfRule>
          <xm:sqref>K84:L84</xm:sqref>
        </x14:conditionalFormatting>
        <x14:conditionalFormatting xmlns:xm="http://schemas.microsoft.com/office/excel/2006/main">
          <x14:cfRule type="cellIs" priority="1260" operator="equal" id="{D7FF6318-402A-4D5A-AFFF-5C9D19EC688F}">
            <xm:f>tbl_choices!$D$7</xm:f>
            <x14:dxf>
              <font>
                <color theme="0"/>
              </font>
              <fill>
                <patternFill>
                  <bgColor rgb="FF757575"/>
                </patternFill>
              </fill>
            </x14:dxf>
          </x14:cfRule>
          <x14:cfRule type="cellIs" priority="1261" operator="equal" id="{C67CC252-B126-4A26-812D-256D41665828}">
            <xm:f>tbl_choices!$C$9</xm:f>
            <x14:dxf>
              <font>
                <b/>
                <i val="0"/>
                <color theme="0"/>
              </font>
              <fill>
                <patternFill>
                  <bgColor rgb="FFFF0000"/>
                </patternFill>
              </fill>
            </x14:dxf>
          </x14:cfRule>
          <x14:cfRule type="cellIs" priority="1262" operator="equal" id="{37C5DB6C-7C3B-4152-A33E-888BA7E2B848}">
            <xm:f>tbl_choices!$C$8</xm:f>
            <x14:dxf>
              <font>
                <b/>
                <i val="0"/>
                <color theme="0"/>
              </font>
              <fill>
                <patternFill>
                  <bgColor rgb="FFFFC000"/>
                </patternFill>
              </fill>
            </x14:dxf>
          </x14:cfRule>
          <x14:cfRule type="cellIs" priority="1263" operator="equal" id="{0E21DE00-2B04-4DB3-B4CF-FF2FEA7393D3}">
            <xm:f>tbl_choices!$C$7</xm:f>
            <x14:dxf>
              <font>
                <b/>
                <i val="0"/>
                <color theme="0"/>
              </font>
              <fill>
                <patternFill>
                  <bgColor rgb="FF70AD47"/>
                </patternFill>
              </fill>
            </x14:dxf>
          </x14:cfRule>
          <xm:sqref>K136:L136</xm:sqref>
        </x14:conditionalFormatting>
        <x14:conditionalFormatting xmlns:xm="http://schemas.microsoft.com/office/excel/2006/main">
          <x14:cfRule type="cellIs" priority="1251" operator="equal" id="{08979D59-C720-4C63-9125-1C4AC9733DE7}">
            <xm:f>tbl_choices!$D$7</xm:f>
            <x14:dxf>
              <font>
                <color theme="0"/>
              </font>
              <fill>
                <patternFill>
                  <bgColor rgb="FF757575"/>
                </patternFill>
              </fill>
            </x14:dxf>
          </x14:cfRule>
          <x14:cfRule type="cellIs" priority="1252" operator="equal" id="{74812B26-D9BF-49A4-82C0-7FE1A082F9FC}">
            <xm:f>tbl_choices!$C$9</xm:f>
            <x14:dxf>
              <font>
                <b/>
                <i val="0"/>
                <color theme="0"/>
              </font>
              <fill>
                <patternFill>
                  <bgColor rgb="FFFF0000"/>
                </patternFill>
              </fill>
            </x14:dxf>
          </x14:cfRule>
          <x14:cfRule type="cellIs" priority="1253" operator="equal" id="{D4F29822-34E9-4B44-834F-F6AC7D7215AA}">
            <xm:f>tbl_choices!$C$8</xm:f>
            <x14:dxf>
              <font>
                <b/>
                <i val="0"/>
                <color theme="0"/>
              </font>
              <fill>
                <patternFill>
                  <bgColor rgb="FFFFC000"/>
                </patternFill>
              </fill>
            </x14:dxf>
          </x14:cfRule>
          <x14:cfRule type="cellIs" priority="1254" operator="equal" id="{197ACB04-7252-42D6-8B81-B1298055FD5F}">
            <xm:f>tbl_choices!$C$7</xm:f>
            <x14:dxf>
              <font>
                <b/>
                <i val="0"/>
                <color theme="0"/>
              </font>
              <fill>
                <patternFill>
                  <bgColor rgb="FF70AD47"/>
                </patternFill>
              </fill>
            </x14:dxf>
          </x14:cfRule>
          <xm:sqref>K12:M12 M13:M33 M35:M46 M60:M77 M79:M88 M90:M114 M116:M138 M140:M143</xm:sqref>
        </x14:conditionalFormatting>
        <x14:conditionalFormatting xmlns:xm="http://schemas.microsoft.com/office/excel/2006/main">
          <x14:cfRule type="cellIs" priority="1242" operator="equal" id="{193F8F49-654F-47FB-9327-7A20A0783582}">
            <xm:f>tbl_choices!$D$7</xm:f>
            <x14:dxf>
              <font>
                <color theme="0"/>
              </font>
              <fill>
                <patternFill>
                  <bgColor rgb="FF757575"/>
                </patternFill>
              </fill>
            </x14:dxf>
          </x14:cfRule>
          <x14:cfRule type="cellIs" priority="1243" operator="equal" id="{EAF55FDE-209E-4A49-A6F1-91FEDC67A4EF}">
            <xm:f>tbl_choices!$C$9</xm:f>
            <x14:dxf>
              <font>
                <b/>
                <i val="0"/>
                <color theme="0"/>
              </font>
              <fill>
                <patternFill>
                  <bgColor rgb="FFFF0000"/>
                </patternFill>
              </fill>
            </x14:dxf>
          </x14:cfRule>
          <x14:cfRule type="cellIs" priority="1244" operator="equal" id="{954EE712-260C-41BB-8DE2-998B97C8EE55}">
            <xm:f>tbl_choices!$C$8</xm:f>
            <x14:dxf>
              <font>
                <b/>
                <i val="0"/>
                <color theme="0"/>
              </font>
              <fill>
                <patternFill>
                  <bgColor rgb="FFFFC000"/>
                </patternFill>
              </fill>
            </x14:dxf>
          </x14:cfRule>
          <x14:cfRule type="cellIs" priority="1245" operator="equal" id="{08C0BB6A-C4BB-4287-9269-E2AA6898C016}">
            <xm:f>tbl_choices!$C$7</xm:f>
            <x14:dxf>
              <font>
                <b/>
                <i val="0"/>
                <color theme="0"/>
              </font>
              <fill>
                <patternFill>
                  <bgColor rgb="FF70AD47"/>
                </patternFill>
              </fill>
            </x14:dxf>
          </x14:cfRule>
          <xm:sqref>K11:M11</xm:sqref>
        </x14:conditionalFormatting>
        <x14:conditionalFormatting xmlns:xm="http://schemas.microsoft.com/office/excel/2006/main">
          <x14:cfRule type="cellIs" priority="1233" operator="equal" id="{6442362F-5AAB-474C-B504-51138CAC4D4C}">
            <xm:f>tbl_choices!$D$7</xm:f>
            <x14:dxf>
              <font>
                <color theme="0"/>
              </font>
              <fill>
                <patternFill>
                  <bgColor rgb="FF757575"/>
                </patternFill>
              </fill>
            </x14:dxf>
          </x14:cfRule>
          <x14:cfRule type="cellIs" priority="1234" operator="equal" id="{B8811480-0D72-4959-87C7-E99DCEF358ED}">
            <xm:f>tbl_choices!$C$9</xm:f>
            <x14:dxf>
              <font>
                <b/>
                <i val="0"/>
                <color theme="0"/>
              </font>
              <fill>
                <patternFill>
                  <bgColor rgb="FFFF0000"/>
                </patternFill>
              </fill>
            </x14:dxf>
          </x14:cfRule>
          <x14:cfRule type="cellIs" priority="1235" operator="equal" id="{F849D330-D4ED-4C53-8530-2470DD7694D6}">
            <xm:f>tbl_choices!$C$8</xm:f>
            <x14:dxf>
              <font>
                <b/>
                <i val="0"/>
                <color theme="0"/>
              </font>
              <fill>
                <patternFill>
                  <bgColor rgb="FFFFC000"/>
                </patternFill>
              </fill>
            </x14:dxf>
          </x14:cfRule>
          <x14:cfRule type="cellIs" priority="1236" operator="equal" id="{82803F6B-729E-4101-8BB2-F330E5944D87}">
            <xm:f>tbl_choices!$C$7</xm:f>
            <x14:dxf>
              <font>
                <b/>
                <i val="0"/>
                <color theme="0"/>
              </font>
              <fill>
                <patternFill>
                  <bgColor rgb="FF70AD47"/>
                </patternFill>
              </fill>
            </x14:dxf>
          </x14:cfRule>
          <xm:sqref>K15:L15</xm:sqref>
        </x14:conditionalFormatting>
        <x14:conditionalFormatting xmlns:xm="http://schemas.microsoft.com/office/excel/2006/main">
          <x14:cfRule type="cellIs" priority="1224" operator="equal" id="{346704A8-1C23-462A-9015-D79C138874CF}">
            <xm:f>tbl_choices!$D$7</xm:f>
            <x14:dxf>
              <font>
                <color theme="0"/>
              </font>
              <fill>
                <patternFill>
                  <bgColor rgb="FF757575"/>
                </patternFill>
              </fill>
            </x14:dxf>
          </x14:cfRule>
          <x14:cfRule type="cellIs" priority="1225" operator="equal" id="{095E5C76-93D8-43B9-B33C-571747AE5441}">
            <xm:f>tbl_choices!$C$9</xm:f>
            <x14:dxf>
              <font>
                <b/>
                <i val="0"/>
                <color theme="0"/>
              </font>
              <fill>
                <patternFill>
                  <bgColor rgb="FFFF0000"/>
                </patternFill>
              </fill>
            </x14:dxf>
          </x14:cfRule>
          <x14:cfRule type="cellIs" priority="1226" operator="equal" id="{A2F37A8A-561C-42F3-BE92-BB052BD90B18}">
            <xm:f>tbl_choices!$C$8</xm:f>
            <x14:dxf>
              <font>
                <b/>
                <i val="0"/>
                <color theme="0"/>
              </font>
              <fill>
                <patternFill>
                  <bgColor rgb="FFFFC000"/>
                </patternFill>
              </fill>
            </x14:dxf>
          </x14:cfRule>
          <x14:cfRule type="cellIs" priority="1227" operator="equal" id="{479A7715-32BC-4528-861D-01C9900AC314}">
            <xm:f>tbl_choices!$C$7</xm:f>
            <x14:dxf>
              <font>
                <b/>
                <i val="0"/>
                <color theme="0"/>
              </font>
              <fill>
                <patternFill>
                  <bgColor rgb="FF70AD47"/>
                </patternFill>
              </fill>
            </x14:dxf>
          </x14:cfRule>
          <xm:sqref>K18</xm:sqref>
        </x14:conditionalFormatting>
        <x14:conditionalFormatting xmlns:xm="http://schemas.microsoft.com/office/excel/2006/main">
          <x14:cfRule type="cellIs" priority="1197" operator="equal" id="{0BE783B4-D51D-4CD1-B8E0-B84D02E149B9}">
            <xm:f>tbl_choices!$D$7</xm:f>
            <x14:dxf>
              <font>
                <color theme="0"/>
              </font>
              <fill>
                <patternFill>
                  <bgColor rgb="FF757575"/>
                </patternFill>
              </fill>
            </x14:dxf>
          </x14:cfRule>
          <x14:cfRule type="cellIs" priority="1198" operator="equal" id="{BA66F364-4390-46D5-9F05-6F1C963308F6}">
            <xm:f>tbl_choices!$C$9</xm:f>
            <x14:dxf>
              <font>
                <b/>
                <i val="0"/>
                <color theme="0"/>
              </font>
              <fill>
                <patternFill>
                  <bgColor rgb="FFFF0000"/>
                </patternFill>
              </fill>
            </x14:dxf>
          </x14:cfRule>
          <x14:cfRule type="cellIs" priority="1199" operator="equal" id="{336BD6C5-E6EE-4FC9-AA7A-09E77381B9D8}">
            <xm:f>tbl_choices!$C$8</xm:f>
            <x14:dxf>
              <font>
                <b/>
                <i val="0"/>
                <color theme="0"/>
              </font>
              <fill>
                <patternFill>
                  <bgColor rgb="FFFFC000"/>
                </patternFill>
              </fill>
            </x14:dxf>
          </x14:cfRule>
          <x14:cfRule type="cellIs" priority="1200" operator="equal" id="{FC00BD8C-CA38-4E08-AF03-BFC27844B4FA}">
            <xm:f>tbl_choices!$C$7</xm:f>
            <x14:dxf>
              <font>
                <b/>
                <i val="0"/>
                <color theme="0"/>
              </font>
              <fill>
                <patternFill>
                  <bgColor rgb="FF70AD47"/>
                </patternFill>
              </fill>
            </x14:dxf>
          </x14:cfRule>
          <xm:sqref>K17</xm:sqref>
        </x14:conditionalFormatting>
        <x14:conditionalFormatting xmlns:xm="http://schemas.microsoft.com/office/excel/2006/main">
          <x14:cfRule type="cellIs" priority="1215" operator="equal" id="{88260B33-BE71-4755-867B-97F4F8BC8405}">
            <xm:f>tbl_choices!$D$7</xm:f>
            <x14:dxf>
              <font>
                <color theme="0"/>
              </font>
              <fill>
                <patternFill>
                  <bgColor rgb="FF757575"/>
                </patternFill>
              </fill>
            </x14:dxf>
          </x14:cfRule>
          <x14:cfRule type="cellIs" priority="1216" operator="equal" id="{E976AED3-202D-41EA-A41A-C9AE14F81918}">
            <xm:f>tbl_choices!$C$9</xm:f>
            <x14:dxf>
              <font>
                <b/>
                <i val="0"/>
                <color theme="0"/>
              </font>
              <fill>
                <patternFill>
                  <bgColor rgb="FFFF0000"/>
                </patternFill>
              </fill>
            </x14:dxf>
          </x14:cfRule>
          <x14:cfRule type="cellIs" priority="1217" operator="equal" id="{31A06731-743D-47AB-93B3-642E775DEDBC}">
            <xm:f>tbl_choices!$C$8</xm:f>
            <x14:dxf>
              <font>
                <b/>
                <i val="0"/>
                <color theme="0"/>
              </font>
              <fill>
                <patternFill>
                  <bgColor rgb="FFFFC000"/>
                </patternFill>
              </fill>
            </x14:dxf>
          </x14:cfRule>
          <x14:cfRule type="cellIs" priority="1218" operator="equal" id="{13CB9DE3-012B-4E48-94DC-AB66F5DDCB2C}">
            <xm:f>tbl_choices!$C$7</xm:f>
            <x14:dxf>
              <font>
                <b/>
                <i val="0"/>
                <color theme="0"/>
              </font>
              <fill>
                <patternFill>
                  <bgColor rgb="FF70AD47"/>
                </patternFill>
              </fill>
            </x14:dxf>
          </x14:cfRule>
          <xm:sqref>K35:L38 K46:L46</xm:sqref>
        </x14:conditionalFormatting>
        <x14:conditionalFormatting xmlns:xm="http://schemas.microsoft.com/office/excel/2006/main">
          <x14:cfRule type="cellIs" priority="1188" operator="equal" id="{4B1CB435-3C10-4C79-BEBC-644C6851C86D}">
            <xm:f>tbl_choices!$D$7</xm:f>
            <x14:dxf>
              <font>
                <color theme="0"/>
              </font>
              <fill>
                <patternFill>
                  <bgColor rgb="FF757575"/>
                </patternFill>
              </fill>
            </x14:dxf>
          </x14:cfRule>
          <x14:cfRule type="cellIs" priority="1189" operator="equal" id="{2082B720-AF9C-4523-960E-C01EAE5D938B}">
            <xm:f>tbl_choices!$C$9</xm:f>
            <x14:dxf>
              <font>
                <b/>
                <i val="0"/>
                <color theme="0"/>
              </font>
              <fill>
                <patternFill>
                  <bgColor rgb="FFFF0000"/>
                </patternFill>
              </fill>
            </x14:dxf>
          </x14:cfRule>
          <x14:cfRule type="cellIs" priority="1190" operator="equal" id="{C288F639-8875-41A3-852B-18FB265BF361}">
            <xm:f>tbl_choices!$C$8</xm:f>
            <x14:dxf>
              <font>
                <b/>
                <i val="0"/>
                <color theme="0"/>
              </font>
              <fill>
                <patternFill>
                  <bgColor rgb="FFFFC000"/>
                </patternFill>
              </fill>
            </x14:dxf>
          </x14:cfRule>
          <x14:cfRule type="cellIs" priority="1191" operator="equal" id="{7A58D367-DC07-4A9A-B44F-04BFFA88CD56}">
            <xm:f>tbl_choices!$C$7</xm:f>
            <x14:dxf>
              <font>
                <b/>
                <i val="0"/>
                <color theme="0"/>
              </font>
              <fill>
                <patternFill>
                  <bgColor rgb="FF70AD47"/>
                </patternFill>
              </fill>
            </x14:dxf>
          </x14:cfRule>
          <xm:sqref>K23</xm:sqref>
        </x14:conditionalFormatting>
        <x14:conditionalFormatting xmlns:xm="http://schemas.microsoft.com/office/excel/2006/main">
          <x14:cfRule type="cellIs" priority="1179" operator="equal" id="{67E29653-DA20-4883-8ED7-7D328559A1BE}">
            <xm:f>tbl_choices!$D$7</xm:f>
            <x14:dxf>
              <font>
                <color theme="0"/>
              </font>
              <fill>
                <patternFill>
                  <bgColor rgb="FF757575"/>
                </patternFill>
              </fill>
            </x14:dxf>
          </x14:cfRule>
          <x14:cfRule type="cellIs" priority="1180" operator="equal" id="{F8239A31-9E76-4563-9796-759D1966984A}">
            <xm:f>tbl_choices!$C$9</xm:f>
            <x14:dxf>
              <font>
                <b/>
                <i val="0"/>
                <color theme="0"/>
              </font>
              <fill>
                <patternFill>
                  <bgColor rgb="FFFF0000"/>
                </patternFill>
              </fill>
            </x14:dxf>
          </x14:cfRule>
          <x14:cfRule type="cellIs" priority="1181" operator="equal" id="{AFEF42E5-3832-4A75-818D-D42787B55229}">
            <xm:f>tbl_choices!$C$8</xm:f>
            <x14:dxf>
              <font>
                <b/>
                <i val="0"/>
                <color theme="0"/>
              </font>
              <fill>
                <patternFill>
                  <bgColor rgb="FFFFC000"/>
                </patternFill>
              </fill>
            </x14:dxf>
          </x14:cfRule>
          <x14:cfRule type="cellIs" priority="1182" operator="equal" id="{7755B55C-9436-4EE3-B9EC-6FB81E3F6E15}">
            <xm:f>tbl_choices!$C$7</xm:f>
            <x14:dxf>
              <font>
                <b/>
                <i val="0"/>
                <color theme="0"/>
              </font>
              <fill>
                <patternFill>
                  <bgColor rgb="FF70AD47"/>
                </patternFill>
              </fill>
            </x14:dxf>
          </x14:cfRule>
          <xm:sqref>K26:L26</xm:sqref>
        </x14:conditionalFormatting>
        <x14:conditionalFormatting xmlns:xm="http://schemas.microsoft.com/office/excel/2006/main">
          <x14:cfRule type="cellIs" priority="1170" operator="equal" id="{BD39A3EA-573F-41BE-8D27-FDF1A57D8244}">
            <xm:f>tbl_choices!$D$7</xm:f>
            <x14:dxf>
              <font>
                <color theme="0"/>
              </font>
              <fill>
                <patternFill>
                  <bgColor rgb="FF757575"/>
                </patternFill>
              </fill>
            </x14:dxf>
          </x14:cfRule>
          <x14:cfRule type="cellIs" priority="1171" operator="equal" id="{3872881E-8082-451D-8FF3-2A00F73CB20D}">
            <xm:f>tbl_choices!$C$9</xm:f>
            <x14:dxf>
              <font>
                <b/>
                <i val="0"/>
                <color theme="0"/>
              </font>
              <fill>
                <patternFill>
                  <bgColor rgb="FFFF0000"/>
                </patternFill>
              </fill>
            </x14:dxf>
          </x14:cfRule>
          <x14:cfRule type="cellIs" priority="1172" operator="equal" id="{7BA64101-0B39-4D8F-ADDC-2BDADB603CB5}">
            <xm:f>tbl_choices!$C$8</xm:f>
            <x14:dxf>
              <font>
                <b/>
                <i val="0"/>
                <color theme="0"/>
              </font>
              <fill>
                <patternFill>
                  <bgColor rgb="FFFFC000"/>
                </patternFill>
              </fill>
            </x14:dxf>
          </x14:cfRule>
          <x14:cfRule type="cellIs" priority="1173" operator="equal" id="{ED806913-27BC-4E64-8D68-210CD03EC243}">
            <xm:f>tbl_choices!$C$7</xm:f>
            <x14:dxf>
              <font>
                <b/>
                <i val="0"/>
                <color theme="0"/>
              </font>
              <fill>
                <patternFill>
                  <bgColor rgb="FF70AD47"/>
                </patternFill>
              </fill>
            </x14:dxf>
          </x14:cfRule>
          <xm:sqref>K28:L28</xm:sqref>
        </x14:conditionalFormatting>
        <x14:conditionalFormatting xmlns:xm="http://schemas.microsoft.com/office/excel/2006/main">
          <x14:cfRule type="cellIs" priority="1161" operator="equal" id="{B4835EDF-19E3-405A-8442-FA2150F5F93B}">
            <xm:f>tbl_choices!$D$7</xm:f>
            <x14:dxf>
              <font>
                <color theme="0"/>
              </font>
              <fill>
                <patternFill>
                  <bgColor rgb="FF757575"/>
                </patternFill>
              </fill>
            </x14:dxf>
          </x14:cfRule>
          <x14:cfRule type="cellIs" priority="1162" operator="equal" id="{AC89B339-20FD-42CF-BFFD-8CD45F3E291A}">
            <xm:f>tbl_choices!$C$9</xm:f>
            <x14:dxf>
              <font>
                <b/>
                <i val="0"/>
                <color theme="0"/>
              </font>
              <fill>
                <patternFill>
                  <bgColor rgb="FFFF0000"/>
                </patternFill>
              </fill>
            </x14:dxf>
          </x14:cfRule>
          <x14:cfRule type="cellIs" priority="1163" operator="equal" id="{90354CCA-B40F-4CC2-84B7-9A51ADBDE775}">
            <xm:f>tbl_choices!$C$8</xm:f>
            <x14:dxf>
              <font>
                <b/>
                <i val="0"/>
                <color theme="0"/>
              </font>
              <fill>
                <patternFill>
                  <bgColor rgb="FFFFC000"/>
                </patternFill>
              </fill>
            </x14:dxf>
          </x14:cfRule>
          <x14:cfRule type="cellIs" priority="1164" operator="equal" id="{BA584460-A9D1-41E5-9486-E55DA97502D3}">
            <xm:f>tbl_choices!$C$7</xm:f>
            <x14:dxf>
              <font>
                <b/>
                <i val="0"/>
                <color theme="0"/>
              </font>
              <fill>
                <patternFill>
                  <bgColor rgb="FF70AD47"/>
                </patternFill>
              </fill>
            </x14:dxf>
          </x14:cfRule>
          <xm:sqref>K29:L29</xm:sqref>
        </x14:conditionalFormatting>
        <x14:conditionalFormatting xmlns:xm="http://schemas.microsoft.com/office/excel/2006/main">
          <x14:cfRule type="cellIs" priority="1152" operator="equal" id="{3E3650FA-2F75-4459-A251-04991836F078}">
            <xm:f>tbl_choices!$D$7</xm:f>
            <x14:dxf>
              <font>
                <color theme="0"/>
              </font>
              <fill>
                <patternFill>
                  <bgColor rgb="FF757575"/>
                </patternFill>
              </fill>
            </x14:dxf>
          </x14:cfRule>
          <x14:cfRule type="cellIs" priority="1153" operator="equal" id="{3B5D523F-BAD7-4797-A3A2-CFAF18716F33}">
            <xm:f>tbl_choices!$C$9</xm:f>
            <x14:dxf>
              <font>
                <b/>
                <i val="0"/>
                <color theme="0"/>
              </font>
              <fill>
                <patternFill>
                  <bgColor rgb="FFFF0000"/>
                </patternFill>
              </fill>
            </x14:dxf>
          </x14:cfRule>
          <x14:cfRule type="cellIs" priority="1154" operator="equal" id="{E0D46A0B-3DAA-4E50-97DF-C5DE98B425EE}">
            <xm:f>tbl_choices!$C$8</xm:f>
            <x14:dxf>
              <font>
                <b/>
                <i val="0"/>
                <color theme="0"/>
              </font>
              <fill>
                <patternFill>
                  <bgColor rgb="FFFFC000"/>
                </patternFill>
              </fill>
            </x14:dxf>
          </x14:cfRule>
          <x14:cfRule type="cellIs" priority="1155" operator="equal" id="{D6FC6085-9F8A-4C67-9818-093AB44939E0}">
            <xm:f>tbl_choices!$C$7</xm:f>
            <x14:dxf>
              <font>
                <b/>
                <i val="0"/>
                <color theme="0"/>
              </font>
              <fill>
                <patternFill>
                  <bgColor rgb="FF70AD47"/>
                </patternFill>
              </fill>
            </x14:dxf>
          </x14:cfRule>
          <xm:sqref>K30:L30</xm:sqref>
        </x14:conditionalFormatting>
        <x14:conditionalFormatting xmlns:xm="http://schemas.microsoft.com/office/excel/2006/main">
          <x14:cfRule type="cellIs" priority="1143" operator="equal" id="{5731583B-2137-44C7-8ADA-AF1DA694B39F}">
            <xm:f>tbl_choices!$D$7</xm:f>
            <x14:dxf>
              <font>
                <color theme="0"/>
              </font>
              <fill>
                <patternFill>
                  <bgColor rgb="FF757575"/>
                </patternFill>
              </fill>
            </x14:dxf>
          </x14:cfRule>
          <x14:cfRule type="cellIs" priority="1144" operator="equal" id="{63F451BB-E005-453E-9EB8-06D6129B7E3B}">
            <xm:f>tbl_choices!$C$9</xm:f>
            <x14:dxf>
              <font>
                <b/>
                <i val="0"/>
                <color theme="0"/>
              </font>
              <fill>
                <patternFill>
                  <bgColor rgb="FFFF0000"/>
                </patternFill>
              </fill>
            </x14:dxf>
          </x14:cfRule>
          <x14:cfRule type="cellIs" priority="1145" operator="equal" id="{033C1237-93A4-4B68-B69F-7777A014E32A}">
            <xm:f>tbl_choices!$C$8</xm:f>
            <x14:dxf>
              <font>
                <b/>
                <i val="0"/>
                <color theme="0"/>
              </font>
              <fill>
                <patternFill>
                  <bgColor rgb="FFFFC000"/>
                </patternFill>
              </fill>
            </x14:dxf>
          </x14:cfRule>
          <x14:cfRule type="cellIs" priority="1146" operator="equal" id="{085694E6-E3AC-4475-B2FB-8FFBDF296115}">
            <xm:f>tbl_choices!$C$7</xm:f>
            <x14:dxf>
              <font>
                <b/>
                <i val="0"/>
                <color theme="0"/>
              </font>
              <fill>
                <patternFill>
                  <bgColor rgb="FF70AD47"/>
                </patternFill>
              </fill>
            </x14:dxf>
          </x14:cfRule>
          <xm:sqref>K27:L27</xm:sqref>
        </x14:conditionalFormatting>
        <x14:conditionalFormatting xmlns:xm="http://schemas.microsoft.com/office/excel/2006/main">
          <x14:cfRule type="cellIs" priority="1134" operator="equal" id="{417D3DC7-0F14-45C7-9757-4EF3590A7A9A}">
            <xm:f>tbl_choices!$D$7</xm:f>
            <x14:dxf>
              <font>
                <color theme="0"/>
              </font>
              <fill>
                <patternFill>
                  <bgColor rgb="FF757575"/>
                </patternFill>
              </fill>
            </x14:dxf>
          </x14:cfRule>
          <x14:cfRule type="cellIs" priority="1135" operator="equal" id="{89F27643-BBD2-4623-9C46-68C25E23EEBD}">
            <xm:f>tbl_choices!$C$9</xm:f>
            <x14:dxf>
              <font>
                <b/>
                <i val="0"/>
                <color theme="0"/>
              </font>
              <fill>
                <patternFill>
                  <bgColor rgb="FFFF0000"/>
                </patternFill>
              </fill>
            </x14:dxf>
          </x14:cfRule>
          <x14:cfRule type="cellIs" priority="1136" operator="equal" id="{CEFA9B0F-829E-40ED-ABCD-3B3A675CC32A}">
            <xm:f>tbl_choices!$C$8</xm:f>
            <x14:dxf>
              <font>
                <b/>
                <i val="0"/>
                <color theme="0"/>
              </font>
              <fill>
                <patternFill>
                  <bgColor rgb="FFFFC000"/>
                </patternFill>
              </fill>
            </x14:dxf>
          </x14:cfRule>
          <x14:cfRule type="cellIs" priority="1137" operator="equal" id="{BD5C1903-564D-497C-AA0C-E39A7EF23124}">
            <xm:f>tbl_choices!$C$7</xm:f>
            <x14:dxf>
              <font>
                <b/>
                <i val="0"/>
                <color theme="0"/>
              </font>
              <fill>
                <patternFill>
                  <bgColor rgb="FF70AD47"/>
                </patternFill>
              </fill>
            </x14:dxf>
          </x14:cfRule>
          <xm:sqref>K32:L32</xm:sqref>
        </x14:conditionalFormatting>
        <x14:conditionalFormatting xmlns:xm="http://schemas.microsoft.com/office/excel/2006/main">
          <x14:cfRule type="cellIs" priority="1125" operator="equal" id="{9E847C7C-E408-418C-A875-09AD64BC6A71}">
            <xm:f>tbl_choices!$D$7</xm:f>
            <x14:dxf>
              <font>
                <color theme="0"/>
              </font>
              <fill>
                <patternFill>
                  <bgColor rgb="FF757575"/>
                </patternFill>
              </fill>
            </x14:dxf>
          </x14:cfRule>
          <x14:cfRule type="cellIs" priority="1126" operator="equal" id="{CFDF0E72-3CE5-4AA9-BE9C-A8750A60B307}">
            <xm:f>tbl_choices!$C$9</xm:f>
            <x14:dxf>
              <font>
                <b/>
                <i val="0"/>
                <color theme="0"/>
              </font>
              <fill>
                <patternFill>
                  <bgColor rgb="FFFF0000"/>
                </patternFill>
              </fill>
            </x14:dxf>
          </x14:cfRule>
          <x14:cfRule type="cellIs" priority="1127" operator="equal" id="{9BAD369D-D6CA-47EA-A308-8192CAD30A18}">
            <xm:f>tbl_choices!$C$8</xm:f>
            <x14:dxf>
              <font>
                <b/>
                <i val="0"/>
                <color theme="0"/>
              </font>
              <fill>
                <patternFill>
                  <bgColor rgb="FFFFC000"/>
                </patternFill>
              </fill>
            </x14:dxf>
          </x14:cfRule>
          <x14:cfRule type="cellIs" priority="1128" operator="equal" id="{2CE6F762-5DE0-4857-9BB5-2B9E71B79373}">
            <xm:f>tbl_choices!$C$7</xm:f>
            <x14:dxf>
              <font>
                <b/>
                <i val="0"/>
                <color theme="0"/>
              </font>
              <fill>
                <patternFill>
                  <bgColor rgb="FF70AD47"/>
                </patternFill>
              </fill>
            </x14:dxf>
          </x14:cfRule>
          <xm:sqref>K39:L42 K45:L45 K43:K44</xm:sqref>
        </x14:conditionalFormatting>
        <x14:conditionalFormatting xmlns:xm="http://schemas.microsoft.com/office/excel/2006/main">
          <x14:cfRule type="cellIs" priority="1098" operator="equal" id="{B617358E-5D02-44FF-ABBE-86AE6D4904DB}">
            <xm:f>tbl_choices!$D$7</xm:f>
            <x14:dxf>
              <font>
                <color theme="0"/>
              </font>
              <fill>
                <patternFill>
                  <bgColor rgb="FF757575"/>
                </patternFill>
              </fill>
            </x14:dxf>
          </x14:cfRule>
          <x14:cfRule type="cellIs" priority="1099" operator="equal" id="{03739982-7139-43A1-8AF3-4B54F37F81AE}">
            <xm:f>tbl_choices!$C$9</xm:f>
            <x14:dxf>
              <font>
                <b/>
                <i val="0"/>
                <color theme="0"/>
              </font>
              <fill>
                <patternFill>
                  <bgColor rgb="FFFF0000"/>
                </patternFill>
              </fill>
            </x14:dxf>
          </x14:cfRule>
          <x14:cfRule type="cellIs" priority="1100" operator="equal" id="{40C1B26F-5DEF-4B50-A62E-5BE41FC46034}">
            <xm:f>tbl_choices!$C$8</xm:f>
            <x14:dxf>
              <font>
                <b/>
                <i val="0"/>
                <color theme="0"/>
              </font>
              <fill>
                <patternFill>
                  <bgColor rgb="FFFFC000"/>
                </patternFill>
              </fill>
            </x14:dxf>
          </x14:cfRule>
          <x14:cfRule type="cellIs" priority="1101" operator="equal" id="{09A81782-4F60-4EF2-8F7A-9CF428104411}">
            <xm:f>tbl_choices!$C$7</xm:f>
            <x14:dxf>
              <font>
                <b/>
                <i val="0"/>
                <color theme="0"/>
              </font>
              <fill>
                <patternFill>
                  <bgColor rgb="FF70AD47"/>
                </patternFill>
              </fill>
            </x14:dxf>
          </x14:cfRule>
          <xm:sqref>K61:L66</xm:sqref>
        </x14:conditionalFormatting>
        <x14:conditionalFormatting xmlns:xm="http://schemas.microsoft.com/office/excel/2006/main">
          <x14:cfRule type="cellIs" priority="1080" operator="equal" id="{E4DF9E1F-F963-4286-856C-57FFF573F18B}">
            <xm:f>tbl_choices!$D$7</xm:f>
            <x14:dxf>
              <font>
                <color theme="0"/>
              </font>
              <fill>
                <patternFill>
                  <bgColor rgb="FF757575"/>
                </patternFill>
              </fill>
            </x14:dxf>
          </x14:cfRule>
          <x14:cfRule type="cellIs" priority="1081" operator="equal" id="{5066D7C6-49B7-4398-9146-A6B4FB0B0368}">
            <xm:f>tbl_choices!$C$9</xm:f>
            <x14:dxf>
              <font>
                <b/>
                <i val="0"/>
                <color theme="0"/>
              </font>
              <fill>
                <patternFill>
                  <bgColor rgb="FFFF0000"/>
                </patternFill>
              </fill>
            </x14:dxf>
          </x14:cfRule>
          <x14:cfRule type="cellIs" priority="1082" operator="equal" id="{00531CFD-FAEA-46D6-A9E1-FA5F249EDFC9}">
            <xm:f>tbl_choices!$C$8</xm:f>
            <x14:dxf>
              <font>
                <b/>
                <i val="0"/>
                <color theme="0"/>
              </font>
              <fill>
                <patternFill>
                  <bgColor rgb="FFFFC000"/>
                </patternFill>
              </fill>
            </x14:dxf>
          </x14:cfRule>
          <x14:cfRule type="cellIs" priority="1083" operator="equal" id="{9A62A52F-7757-46BF-8751-9A20039F2149}">
            <xm:f>tbl_choices!$C$7</xm:f>
            <x14:dxf>
              <font>
                <b/>
                <i val="0"/>
                <color theme="0"/>
              </font>
              <fill>
                <patternFill>
                  <bgColor rgb="FF70AD47"/>
                </patternFill>
              </fill>
            </x14:dxf>
          </x14:cfRule>
          <xm:sqref>K82:L83</xm:sqref>
        </x14:conditionalFormatting>
        <x14:conditionalFormatting xmlns:xm="http://schemas.microsoft.com/office/excel/2006/main">
          <x14:cfRule type="cellIs" priority="1076" operator="equal" id="{CFE6B06C-23FB-4C09-A156-7071727CB394}">
            <xm:f>tbl_choices!$D$7</xm:f>
            <x14:dxf>
              <font>
                <color theme="0"/>
              </font>
              <fill>
                <patternFill>
                  <bgColor rgb="FF757575"/>
                </patternFill>
              </fill>
            </x14:dxf>
          </x14:cfRule>
          <x14:cfRule type="cellIs" priority="1077" operator="equal" id="{BD849E8D-EFCA-4E4F-BE47-2F772367E5EE}">
            <xm:f>tbl_choices!$C$9</xm:f>
            <x14:dxf>
              <font>
                <b/>
                <i val="0"/>
                <color theme="0"/>
              </font>
              <fill>
                <patternFill>
                  <bgColor rgb="FFFF0000"/>
                </patternFill>
              </fill>
            </x14:dxf>
          </x14:cfRule>
          <x14:cfRule type="cellIs" priority="1078" operator="equal" id="{062449EC-8BFB-40D6-9EBD-EDA4745E9C46}">
            <xm:f>tbl_choices!$C$8</xm:f>
            <x14:dxf>
              <font>
                <b/>
                <i val="0"/>
                <color theme="0"/>
              </font>
              <fill>
                <patternFill>
                  <bgColor rgb="FFFFC000"/>
                </patternFill>
              </fill>
            </x14:dxf>
          </x14:cfRule>
          <x14:cfRule type="cellIs" priority="1079" operator="equal" id="{4CD59AB7-99A9-4D31-B498-D94C9F355166}">
            <xm:f>tbl_choices!$C$7</xm:f>
            <x14:dxf>
              <font>
                <b/>
                <i val="0"/>
                <color theme="0"/>
              </font>
              <fill>
                <patternFill>
                  <bgColor rgb="FF70AD47"/>
                </patternFill>
              </fill>
            </x14:dxf>
          </x14:cfRule>
          <xm:sqref>K81:L81</xm:sqref>
        </x14:conditionalFormatting>
        <x14:conditionalFormatting xmlns:xm="http://schemas.microsoft.com/office/excel/2006/main">
          <x14:cfRule type="cellIs" priority="1067" operator="equal" id="{B0ED2121-0238-4922-82BC-0EF1722485A8}">
            <xm:f>tbl_choices!$D$7</xm:f>
            <x14:dxf>
              <font>
                <color theme="0"/>
              </font>
              <fill>
                <patternFill>
                  <bgColor rgb="FF757575"/>
                </patternFill>
              </fill>
            </x14:dxf>
          </x14:cfRule>
          <x14:cfRule type="cellIs" priority="1068" operator="equal" id="{196493C9-CFAD-4F60-9AB7-398A06A6F7B5}">
            <xm:f>tbl_choices!$C$9</xm:f>
            <x14:dxf>
              <font>
                <b/>
                <i val="0"/>
                <color theme="0"/>
              </font>
              <fill>
                <patternFill>
                  <bgColor rgb="FFFF0000"/>
                </patternFill>
              </fill>
            </x14:dxf>
          </x14:cfRule>
          <x14:cfRule type="cellIs" priority="1069" operator="equal" id="{B4E14093-4F03-469A-9D01-BF808E247329}">
            <xm:f>tbl_choices!$C$8</xm:f>
            <x14:dxf>
              <font>
                <b/>
                <i val="0"/>
                <color theme="0"/>
              </font>
              <fill>
                <patternFill>
                  <bgColor rgb="FFFFC000"/>
                </patternFill>
              </fill>
            </x14:dxf>
          </x14:cfRule>
          <x14:cfRule type="cellIs" priority="1070" operator="equal" id="{59A5B84C-8248-4D66-8FAD-366F448ED5A1}">
            <xm:f>tbl_choices!$C$7</xm:f>
            <x14:dxf>
              <font>
                <b/>
                <i val="0"/>
                <color theme="0"/>
              </font>
              <fill>
                <patternFill>
                  <bgColor rgb="FF70AD47"/>
                </patternFill>
              </fill>
            </x14:dxf>
          </x14:cfRule>
          <xm:sqref>K88:L88</xm:sqref>
        </x14:conditionalFormatting>
        <x14:conditionalFormatting xmlns:xm="http://schemas.microsoft.com/office/excel/2006/main">
          <x14:cfRule type="cellIs" priority="1063" operator="equal" id="{334CE392-DB16-47EA-8192-54794DA94599}">
            <xm:f>tbl_choices!$D$7</xm:f>
            <x14:dxf>
              <font>
                <color theme="0"/>
              </font>
              <fill>
                <patternFill>
                  <bgColor rgb="FF757575"/>
                </patternFill>
              </fill>
            </x14:dxf>
          </x14:cfRule>
          <x14:cfRule type="cellIs" priority="1064" operator="equal" id="{29C29709-30C3-4B58-A6FE-71CBC2B797B9}">
            <xm:f>tbl_choices!$C$9</xm:f>
            <x14:dxf>
              <font>
                <b/>
                <i val="0"/>
                <color theme="0"/>
              </font>
              <fill>
                <patternFill>
                  <bgColor rgb="FFFF0000"/>
                </patternFill>
              </fill>
            </x14:dxf>
          </x14:cfRule>
          <x14:cfRule type="cellIs" priority="1065" operator="equal" id="{6901D82C-5711-4537-97FE-BF7D9D96E941}">
            <xm:f>tbl_choices!$C$8</xm:f>
            <x14:dxf>
              <font>
                <b/>
                <i val="0"/>
                <color theme="0"/>
              </font>
              <fill>
                <patternFill>
                  <bgColor rgb="FFFFC000"/>
                </patternFill>
              </fill>
            </x14:dxf>
          </x14:cfRule>
          <x14:cfRule type="cellIs" priority="1066" operator="equal" id="{CE6B83F6-CF04-44B6-9540-F7EB6FE52DF2}">
            <xm:f>tbl_choices!$C$7</xm:f>
            <x14:dxf>
              <font>
                <b/>
                <i val="0"/>
                <color theme="0"/>
              </font>
              <fill>
                <patternFill>
                  <bgColor rgb="FF70AD47"/>
                </patternFill>
              </fill>
            </x14:dxf>
          </x14:cfRule>
          <xm:sqref>K87:L87</xm:sqref>
        </x14:conditionalFormatting>
        <x14:conditionalFormatting xmlns:xm="http://schemas.microsoft.com/office/excel/2006/main">
          <x14:cfRule type="cellIs" priority="1054" operator="equal" id="{43469F1B-812A-4115-8A85-A0CAAD025916}">
            <xm:f>tbl_choices!$D$7</xm:f>
            <x14:dxf>
              <font>
                <color theme="0"/>
              </font>
              <fill>
                <patternFill>
                  <bgColor rgb="FF757575"/>
                </patternFill>
              </fill>
            </x14:dxf>
          </x14:cfRule>
          <x14:cfRule type="cellIs" priority="1055" operator="equal" id="{BADB036E-447A-45C4-B344-1DD9C03F495A}">
            <xm:f>tbl_choices!$C$9</xm:f>
            <x14:dxf>
              <font>
                <b/>
                <i val="0"/>
                <color theme="0"/>
              </font>
              <fill>
                <patternFill>
                  <bgColor rgb="FFFF0000"/>
                </patternFill>
              </fill>
            </x14:dxf>
          </x14:cfRule>
          <x14:cfRule type="cellIs" priority="1056" operator="equal" id="{D0A60C60-5DD6-4114-A3E4-EFCDAEF4DF0A}">
            <xm:f>tbl_choices!$C$8</xm:f>
            <x14:dxf>
              <font>
                <b/>
                <i val="0"/>
                <color theme="0"/>
              </font>
              <fill>
                <patternFill>
                  <bgColor rgb="FFFFC000"/>
                </patternFill>
              </fill>
            </x14:dxf>
          </x14:cfRule>
          <x14:cfRule type="cellIs" priority="1057" operator="equal" id="{EDD851B9-E891-479D-9889-02122C060C17}">
            <xm:f>tbl_choices!$C$7</xm:f>
            <x14:dxf>
              <font>
                <b/>
                <i val="0"/>
                <color theme="0"/>
              </font>
              <fill>
                <patternFill>
                  <bgColor rgb="FF70AD47"/>
                </patternFill>
              </fill>
            </x14:dxf>
          </x14:cfRule>
          <xm:sqref>K99:L99 K102:L105 K100:K101 K106</xm:sqref>
        </x14:conditionalFormatting>
        <x14:conditionalFormatting xmlns:xm="http://schemas.microsoft.com/office/excel/2006/main">
          <x14:cfRule type="cellIs" priority="1050" operator="equal" id="{262E0D71-86A7-4C85-A813-3BD85B9C3D04}">
            <xm:f>tbl_choices!$D$7</xm:f>
            <x14:dxf>
              <font>
                <color theme="0"/>
              </font>
              <fill>
                <patternFill>
                  <bgColor rgb="FF757575"/>
                </patternFill>
              </fill>
            </x14:dxf>
          </x14:cfRule>
          <x14:cfRule type="cellIs" priority="1051" operator="equal" id="{9A347C13-E26A-4E31-899B-FE9B32E4BC9C}">
            <xm:f>tbl_choices!$C$9</xm:f>
            <x14:dxf>
              <font>
                <b/>
                <i val="0"/>
                <color theme="0"/>
              </font>
              <fill>
                <patternFill>
                  <bgColor rgb="FFFF0000"/>
                </patternFill>
              </fill>
            </x14:dxf>
          </x14:cfRule>
          <x14:cfRule type="cellIs" priority="1052" operator="equal" id="{13326D02-20E2-4E41-B6A5-7AFBC1F78C69}">
            <xm:f>tbl_choices!$C$8</xm:f>
            <x14:dxf>
              <font>
                <b/>
                <i val="0"/>
                <color theme="0"/>
              </font>
              <fill>
                <patternFill>
                  <bgColor rgb="FFFFC000"/>
                </patternFill>
              </fill>
            </x14:dxf>
          </x14:cfRule>
          <x14:cfRule type="cellIs" priority="1053" operator="equal" id="{E63C9A0E-AA8C-41CD-99B5-4F916CBFCB32}">
            <xm:f>tbl_choices!$C$7</xm:f>
            <x14:dxf>
              <font>
                <b/>
                <i val="0"/>
                <color theme="0"/>
              </font>
              <fill>
                <patternFill>
                  <bgColor rgb="FF70AD47"/>
                </patternFill>
              </fill>
            </x14:dxf>
          </x14:cfRule>
          <xm:sqref>K98</xm:sqref>
        </x14:conditionalFormatting>
        <x14:conditionalFormatting xmlns:xm="http://schemas.microsoft.com/office/excel/2006/main">
          <x14:cfRule type="cellIs" priority="1041" operator="equal" id="{8AE2A43A-8C88-45A8-8FE7-27DCAD305E56}">
            <xm:f>tbl_choices!$D$7</xm:f>
            <x14:dxf>
              <font>
                <color theme="0"/>
              </font>
              <fill>
                <patternFill>
                  <bgColor rgb="FF757575"/>
                </patternFill>
              </fill>
            </x14:dxf>
          </x14:cfRule>
          <x14:cfRule type="cellIs" priority="1042" operator="equal" id="{1D2DB555-754D-4341-A573-4467C2FF881C}">
            <xm:f>tbl_choices!$C$9</xm:f>
            <x14:dxf>
              <font>
                <b/>
                <i val="0"/>
                <color theme="0"/>
              </font>
              <fill>
                <patternFill>
                  <bgColor rgb="FFFF0000"/>
                </patternFill>
              </fill>
            </x14:dxf>
          </x14:cfRule>
          <x14:cfRule type="cellIs" priority="1043" operator="equal" id="{7AEBBA96-A2CD-4F18-B629-711CC0F7DDC9}">
            <xm:f>tbl_choices!$C$8</xm:f>
            <x14:dxf>
              <font>
                <b/>
                <i val="0"/>
                <color theme="0"/>
              </font>
              <fill>
                <patternFill>
                  <bgColor rgb="FFFFC000"/>
                </patternFill>
              </fill>
            </x14:dxf>
          </x14:cfRule>
          <x14:cfRule type="cellIs" priority="1044" operator="equal" id="{6C3438BA-4E7F-41E2-9118-C59FD8005342}">
            <xm:f>tbl_choices!$C$7</xm:f>
            <x14:dxf>
              <font>
                <b/>
                <i val="0"/>
                <color theme="0"/>
              </font>
              <fill>
                <patternFill>
                  <bgColor rgb="FF70AD47"/>
                </patternFill>
              </fill>
            </x14:dxf>
          </x14:cfRule>
          <xm:sqref>K108:L110</xm:sqref>
        </x14:conditionalFormatting>
        <x14:conditionalFormatting xmlns:xm="http://schemas.microsoft.com/office/excel/2006/main">
          <x14:cfRule type="cellIs" priority="1037" operator="equal" id="{2A38A8C2-F9C5-4933-AC16-7168142D5F93}">
            <xm:f>tbl_choices!$D$7</xm:f>
            <x14:dxf>
              <font>
                <color theme="0"/>
              </font>
              <fill>
                <patternFill>
                  <bgColor rgb="FF757575"/>
                </patternFill>
              </fill>
            </x14:dxf>
          </x14:cfRule>
          <x14:cfRule type="cellIs" priority="1038" operator="equal" id="{7471C308-7DD5-47F9-8849-6409B57A1A0D}">
            <xm:f>tbl_choices!$C$9</xm:f>
            <x14:dxf>
              <font>
                <b/>
                <i val="0"/>
                <color theme="0"/>
              </font>
              <fill>
                <patternFill>
                  <bgColor rgb="FFFF0000"/>
                </patternFill>
              </fill>
            </x14:dxf>
          </x14:cfRule>
          <x14:cfRule type="cellIs" priority="1039" operator="equal" id="{21D1A044-0187-4BA4-A0EB-C6C9AC4DFB2C}">
            <xm:f>tbl_choices!$C$8</xm:f>
            <x14:dxf>
              <font>
                <b/>
                <i val="0"/>
                <color theme="0"/>
              </font>
              <fill>
                <patternFill>
                  <bgColor rgb="FFFFC000"/>
                </patternFill>
              </fill>
            </x14:dxf>
          </x14:cfRule>
          <x14:cfRule type="cellIs" priority="1040" operator="equal" id="{E3FB14FE-0E7C-427C-9A78-1C36DB9BF6AE}">
            <xm:f>tbl_choices!$C$7</xm:f>
            <x14:dxf>
              <font>
                <b/>
                <i val="0"/>
                <color theme="0"/>
              </font>
              <fill>
                <patternFill>
                  <bgColor rgb="FF70AD47"/>
                </patternFill>
              </fill>
            </x14:dxf>
          </x14:cfRule>
          <xm:sqref>K107:L107</xm:sqref>
        </x14:conditionalFormatting>
        <x14:conditionalFormatting xmlns:xm="http://schemas.microsoft.com/office/excel/2006/main">
          <x14:cfRule type="cellIs" priority="1028" operator="equal" id="{C766A7CC-629E-496E-B17C-1669F4CC6CBC}">
            <xm:f>tbl_choices!$D$7</xm:f>
            <x14:dxf>
              <font>
                <color theme="0"/>
              </font>
              <fill>
                <patternFill>
                  <bgColor rgb="FF757575"/>
                </patternFill>
              </fill>
            </x14:dxf>
          </x14:cfRule>
          <x14:cfRule type="cellIs" priority="1029" operator="equal" id="{1D256E35-6571-468D-98A9-C917CE8ECFC1}">
            <xm:f>tbl_choices!$C$9</xm:f>
            <x14:dxf>
              <font>
                <b/>
                <i val="0"/>
                <color theme="0"/>
              </font>
              <fill>
                <patternFill>
                  <bgColor rgb="FFFF0000"/>
                </patternFill>
              </fill>
            </x14:dxf>
          </x14:cfRule>
          <x14:cfRule type="cellIs" priority="1030" operator="equal" id="{24FA7C9B-E6E9-481A-8E6B-52EE0F0994FA}">
            <xm:f>tbl_choices!$C$8</xm:f>
            <x14:dxf>
              <font>
                <b/>
                <i val="0"/>
                <color theme="0"/>
              </font>
              <fill>
                <patternFill>
                  <bgColor rgb="FFFFC000"/>
                </patternFill>
              </fill>
            </x14:dxf>
          </x14:cfRule>
          <x14:cfRule type="cellIs" priority="1031" operator="equal" id="{5C51127A-4EC3-495B-8ECB-9BB6F810A588}">
            <xm:f>tbl_choices!$C$7</xm:f>
            <x14:dxf>
              <font>
                <b/>
                <i val="0"/>
                <color theme="0"/>
              </font>
              <fill>
                <patternFill>
                  <bgColor rgb="FF70AD47"/>
                </patternFill>
              </fill>
            </x14:dxf>
          </x14:cfRule>
          <xm:sqref>K112:L114</xm:sqref>
        </x14:conditionalFormatting>
        <x14:conditionalFormatting xmlns:xm="http://schemas.microsoft.com/office/excel/2006/main">
          <x14:cfRule type="cellIs" priority="1024" operator="equal" id="{C46AE6CD-3722-4044-A54D-7BD8F8E65052}">
            <xm:f>tbl_choices!$D$7</xm:f>
            <x14:dxf>
              <font>
                <color theme="0"/>
              </font>
              <fill>
                <patternFill>
                  <bgColor rgb="FF757575"/>
                </patternFill>
              </fill>
            </x14:dxf>
          </x14:cfRule>
          <x14:cfRule type="cellIs" priority="1025" operator="equal" id="{D1D94191-FD37-4351-9EB1-7781243CEB14}">
            <xm:f>tbl_choices!$C$9</xm:f>
            <x14:dxf>
              <font>
                <b/>
                <i val="0"/>
                <color theme="0"/>
              </font>
              <fill>
                <patternFill>
                  <bgColor rgb="FFFF0000"/>
                </patternFill>
              </fill>
            </x14:dxf>
          </x14:cfRule>
          <x14:cfRule type="cellIs" priority="1026" operator="equal" id="{EA016982-99EB-43FD-8359-7ABD5B7E089E}">
            <xm:f>tbl_choices!$C$8</xm:f>
            <x14:dxf>
              <font>
                <b/>
                <i val="0"/>
                <color theme="0"/>
              </font>
              <fill>
                <patternFill>
                  <bgColor rgb="FFFFC000"/>
                </patternFill>
              </fill>
            </x14:dxf>
          </x14:cfRule>
          <x14:cfRule type="cellIs" priority="1027" operator="equal" id="{C4B8DFE2-448F-4AB4-AB2B-3C0AEF753041}">
            <xm:f>tbl_choices!$C$7</xm:f>
            <x14:dxf>
              <font>
                <b/>
                <i val="0"/>
                <color theme="0"/>
              </font>
              <fill>
                <patternFill>
                  <bgColor rgb="FF70AD47"/>
                </patternFill>
              </fill>
            </x14:dxf>
          </x14:cfRule>
          <xm:sqref>K111:L111</xm:sqref>
        </x14:conditionalFormatting>
        <x14:conditionalFormatting xmlns:xm="http://schemas.microsoft.com/office/excel/2006/main">
          <x14:cfRule type="cellIs" priority="1015" operator="equal" id="{0AEEABAC-49A6-4186-9A0A-6BA4DFF81C00}">
            <xm:f>tbl_choices!$D$7</xm:f>
            <x14:dxf>
              <font>
                <color theme="0"/>
              </font>
              <fill>
                <patternFill>
                  <bgColor rgb="FF757575"/>
                </patternFill>
              </fill>
            </x14:dxf>
          </x14:cfRule>
          <x14:cfRule type="cellIs" priority="1016" operator="equal" id="{95F411EE-5022-4A98-8C80-F2092EFD5524}">
            <xm:f>tbl_choices!$C$9</xm:f>
            <x14:dxf>
              <font>
                <b/>
                <i val="0"/>
                <color theme="0"/>
              </font>
              <fill>
                <patternFill>
                  <bgColor rgb="FFFF0000"/>
                </patternFill>
              </fill>
            </x14:dxf>
          </x14:cfRule>
          <x14:cfRule type="cellIs" priority="1017" operator="equal" id="{7EF1C8E5-DE0A-420C-81C7-5ED248EF0D18}">
            <xm:f>tbl_choices!$C$8</xm:f>
            <x14:dxf>
              <font>
                <b/>
                <i val="0"/>
                <color theme="0"/>
              </font>
              <fill>
                <patternFill>
                  <bgColor rgb="FFFFC000"/>
                </patternFill>
              </fill>
            </x14:dxf>
          </x14:cfRule>
          <x14:cfRule type="cellIs" priority="1018" operator="equal" id="{AD0FDE1C-DD90-45CF-A274-0D7FF8B99E94}">
            <xm:f>tbl_choices!$C$7</xm:f>
            <x14:dxf>
              <font>
                <b/>
                <i val="0"/>
                <color theme="0"/>
              </font>
              <fill>
                <patternFill>
                  <bgColor rgb="FF70AD47"/>
                </patternFill>
              </fill>
            </x14:dxf>
          </x14:cfRule>
          <xm:sqref>K123:L124</xm:sqref>
        </x14:conditionalFormatting>
        <x14:conditionalFormatting xmlns:xm="http://schemas.microsoft.com/office/excel/2006/main">
          <x14:cfRule type="cellIs" priority="1011" operator="equal" id="{25F61407-3AE0-404A-B010-65A731BD166D}">
            <xm:f>tbl_choices!$D$7</xm:f>
            <x14:dxf>
              <font>
                <color theme="0"/>
              </font>
              <fill>
                <patternFill>
                  <bgColor rgb="FF757575"/>
                </patternFill>
              </fill>
            </x14:dxf>
          </x14:cfRule>
          <x14:cfRule type="cellIs" priority="1012" operator="equal" id="{75E8EFD9-D03B-4A89-AEB7-AC609E43CA87}">
            <xm:f>tbl_choices!$C$9</xm:f>
            <x14:dxf>
              <font>
                <b/>
                <i val="0"/>
                <color theme="0"/>
              </font>
              <fill>
                <patternFill>
                  <bgColor rgb="FFFF0000"/>
                </patternFill>
              </fill>
            </x14:dxf>
          </x14:cfRule>
          <x14:cfRule type="cellIs" priority="1013" operator="equal" id="{D158E369-94CE-4D7D-948B-1DA6FDD346D3}">
            <xm:f>tbl_choices!$C$8</xm:f>
            <x14:dxf>
              <font>
                <b/>
                <i val="0"/>
                <color theme="0"/>
              </font>
              <fill>
                <patternFill>
                  <bgColor rgb="FFFFC000"/>
                </patternFill>
              </fill>
            </x14:dxf>
          </x14:cfRule>
          <x14:cfRule type="cellIs" priority="1014" operator="equal" id="{4D83897D-00F4-482D-A425-982285D618CD}">
            <xm:f>tbl_choices!$C$7</xm:f>
            <x14:dxf>
              <font>
                <b/>
                <i val="0"/>
                <color theme="0"/>
              </font>
              <fill>
                <patternFill>
                  <bgColor rgb="FF70AD47"/>
                </patternFill>
              </fill>
            </x14:dxf>
          </x14:cfRule>
          <xm:sqref>K122:L122</xm:sqref>
        </x14:conditionalFormatting>
        <x14:conditionalFormatting xmlns:xm="http://schemas.microsoft.com/office/excel/2006/main">
          <x14:cfRule type="cellIs" priority="1002" operator="equal" id="{A25A635C-DFA9-4A02-8401-D3934A5EF334}">
            <xm:f>tbl_choices!$D$7</xm:f>
            <x14:dxf>
              <font>
                <color theme="0"/>
              </font>
              <fill>
                <patternFill>
                  <bgColor rgb="FF757575"/>
                </patternFill>
              </fill>
            </x14:dxf>
          </x14:cfRule>
          <x14:cfRule type="cellIs" priority="1003" operator="equal" id="{AA6BFED5-7232-4EA1-B071-47103B56B55F}">
            <xm:f>tbl_choices!$C$9</xm:f>
            <x14:dxf>
              <font>
                <b/>
                <i val="0"/>
                <color theme="0"/>
              </font>
              <fill>
                <patternFill>
                  <bgColor rgb="FFFF0000"/>
                </patternFill>
              </fill>
            </x14:dxf>
          </x14:cfRule>
          <x14:cfRule type="cellIs" priority="1004" operator="equal" id="{B8149279-1671-44DD-B51A-ED87154A0CBB}">
            <xm:f>tbl_choices!$C$8</xm:f>
            <x14:dxf>
              <font>
                <b/>
                <i val="0"/>
                <color theme="0"/>
              </font>
              <fill>
                <patternFill>
                  <bgColor rgb="FFFFC000"/>
                </patternFill>
              </fill>
            </x14:dxf>
          </x14:cfRule>
          <x14:cfRule type="cellIs" priority="1005" operator="equal" id="{0438FB20-C657-48BE-9187-1309DF965F6F}">
            <xm:f>tbl_choices!$C$7</xm:f>
            <x14:dxf>
              <font>
                <b/>
                <i val="0"/>
                <color theme="0"/>
              </font>
              <fill>
                <patternFill>
                  <bgColor rgb="FF70AD47"/>
                </patternFill>
              </fill>
            </x14:dxf>
          </x14:cfRule>
          <xm:sqref>K125:L125</xm:sqref>
        </x14:conditionalFormatting>
        <x14:conditionalFormatting xmlns:xm="http://schemas.microsoft.com/office/excel/2006/main">
          <x14:cfRule type="cellIs" priority="993" operator="equal" id="{67D9D523-C2A7-4479-9814-8CFED26361BA}">
            <xm:f>tbl_choices!$D$7</xm:f>
            <x14:dxf>
              <font>
                <color theme="0"/>
              </font>
              <fill>
                <patternFill>
                  <bgColor rgb="FF757575"/>
                </patternFill>
              </fill>
            </x14:dxf>
          </x14:cfRule>
          <x14:cfRule type="cellIs" priority="994" operator="equal" id="{99A89EBF-6AC1-4100-886F-C816D68CB5F1}">
            <xm:f>tbl_choices!$C$9</xm:f>
            <x14:dxf>
              <font>
                <b/>
                <i val="0"/>
                <color theme="0"/>
              </font>
              <fill>
                <patternFill>
                  <bgColor rgb="FFFF0000"/>
                </patternFill>
              </fill>
            </x14:dxf>
          </x14:cfRule>
          <x14:cfRule type="cellIs" priority="995" operator="equal" id="{2BEEE27C-86AA-4A16-A148-66DE3B5A4CF4}">
            <xm:f>tbl_choices!$C$8</xm:f>
            <x14:dxf>
              <font>
                <b/>
                <i val="0"/>
                <color theme="0"/>
              </font>
              <fill>
                <patternFill>
                  <bgColor rgb="FFFFC000"/>
                </patternFill>
              </fill>
            </x14:dxf>
          </x14:cfRule>
          <x14:cfRule type="cellIs" priority="996" operator="equal" id="{54502F2E-9A25-4FFD-B7E0-9B6B2E09B7C7}">
            <xm:f>tbl_choices!$C$7</xm:f>
            <x14:dxf>
              <font>
                <b/>
                <i val="0"/>
                <color theme="0"/>
              </font>
              <fill>
                <patternFill>
                  <bgColor rgb="FF70AD47"/>
                </patternFill>
              </fill>
            </x14:dxf>
          </x14:cfRule>
          <xm:sqref>K126:L127</xm:sqref>
        </x14:conditionalFormatting>
        <x14:conditionalFormatting xmlns:xm="http://schemas.microsoft.com/office/excel/2006/main">
          <x14:cfRule type="cellIs" priority="984" operator="equal" id="{7CC1F11D-9BEC-46F7-869D-8A565CE1C022}">
            <xm:f>tbl_choices!$D$7</xm:f>
            <x14:dxf>
              <font>
                <color theme="0"/>
              </font>
              <fill>
                <patternFill>
                  <bgColor rgb="FF757575"/>
                </patternFill>
              </fill>
            </x14:dxf>
          </x14:cfRule>
          <x14:cfRule type="cellIs" priority="985" operator="equal" id="{AC30A9B6-E7E2-44A6-B493-B9E9375317E6}">
            <xm:f>tbl_choices!$C$9</xm:f>
            <x14:dxf>
              <font>
                <b/>
                <i val="0"/>
                <color theme="0"/>
              </font>
              <fill>
                <patternFill>
                  <bgColor rgb="FFFF0000"/>
                </patternFill>
              </fill>
            </x14:dxf>
          </x14:cfRule>
          <x14:cfRule type="cellIs" priority="986" operator="equal" id="{8996E0A7-8440-428D-AE7F-CB3E39434CDD}">
            <xm:f>tbl_choices!$C$8</xm:f>
            <x14:dxf>
              <font>
                <b/>
                <i val="0"/>
                <color theme="0"/>
              </font>
              <fill>
                <patternFill>
                  <bgColor rgb="FFFFC000"/>
                </patternFill>
              </fill>
            </x14:dxf>
          </x14:cfRule>
          <x14:cfRule type="cellIs" priority="987" operator="equal" id="{9EB15179-7609-4B77-A866-69C7F2E06297}">
            <xm:f>tbl_choices!$C$7</xm:f>
            <x14:dxf>
              <font>
                <b/>
                <i val="0"/>
                <color theme="0"/>
              </font>
              <fill>
                <patternFill>
                  <bgColor rgb="FF70AD47"/>
                </patternFill>
              </fill>
            </x14:dxf>
          </x14:cfRule>
          <xm:sqref>K129:L134</xm:sqref>
        </x14:conditionalFormatting>
        <x14:conditionalFormatting xmlns:xm="http://schemas.microsoft.com/office/excel/2006/main">
          <x14:cfRule type="cellIs" priority="980" operator="equal" id="{890CB2CC-1F6E-4FAE-BEEF-3CE315CCA0F5}">
            <xm:f>tbl_choices!$D$7</xm:f>
            <x14:dxf>
              <font>
                <color theme="0"/>
              </font>
              <fill>
                <patternFill>
                  <bgColor rgb="FF757575"/>
                </patternFill>
              </fill>
            </x14:dxf>
          </x14:cfRule>
          <x14:cfRule type="cellIs" priority="981" operator="equal" id="{195B3D09-559D-4CFA-9102-2F4FCE3721AF}">
            <xm:f>tbl_choices!$C$9</xm:f>
            <x14:dxf>
              <font>
                <b/>
                <i val="0"/>
                <color theme="0"/>
              </font>
              <fill>
                <patternFill>
                  <bgColor rgb="FFFF0000"/>
                </patternFill>
              </fill>
            </x14:dxf>
          </x14:cfRule>
          <x14:cfRule type="cellIs" priority="982" operator="equal" id="{E0E77D56-4902-4537-9482-C0F4C00A6B6C}">
            <xm:f>tbl_choices!$C$8</xm:f>
            <x14:dxf>
              <font>
                <b/>
                <i val="0"/>
                <color theme="0"/>
              </font>
              <fill>
                <patternFill>
                  <bgColor rgb="FFFFC000"/>
                </patternFill>
              </fill>
            </x14:dxf>
          </x14:cfRule>
          <x14:cfRule type="cellIs" priority="983" operator="equal" id="{3BF5A819-1695-4E35-81BF-9D81577E0EE7}">
            <xm:f>tbl_choices!$C$7</xm:f>
            <x14:dxf>
              <font>
                <b/>
                <i val="0"/>
                <color theme="0"/>
              </font>
              <fill>
                <patternFill>
                  <bgColor rgb="FF70AD47"/>
                </patternFill>
              </fill>
            </x14:dxf>
          </x14:cfRule>
          <xm:sqref>K128:L128</xm:sqref>
        </x14:conditionalFormatting>
        <x14:conditionalFormatting xmlns:xm="http://schemas.microsoft.com/office/excel/2006/main">
          <x14:cfRule type="cellIs" priority="971" operator="equal" id="{E11B46B4-87CB-465E-828C-632392C6A86D}">
            <xm:f>tbl_choices!$D$7</xm:f>
            <x14:dxf>
              <font>
                <color theme="0"/>
              </font>
              <fill>
                <patternFill>
                  <bgColor rgb="FF757575"/>
                </patternFill>
              </fill>
            </x14:dxf>
          </x14:cfRule>
          <x14:cfRule type="cellIs" priority="972" operator="equal" id="{72E627ED-F09B-4DA7-8EB0-BADF562B8DAB}">
            <xm:f>tbl_choices!$C$9</xm:f>
            <x14:dxf>
              <font>
                <b/>
                <i val="0"/>
                <color theme="0"/>
              </font>
              <fill>
                <patternFill>
                  <bgColor rgb="FFFF0000"/>
                </patternFill>
              </fill>
            </x14:dxf>
          </x14:cfRule>
          <x14:cfRule type="cellIs" priority="973" operator="equal" id="{220F83B1-6DF1-4612-96C3-AA196D7C6788}">
            <xm:f>tbl_choices!$C$8</xm:f>
            <x14:dxf>
              <font>
                <b/>
                <i val="0"/>
                <color theme="0"/>
              </font>
              <fill>
                <patternFill>
                  <bgColor rgb="FFFFC000"/>
                </patternFill>
              </fill>
            </x14:dxf>
          </x14:cfRule>
          <x14:cfRule type="cellIs" priority="974" operator="equal" id="{B6BDCD6B-193E-4E5E-826F-09C25177199F}">
            <xm:f>tbl_choices!$C$7</xm:f>
            <x14:dxf>
              <font>
                <b/>
                <i val="0"/>
                <color theme="0"/>
              </font>
              <fill>
                <patternFill>
                  <bgColor rgb="FF70AD47"/>
                </patternFill>
              </fill>
            </x14:dxf>
          </x14:cfRule>
          <xm:sqref>K135:L135</xm:sqref>
        </x14:conditionalFormatting>
        <x14:conditionalFormatting xmlns:xm="http://schemas.microsoft.com/office/excel/2006/main">
          <x14:cfRule type="cellIs" priority="962" operator="equal" id="{7947FFEB-7F47-4733-BC1B-56BEE09309AD}">
            <xm:f>tbl_choices!$D$7</xm:f>
            <x14:dxf>
              <font>
                <color theme="0"/>
              </font>
              <fill>
                <patternFill>
                  <bgColor rgb="FF757575"/>
                </patternFill>
              </fill>
            </x14:dxf>
          </x14:cfRule>
          <x14:cfRule type="cellIs" priority="963" operator="equal" id="{C7A7C437-1DB1-4BA5-81B6-EC8B4341F887}">
            <xm:f>tbl_choices!$C$9</xm:f>
            <x14:dxf>
              <font>
                <b/>
                <i val="0"/>
                <color theme="0"/>
              </font>
              <fill>
                <patternFill>
                  <bgColor rgb="FFFF0000"/>
                </patternFill>
              </fill>
            </x14:dxf>
          </x14:cfRule>
          <x14:cfRule type="cellIs" priority="964" operator="equal" id="{604B5926-A564-4901-85FB-B78BBDBD9D0B}">
            <xm:f>tbl_choices!$C$8</xm:f>
            <x14:dxf>
              <font>
                <b/>
                <i val="0"/>
                <color theme="0"/>
              </font>
              <fill>
                <patternFill>
                  <bgColor rgb="FFFFC000"/>
                </patternFill>
              </fill>
            </x14:dxf>
          </x14:cfRule>
          <x14:cfRule type="cellIs" priority="965" operator="equal" id="{16CF7711-E850-4B0F-A697-AF5BD2D8E36E}">
            <xm:f>tbl_choices!$C$7</xm:f>
            <x14:dxf>
              <font>
                <b/>
                <i val="0"/>
                <color theme="0"/>
              </font>
              <fill>
                <patternFill>
                  <bgColor rgb="FF70AD47"/>
                </patternFill>
              </fill>
            </x14:dxf>
          </x14:cfRule>
          <xm:sqref>K141:L143 K140</xm:sqref>
        </x14:conditionalFormatting>
        <x14:conditionalFormatting xmlns:xm="http://schemas.microsoft.com/office/excel/2006/main">
          <x14:cfRule type="cellIs" priority="949" operator="equal" id="{C15DBA99-81D0-41AE-B2F9-24178EA7C938}">
            <xm:f>tbl_choices!$D$7</xm:f>
            <x14:dxf>
              <font>
                <color theme="0"/>
              </font>
              <fill>
                <patternFill>
                  <bgColor rgb="FF757575"/>
                </patternFill>
              </fill>
            </x14:dxf>
          </x14:cfRule>
          <x14:cfRule type="cellIs" priority="950" operator="equal" id="{E8E7BDEE-72F4-415F-9399-F1C25E9DE9D6}">
            <xm:f>tbl_choices!$C$9</xm:f>
            <x14:dxf>
              <font>
                <b/>
                <i val="0"/>
                <color theme="0"/>
              </font>
              <fill>
                <patternFill>
                  <bgColor rgb="FFFF0000"/>
                </patternFill>
              </fill>
            </x14:dxf>
          </x14:cfRule>
          <x14:cfRule type="cellIs" priority="951" operator="equal" id="{7BBACCBA-10C5-4239-8394-C09F7087D07D}">
            <xm:f>tbl_choices!$C$8</xm:f>
            <x14:dxf>
              <font>
                <b/>
                <i val="0"/>
                <color theme="0"/>
              </font>
              <fill>
                <patternFill>
                  <bgColor rgb="FFFFC000"/>
                </patternFill>
              </fill>
            </x14:dxf>
          </x14:cfRule>
          <x14:cfRule type="cellIs" priority="952" operator="equal" id="{F98CABC3-53C0-4BEC-9196-06926644C4DC}">
            <xm:f>tbl_choices!$C$7</xm:f>
            <x14:dxf>
              <font>
                <b/>
                <i val="0"/>
                <color theme="0"/>
              </font>
              <fill>
                <patternFill>
                  <bgColor rgb="FF70AD47"/>
                </patternFill>
              </fill>
            </x14:dxf>
          </x14:cfRule>
          <xm:sqref>K24</xm:sqref>
        </x14:conditionalFormatting>
        <x14:conditionalFormatting xmlns:xm="http://schemas.microsoft.com/office/excel/2006/main">
          <x14:cfRule type="cellIs" priority="914" operator="equal" id="{6C111970-5678-444B-A5C3-99D26CF859BB}">
            <xm:f>tbl_choices!$D$7</xm:f>
            <x14:dxf>
              <font>
                <color theme="0"/>
              </font>
              <fill>
                <patternFill>
                  <bgColor rgb="FF757575"/>
                </patternFill>
              </fill>
            </x14:dxf>
          </x14:cfRule>
          <x14:cfRule type="cellIs" priority="915" operator="equal" id="{31C20EED-8D1D-4482-B8D0-B71EA8460FF3}">
            <xm:f>tbl_choices!$C$9</xm:f>
            <x14:dxf>
              <font>
                <b/>
                <i val="0"/>
                <color theme="0"/>
              </font>
              <fill>
                <patternFill>
                  <bgColor rgb="FFFF0000"/>
                </patternFill>
              </fill>
            </x14:dxf>
          </x14:cfRule>
          <x14:cfRule type="cellIs" priority="916" operator="equal" id="{6C976757-FF91-4314-AC2D-066AA76CBC42}">
            <xm:f>tbl_choices!$C$8</xm:f>
            <x14:dxf>
              <font>
                <b/>
                <i val="0"/>
                <color theme="0"/>
              </font>
              <fill>
                <patternFill>
                  <bgColor rgb="FFFFC000"/>
                </patternFill>
              </fill>
            </x14:dxf>
          </x14:cfRule>
          <x14:cfRule type="cellIs" priority="917" operator="equal" id="{F1517C3F-9E1D-41BB-B156-F33A67E94C93}">
            <xm:f>tbl_choices!$C$7</xm:f>
            <x14:dxf>
              <font>
                <b/>
                <i val="0"/>
                <color theme="0"/>
              </font>
              <fill>
                <patternFill>
                  <bgColor rgb="FF70AD47"/>
                </patternFill>
              </fill>
            </x14:dxf>
          </x14:cfRule>
          <xm:sqref>K25:L25</xm:sqref>
        </x14:conditionalFormatting>
        <x14:conditionalFormatting xmlns:xm="http://schemas.microsoft.com/office/excel/2006/main">
          <x14:cfRule type="cellIs" priority="940" operator="equal" id="{F6264932-E20D-4757-8BB3-61EED01C341A}">
            <xm:f>tbl_choices!$D$7</xm:f>
            <x14:dxf>
              <font>
                <color theme="0"/>
              </font>
              <fill>
                <patternFill>
                  <bgColor rgb="FF757575"/>
                </patternFill>
              </fill>
            </x14:dxf>
          </x14:cfRule>
          <x14:cfRule type="cellIs" priority="941" operator="equal" id="{124FF2B8-7D85-4785-BA57-E69CB6C1CB59}">
            <xm:f>tbl_choices!$C$9</xm:f>
            <x14:dxf>
              <font>
                <b/>
                <i val="0"/>
                <color theme="0"/>
              </font>
              <fill>
                <patternFill>
                  <bgColor rgb="FFFF0000"/>
                </patternFill>
              </fill>
            </x14:dxf>
          </x14:cfRule>
          <x14:cfRule type="cellIs" priority="942" operator="equal" id="{B3CFB762-A6B6-4D13-9B16-6D800E403E81}">
            <xm:f>tbl_choices!$C$8</xm:f>
            <x14:dxf>
              <font>
                <b/>
                <i val="0"/>
                <color theme="0"/>
              </font>
              <fill>
                <patternFill>
                  <bgColor rgb="FFFFC000"/>
                </patternFill>
              </fill>
            </x14:dxf>
          </x14:cfRule>
          <x14:cfRule type="cellIs" priority="943" operator="equal" id="{4DBDEA23-C3C6-4662-ABCA-7A9E3F210F0E}">
            <xm:f>tbl_choices!$C$7</xm:f>
            <x14:dxf>
              <font>
                <b/>
                <i val="0"/>
                <color theme="0"/>
              </font>
              <fill>
                <patternFill>
                  <bgColor rgb="FF70AD47"/>
                </patternFill>
              </fill>
            </x14:dxf>
          </x14:cfRule>
          <xm:sqref>K19</xm:sqref>
        </x14:conditionalFormatting>
        <x14:conditionalFormatting xmlns:xm="http://schemas.microsoft.com/office/excel/2006/main">
          <x14:cfRule type="cellIs" priority="936" operator="equal" id="{DCD2E793-9034-45C4-B908-CC27F8F546F5}">
            <xm:f>tbl_choices!$D$7</xm:f>
            <x14:dxf>
              <font>
                <color theme="0"/>
              </font>
              <fill>
                <patternFill>
                  <bgColor rgb="FF757575"/>
                </patternFill>
              </fill>
            </x14:dxf>
          </x14:cfRule>
          <x14:cfRule type="cellIs" priority="937" operator="equal" id="{C8462AC3-680E-48FB-853A-B215CFF7A4FD}">
            <xm:f>tbl_choices!$C$9</xm:f>
            <x14:dxf>
              <font>
                <b/>
                <i val="0"/>
                <color theme="0"/>
              </font>
              <fill>
                <patternFill>
                  <bgColor rgb="FFFF0000"/>
                </patternFill>
              </fill>
            </x14:dxf>
          </x14:cfRule>
          <x14:cfRule type="cellIs" priority="938" operator="equal" id="{9ABA1763-2EFD-4DEF-AD7B-6BAF00AC39F9}">
            <xm:f>tbl_choices!$C$8</xm:f>
            <x14:dxf>
              <font>
                <b/>
                <i val="0"/>
                <color theme="0"/>
              </font>
              <fill>
                <patternFill>
                  <bgColor rgb="FFFFC000"/>
                </patternFill>
              </fill>
            </x14:dxf>
          </x14:cfRule>
          <x14:cfRule type="cellIs" priority="939" operator="equal" id="{82C27A07-6067-4521-8DBF-845AEEE2CAAE}">
            <xm:f>tbl_choices!$C$7</xm:f>
            <x14:dxf>
              <font>
                <b/>
                <i val="0"/>
                <color theme="0"/>
              </font>
              <fill>
                <patternFill>
                  <bgColor rgb="FF70AD47"/>
                </patternFill>
              </fill>
            </x14:dxf>
          </x14:cfRule>
          <xm:sqref>K20</xm:sqref>
        </x14:conditionalFormatting>
        <x14:conditionalFormatting xmlns:xm="http://schemas.microsoft.com/office/excel/2006/main">
          <x14:cfRule type="cellIs" priority="932" operator="equal" id="{E3E7AD36-C82B-4982-81BF-34601B5387D1}">
            <xm:f>tbl_choices!$D$7</xm:f>
            <x14:dxf>
              <font>
                <color theme="0"/>
              </font>
              <fill>
                <patternFill>
                  <bgColor rgb="FF757575"/>
                </patternFill>
              </fill>
            </x14:dxf>
          </x14:cfRule>
          <x14:cfRule type="cellIs" priority="933" operator="equal" id="{32AF29D6-32F6-4F01-8AD9-5AE338B14524}">
            <xm:f>tbl_choices!$C$9</xm:f>
            <x14:dxf>
              <font>
                <b/>
                <i val="0"/>
                <color theme="0"/>
              </font>
              <fill>
                <patternFill>
                  <bgColor rgb="FFFF0000"/>
                </patternFill>
              </fill>
            </x14:dxf>
          </x14:cfRule>
          <x14:cfRule type="cellIs" priority="934" operator="equal" id="{B6522973-0912-4D5B-8138-E794DF9161B0}">
            <xm:f>tbl_choices!$C$8</xm:f>
            <x14:dxf>
              <font>
                <b/>
                <i val="0"/>
                <color theme="0"/>
              </font>
              <fill>
                <patternFill>
                  <bgColor rgb="FFFFC000"/>
                </patternFill>
              </fill>
            </x14:dxf>
          </x14:cfRule>
          <x14:cfRule type="cellIs" priority="935" operator="equal" id="{D6136721-526D-4B90-9164-3C6E80ED68C1}">
            <xm:f>tbl_choices!$C$7</xm:f>
            <x14:dxf>
              <font>
                <b/>
                <i val="0"/>
                <color theme="0"/>
              </font>
              <fill>
                <patternFill>
                  <bgColor rgb="FF70AD47"/>
                </patternFill>
              </fill>
            </x14:dxf>
          </x14:cfRule>
          <xm:sqref>K22</xm:sqref>
        </x14:conditionalFormatting>
        <x14:conditionalFormatting xmlns:xm="http://schemas.microsoft.com/office/excel/2006/main">
          <x14:cfRule type="cellIs" priority="923" operator="equal" id="{9A401101-D867-4408-98DA-CDC9902B9338}">
            <xm:f>tbl_choices!$D$7</xm:f>
            <x14:dxf>
              <font>
                <color theme="0"/>
              </font>
              <fill>
                <patternFill>
                  <bgColor rgb="FF757575"/>
                </patternFill>
              </fill>
            </x14:dxf>
          </x14:cfRule>
          <x14:cfRule type="cellIs" priority="924" operator="equal" id="{625B1A32-9D04-433C-BCE7-1DA959A0783D}">
            <xm:f>tbl_choices!$C$9</xm:f>
            <x14:dxf>
              <font>
                <b/>
                <i val="0"/>
                <color theme="0"/>
              </font>
              <fill>
                <patternFill>
                  <bgColor rgb="FFFF0000"/>
                </patternFill>
              </fill>
            </x14:dxf>
          </x14:cfRule>
          <x14:cfRule type="cellIs" priority="925" operator="equal" id="{849233D1-2BBE-4CB6-BA8F-C82C8F8CF64A}">
            <xm:f>tbl_choices!$C$8</xm:f>
            <x14:dxf>
              <font>
                <b/>
                <i val="0"/>
                <color theme="0"/>
              </font>
              <fill>
                <patternFill>
                  <bgColor rgb="FFFFC000"/>
                </patternFill>
              </fill>
            </x14:dxf>
          </x14:cfRule>
          <x14:cfRule type="cellIs" priority="926" operator="equal" id="{04A96DA5-A0F5-4317-B71A-4940001664F6}">
            <xm:f>tbl_choices!$C$7</xm:f>
            <x14:dxf>
              <font>
                <b/>
                <i val="0"/>
                <color theme="0"/>
              </font>
              <fill>
                <patternFill>
                  <bgColor rgb="FF70AD47"/>
                </patternFill>
              </fill>
            </x14:dxf>
          </x14:cfRule>
          <xm:sqref>K21</xm:sqref>
        </x14:conditionalFormatting>
        <x14:conditionalFormatting xmlns:xm="http://schemas.microsoft.com/office/excel/2006/main">
          <x14:cfRule type="cellIs" priority="820" operator="equal" id="{E4738C46-2D81-4B77-9B5F-C75359CD3701}">
            <xm:f>tbl_choices!$D$7</xm:f>
            <x14:dxf>
              <font>
                <color theme="0"/>
              </font>
              <fill>
                <patternFill>
                  <bgColor rgb="FF757575"/>
                </patternFill>
              </fill>
            </x14:dxf>
          </x14:cfRule>
          <x14:cfRule type="cellIs" priority="821" operator="equal" id="{7F42C6D1-F11C-409F-996A-6452417AF04F}">
            <xm:f>tbl_choices!$C$9</xm:f>
            <x14:dxf>
              <font>
                <b/>
                <i val="0"/>
                <color theme="0"/>
              </font>
              <fill>
                <patternFill>
                  <bgColor rgb="FFFF0000"/>
                </patternFill>
              </fill>
            </x14:dxf>
          </x14:cfRule>
          <x14:cfRule type="cellIs" priority="822" operator="equal" id="{B880BA14-6C57-46DF-A46C-867ED18092D6}">
            <xm:f>tbl_choices!$C$8</xm:f>
            <x14:dxf>
              <font>
                <b/>
                <i val="0"/>
                <color theme="0"/>
              </font>
              <fill>
                <patternFill>
                  <bgColor rgb="FFFFC000"/>
                </patternFill>
              </fill>
            </x14:dxf>
          </x14:cfRule>
          <x14:cfRule type="cellIs" priority="823" operator="equal" id="{CD07B922-1004-4321-A88D-C26F2942CBE3}">
            <xm:f>tbl_choices!$C$7</xm:f>
            <x14:dxf>
              <font>
                <b/>
                <i val="0"/>
                <color theme="0"/>
              </font>
              <fill>
                <patternFill>
                  <bgColor rgb="FF70AD47"/>
                </patternFill>
              </fill>
            </x14:dxf>
          </x14:cfRule>
          <xm:sqref>M34</xm:sqref>
        </x14:conditionalFormatting>
        <x14:conditionalFormatting xmlns:xm="http://schemas.microsoft.com/office/excel/2006/main">
          <x14:cfRule type="cellIs" priority="802" operator="equal" id="{EBF785EC-6567-41B5-B368-D4BA1A8523B4}">
            <xm:f>tbl_choices!$D$7</xm:f>
            <x14:dxf>
              <font>
                <color theme="0"/>
              </font>
              <fill>
                <patternFill>
                  <bgColor rgb="FF757575"/>
                </patternFill>
              </fill>
            </x14:dxf>
          </x14:cfRule>
          <x14:cfRule type="cellIs" priority="803" operator="equal" id="{9F3111E1-C3EF-4C2A-BE28-6E8BD66D7AF5}">
            <xm:f>tbl_choices!$C$9</xm:f>
            <x14:dxf>
              <font>
                <b/>
                <i val="0"/>
                <color theme="0"/>
              </font>
              <fill>
                <patternFill>
                  <bgColor rgb="FFFF0000"/>
                </patternFill>
              </fill>
            </x14:dxf>
          </x14:cfRule>
          <x14:cfRule type="cellIs" priority="804" operator="equal" id="{780ADAB4-E599-42DC-BFB0-DA0833AB2C2E}">
            <xm:f>tbl_choices!$C$8</xm:f>
            <x14:dxf>
              <font>
                <b/>
                <i val="0"/>
                <color theme="0"/>
              </font>
              <fill>
                <patternFill>
                  <bgColor rgb="FFFFC000"/>
                </patternFill>
              </fill>
            </x14:dxf>
          </x14:cfRule>
          <x14:cfRule type="cellIs" priority="805" operator="equal" id="{35132AA4-62B9-4A50-9998-935A8E905806}">
            <xm:f>tbl_choices!$C$7</xm:f>
            <x14:dxf>
              <font>
                <b/>
                <i val="0"/>
                <color theme="0"/>
              </font>
              <fill>
                <patternFill>
                  <bgColor rgb="FF70AD47"/>
                </patternFill>
              </fill>
            </x14:dxf>
          </x14:cfRule>
          <xm:sqref>K34</xm:sqref>
        </x14:conditionalFormatting>
        <x14:conditionalFormatting xmlns:xm="http://schemas.microsoft.com/office/excel/2006/main">
          <x14:cfRule type="cellIs" priority="780" operator="equal" id="{73646CF1-E934-422B-BB56-C62DDE6FD9B6}">
            <xm:f>tbl_choices!$D$7</xm:f>
            <x14:dxf>
              <font>
                <color theme="0"/>
              </font>
              <fill>
                <patternFill>
                  <bgColor rgb="FF757575"/>
                </patternFill>
              </fill>
            </x14:dxf>
          </x14:cfRule>
          <x14:cfRule type="cellIs" priority="781" operator="equal" id="{BDD6990A-C8C7-4C9A-BDA0-9A232F718A83}">
            <xm:f>tbl_choices!$C$9</xm:f>
            <x14:dxf>
              <font>
                <b/>
                <i val="0"/>
                <color theme="0"/>
              </font>
              <fill>
                <patternFill>
                  <bgColor rgb="FFFF0000"/>
                </patternFill>
              </fill>
            </x14:dxf>
          </x14:cfRule>
          <x14:cfRule type="cellIs" priority="782" operator="equal" id="{2DF45AAC-5E2D-47A2-B88D-EC223A106D74}">
            <xm:f>tbl_choices!$C$8</xm:f>
            <x14:dxf>
              <font>
                <b/>
                <i val="0"/>
                <color theme="0"/>
              </font>
              <fill>
                <patternFill>
                  <bgColor rgb="FFFFC000"/>
                </patternFill>
              </fill>
            </x14:dxf>
          </x14:cfRule>
          <x14:cfRule type="cellIs" priority="783" operator="equal" id="{B2A7970D-7A3F-4F2C-B852-A8B37FA9272B}">
            <xm:f>tbl_choices!$C$7</xm:f>
            <x14:dxf>
              <font>
                <b/>
                <i val="0"/>
                <color theme="0"/>
              </font>
              <fill>
                <patternFill>
                  <bgColor rgb="FF70AD47"/>
                </patternFill>
              </fill>
            </x14:dxf>
          </x14:cfRule>
          <xm:sqref>K47</xm:sqref>
        </x14:conditionalFormatting>
        <x14:conditionalFormatting xmlns:xm="http://schemas.microsoft.com/office/excel/2006/main">
          <x14:cfRule type="cellIs" priority="771" operator="equal" id="{63377868-60D4-4506-ABA0-3D32989F986E}">
            <xm:f>tbl_choices!$D$7</xm:f>
            <x14:dxf>
              <font>
                <color theme="0"/>
              </font>
              <fill>
                <patternFill>
                  <bgColor rgb="FF757575"/>
                </patternFill>
              </fill>
            </x14:dxf>
          </x14:cfRule>
          <x14:cfRule type="cellIs" priority="772" operator="equal" id="{BF7AC2BE-EB1A-4B14-B2E3-768892BA96DF}">
            <xm:f>tbl_choices!$C$9</xm:f>
            <x14:dxf>
              <font>
                <b/>
                <i val="0"/>
                <color theme="0"/>
              </font>
              <fill>
                <patternFill>
                  <bgColor rgb="FFFF0000"/>
                </patternFill>
              </fill>
            </x14:dxf>
          </x14:cfRule>
          <x14:cfRule type="cellIs" priority="773" operator="equal" id="{2A6B9B0C-87EA-4F68-998E-98E7C4AA2E7E}">
            <xm:f>tbl_choices!$C$8</xm:f>
            <x14:dxf>
              <font>
                <b/>
                <i val="0"/>
                <color theme="0"/>
              </font>
              <fill>
                <patternFill>
                  <bgColor rgb="FFFFC000"/>
                </patternFill>
              </fill>
            </x14:dxf>
          </x14:cfRule>
          <x14:cfRule type="cellIs" priority="774" operator="equal" id="{4E7A4D72-1FC4-4B2A-A49E-E320830D40E4}">
            <xm:f>tbl_choices!$C$7</xm:f>
            <x14:dxf>
              <font>
                <b/>
                <i val="0"/>
                <color theme="0"/>
              </font>
              <fill>
                <patternFill>
                  <bgColor rgb="FF70AD47"/>
                </patternFill>
              </fill>
            </x14:dxf>
          </x14:cfRule>
          <xm:sqref>M47:M59</xm:sqref>
        </x14:conditionalFormatting>
        <x14:conditionalFormatting xmlns:xm="http://schemas.microsoft.com/office/excel/2006/main">
          <x14:cfRule type="cellIs" priority="767" operator="equal" id="{1C808CE9-5820-421E-8D88-19B19D0879D0}">
            <xm:f>tbl_choices!$D$7</xm:f>
            <x14:dxf>
              <font>
                <color theme="0"/>
              </font>
              <fill>
                <patternFill>
                  <bgColor rgb="FF757575"/>
                </patternFill>
              </fill>
            </x14:dxf>
          </x14:cfRule>
          <x14:cfRule type="cellIs" priority="768" operator="equal" id="{4066D20F-D98A-4ABC-8533-2A038642890A}">
            <xm:f>tbl_choices!$C$9</xm:f>
            <x14:dxf>
              <font>
                <b/>
                <i val="0"/>
                <color theme="0"/>
              </font>
              <fill>
                <patternFill>
                  <bgColor rgb="FFFF0000"/>
                </patternFill>
              </fill>
            </x14:dxf>
          </x14:cfRule>
          <x14:cfRule type="cellIs" priority="769" operator="equal" id="{33C1E239-449E-422C-91BB-E360CD1F251F}">
            <xm:f>tbl_choices!$C$8</xm:f>
            <x14:dxf>
              <font>
                <b/>
                <i val="0"/>
                <color theme="0"/>
              </font>
              <fill>
                <patternFill>
                  <bgColor rgb="FFFFC000"/>
                </patternFill>
              </fill>
            </x14:dxf>
          </x14:cfRule>
          <x14:cfRule type="cellIs" priority="770" operator="equal" id="{5C1F3473-1643-4667-B486-5415D700A5E3}">
            <xm:f>tbl_choices!$C$7</xm:f>
            <x14:dxf>
              <font>
                <b/>
                <i val="0"/>
                <color theme="0"/>
              </font>
              <fill>
                <patternFill>
                  <bgColor rgb="FF70AD47"/>
                </patternFill>
              </fill>
            </x14:dxf>
          </x14:cfRule>
          <xm:sqref>K48:L50 K59:L59 K52:L57 K51</xm:sqref>
        </x14:conditionalFormatting>
        <x14:conditionalFormatting xmlns:xm="http://schemas.microsoft.com/office/excel/2006/main">
          <x14:cfRule type="cellIs" priority="758" operator="equal" id="{A8F2967B-230E-4942-9A69-FA887E7464E1}">
            <xm:f>tbl_choices!$D$7</xm:f>
            <x14:dxf>
              <font>
                <color theme="0"/>
              </font>
              <fill>
                <patternFill>
                  <bgColor rgb="FF757575"/>
                </patternFill>
              </fill>
            </x14:dxf>
          </x14:cfRule>
          <x14:cfRule type="cellIs" priority="759" operator="equal" id="{F9D88D51-869C-4A0E-8FBF-84CA3B387A19}">
            <xm:f>tbl_choices!$C$9</xm:f>
            <x14:dxf>
              <font>
                <b/>
                <i val="0"/>
                <color theme="0"/>
              </font>
              <fill>
                <patternFill>
                  <bgColor rgb="FFFF0000"/>
                </patternFill>
              </fill>
            </x14:dxf>
          </x14:cfRule>
          <x14:cfRule type="cellIs" priority="760" operator="equal" id="{D6EDBF8C-74C7-4F1B-9BB4-7092138BE080}">
            <xm:f>tbl_choices!$C$8</xm:f>
            <x14:dxf>
              <font>
                <b/>
                <i val="0"/>
                <color theme="0"/>
              </font>
              <fill>
                <patternFill>
                  <bgColor rgb="FFFFC000"/>
                </patternFill>
              </fill>
            </x14:dxf>
          </x14:cfRule>
          <x14:cfRule type="cellIs" priority="761" operator="equal" id="{43F3F99C-52F3-4BB6-A710-0E768590A948}">
            <xm:f>tbl_choices!$C$7</xm:f>
            <x14:dxf>
              <font>
                <b/>
                <i val="0"/>
                <color theme="0"/>
              </font>
              <fill>
                <patternFill>
                  <bgColor rgb="FF70AD47"/>
                </patternFill>
              </fill>
            </x14:dxf>
          </x14:cfRule>
          <xm:sqref>K58</xm:sqref>
        </x14:conditionalFormatting>
        <x14:conditionalFormatting xmlns:xm="http://schemas.microsoft.com/office/excel/2006/main">
          <x14:cfRule type="cellIs" priority="734" operator="equal" id="{7BF6F3B2-C3AC-4685-B537-ADE50BC7723F}">
            <xm:f>tbl_choices!$D$7</xm:f>
            <x14:dxf>
              <font>
                <color theme="0"/>
              </font>
              <fill>
                <patternFill>
                  <bgColor rgb="FF757575"/>
                </patternFill>
              </fill>
            </x14:dxf>
          </x14:cfRule>
          <x14:cfRule type="cellIs" priority="735" operator="equal" id="{0050A88A-8D15-4D01-A060-574834DF54DA}">
            <xm:f>tbl_choices!$C$9</xm:f>
            <x14:dxf>
              <font>
                <b/>
                <i val="0"/>
                <color theme="0"/>
              </font>
              <fill>
                <patternFill>
                  <bgColor rgb="FFFF0000"/>
                </patternFill>
              </fill>
            </x14:dxf>
          </x14:cfRule>
          <x14:cfRule type="cellIs" priority="736" operator="equal" id="{3633184D-A29E-4E85-9E48-4DACB9BA4F8B}">
            <xm:f>tbl_choices!$C$8</xm:f>
            <x14:dxf>
              <font>
                <b/>
                <i val="0"/>
                <color theme="0"/>
              </font>
              <fill>
                <patternFill>
                  <bgColor rgb="FFFFC000"/>
                </patternFill>
              </fill>
            </x14:dxf>
          </x14:cfRule>
          <x14:cfRule type="cellIs" priority="737" operator="equal" id="{2635BBBA-ECE5-45C8-999E-44EC5F23D828}">
            <xm:f>tbl_choices!$C$7</xm:f>
            <x14:dxf>
              <font>
                <b/>
                <i val="0"/>
                <color theme="0"/>
              </font>
              <fill>
                <patternFill>
                  <bgColor rgb="FF70AD47"/>
                </patternFill>
              </fill>
            </x14:dxf>
          </x14:cfRule>
          <xm:sqref>K67</xm:sqref>
        </x14:conditionalFormatting>
        <x14:conditionalFormatting xmlns:xm="http://schemas.microsoft.com/office/excel/2006/main">
          <x14:cfRule type="cellIs" priority="725" operator="equal" id="{2E3A2944-27FF-4D81-A2FC-4639D9F815C9}">
            <xm:f>tbl_choices!$D$7</xm:f>
            <x14:dxf>
              <font>
                <color theme="0"/>
              </font>
              <fill>
                <patternFill>
                  <bgColor rgb="FF757575"/>
                </patternFill>
              </fill>
            </x14:dxf>
          </x14:cfRule>
          <x14:cfRule type="cellIs" priority="726" operator="equal" id="{5773FE80-6AF2-4A8F-AF88-52078ED42FF7}">
            <xm:f>tbl_choices!$C$9</xm:f>
            <x14:dxf>
              <font>
                <b/>
                <i val="0"/>
                <color theme="0"/>
              </font>
              <fill>
                <patternFill>
                  <bgColor rgb="FFFF0000"/>
                </patternFill>
              </fill>
            </x14:dxf>
          </x14:cfRule>
          <x14:cfRule type="cellIs" priority="727" operator="equal" id="{B3A98B08-DECD-4644-81E7-D9AA13A2C79D}">
            <xm:f>tbl_choices!$C$8</xm:f>
            <x14:dxf>
              <font>
                <b/>
                <i val="0"/>
                <color theme="0"/>
              </font>
              <fill>
                <patternFill>
                  <bgColor rgb="FFFFC000"/>
                </patternFill>
              </fill>
            </x14:dxf>
          </x14:cfRule>
          <x14:cfRule type="cellIs" priority="728" operator="equal" id="{62409C0B-9828-40A9-BEDC-EB51F09C337C}">
            <xm:f>tbl_choices!$C$7</xm:f>
            <x14:dxf>
              <font>
                <b/>
                <i val="0"/>
                <color theme="0"/>
              </font>
              <fill>
                <patternFill>
                  <bgColor rgb="FF70AD47"/>
                </patternFill>
              </fill>
            </x14:dxf>
          </x14:cfRule>
          <xm:sqref>K68:L68 K70:L71 K69</xm:sqref>
        </x14:conditionalFormatting>
        <x14:conditionalFormatting xmlns:xm="http://schemas.microsoft.com/office/excel/2006/main">
          <x14:cfRule type="cellIs" priority="706" operator="equal" id="{F0A8EC11-2733-4DD4-AFE0-20053A6B0FBB}">
            <xm:f>tbl_choices!$D$7</xm:f>
            <x14:dxf>
              <font>
                <color theme="0"/>
              </font>
              <fill>
                <patternFill>
                  <bgColor rgb="FF757575"/>
                </patternFill>
              </fill>
            </x14:dxf>
          </x14:cfRule>
          <x14:cfRule type="cellIs" priority="707" operator="equal" id="{54E3673A-6889-4687-88DA-954F954DBB63}">
            <xm:f>tbl_choices!$C$9</xm:f>
            <x14:dxf>
              <font>
                <b/>
                <i val="0"/>
                <color theme="0"/>
              </font>
              <fill>
                <patternFill>
                  <bgColor rgb="FFFF0000"/>
                </patternFill>
              </fill>
            </x14:dxf>
          </x14:cfRule>
          <x14:cfRule type="cellIs" priority="708" operator="equal" id="{8D73FB3D-B2A8-446B-805B-BE1D601CF06C}">
            <xm:f>tbl_choices!$C$8</xm:f>
            <x14:dxf>
              <font>
                <b/>
                <i val="0"/>
                <color theme="0"/>
              </font>
              <fill>
                <patternFill>
                  <bgColor rgb="FFFFC000"/>
                </patternFill>
              </fill>
            </x14:dxf>
          </x14:cfRule>
          <x14:cfRule type="cellIs" priority="709" operator="equal" id="{47421AA2-7AF6-4622-8717-097687B12C10}">
            <xm:f>tbl_choices!$C$7</xm:f>
            <x14:dxf>
              <font>
                <b/>
                <i val="0"/>
                <color theme="0"/>
              </font>
              <fill>
                <patternFill>
                  <bgColor rgb="FF70AD47"/>
                </patternFill>
              </fill>
            </x14:dxf>
          </x14:cfRule>
          <xm:sqref>K78</xm:sqref>
        </x14:conditionalFormatting>
        <x14:conditionalFormatting xmlns:xm="http://schemas.microsoft.com/office/excel/2006/main">
          <x14:cfRule type="cellIs" priority="697" operator="equal" id="{BD5F1CA8-4C17-48CE-A683-851CF21F0278}">
            <xm:f>tbl_choices!$D$7</xm:f>
            <x14:dxf>
              <font>
                <color theme="0"/>
              </font>
              <fill>
                <patternFill>
                  <bgColor rgb="FF757575"/>
                </patternFill>
              </fill>
            </x14:dxf>
          </x14:cfRule>
          <x14:cfRule type="cellIs" priority="698" operator="equal" id="{D61DEBE3-A66D-498D-BF7C-B4AF4EC29503}">
            <xm:f>tbl_choices!$C$9</xm:f>
            <x14:dxf>
              <font>
                <b/>
                <i val="0"/>
                <color theme="0"/>
              </font>
              <fill>
                <patternFill>
                  <bgColor rgb="FFFF0000"/>
                </patternFill>
              </fill>
            </x14:dxf>
          </x14:cfRule>
          <x14:cfRule type="cellIs" priority="699" operator="equal" id="{E74C5F52-FB47-40A0-A63C-79BB31F5EDD1}">
            <xm:f>tbl_choices!$C$8</xm:f>
            <x14:dxf>
              <font>
                <b/>
                <i val="0"/>
                <color theme="0"/>
              </font>
              <fill>
                <patternFill>
                  <bgColor rgb="FFFFC000"/>
                </patternFill>
              </fill>
            </x14:dxf>
          </x14:cfRule>
          <x14:cfRule type="cellIs" priority="700" operator="equal" id="{3FF6904E-C5D0-4B54-A2B4-313C2DC22910}">
            <xm:f>tbl_choices!$C$7</xm:f>
            <x14:dxf>
              <font>
                <b/>
                <i val="0"/>
                <color theme="0"/>
              </font>
              <fill>
                <patternFill>
                  <bgColor rgb="FF70AD47"/>
                </patternFill>
              </fill>
            </x14:dxf>
          </x14:cfRule>
          <xm:sqref>M78</xm:sqref>
        </x14:conditionalFormatting>
        <x14:conditionalFormatting xmlns:xm="http://schemas.microsoft.com/office/excel/2006/main">
          <x14:cfRule type="cellIs" priority="670" operator="equal" id="{E89E9C79-A3B2-4684-BB5C-3A25F38B54CA}">
            <xm:f>tbl_choices!$D$7</xm:f>
            <x14:dxf>
              <font>
                <color theme="0"/>
              </font>
              <fill>
                <patternFill>
                  <bgColor rgb="FF757575"/>
                </patternFill>
              </fill>
            </x14:dxf>
          </x14:cfRule>
          <x14:cfRule type="cellIs" priority="671" operator="equal" id="{B47D6204-A81C-4B9E-B1D9-88EA0AC75117}">
            <xm:f>tbl_choices!$C$9</xm:f>
            <x14:dxf>
              <font>
                <b/>
                <i val="0"/>
                <color theme="0"/>
              </font>
              <fill>
                <patternFill>
                  <bgColor rgb="FFFF0000"/>
                </patternFill>
              </fill>
            </x14:dxf>
          </x14:cfRule>
          <x14:cfRule type="cellIs" priority="672" operator="equal" id="{25BBE666-0643-4FBE-AC0F-A1F1DE8B8D09}">
            <xm:f>tbl_choices!$C$8</xm:f>
            <x14:dxf>
              <font>
                <b/>
                <i val="0"/>
                <color theme="0"/>
              </font>
              <fill>
                <patternFill>
                  <bgColor rgb="FFFFC000"/>
                </patternFill>
              </fill>
            </x14:dxf>
          </x14:cfRule>
          <x14:cfRule type="cellIs" priority="673" operator="equal" id="{7D02377A-23BA-478F-9CD0-3DACF04F23C5}">
            <xm:f>tbl_choices!$C$7</xm:f>
            <x14:dxf>
              <font>
                <b/>
                <i val="0"/>
                <color theme="0"/>
              </font>
              <fill>
                <patternFill>
                  <bgColor rgb="FF70AD47"/>
                </patternFill>
              </fill>
            </x14:dxf>
          </x14:cfRule>
          <xm:sqref>M89</xm:sqref>
        </x14:conditionalFormatting>
        <x14:conditionalFormatting xmlns:xm="http://schemas.microsoft.com/office/excel/2006/main">
          <x14:cfRule type="cellIs" priority="666" operator="equal" id="{218C29A1-F90E-4801-8054-E3549BC40C7F}">
            <xm:f>tbl_choices!$D$7</xm:f>
            <x14:dxf>
              <font>
                <color theme="0"/>
              </font>
              <fill>
                <patternFill>
                  <bgColor rgb="FF757575"/>
                </patternFill>
              </fill>
            </x14:dxf>
          </x14:cfRule>
          <x14:cfRule type="cellIs" priority="667" operator="equal" id="{C3023472-3AB0-4A6F-9042-AAE8B9896027}">
            <xm:f>tbl_choices!$C$9</xm:f>
            <x14:dxf>
              <font>
                <b/>
                <i val="0"/>
                <color theme="0"/>
              </font>
              <fill>
                <patternFill>
                  <bgColor rgb="FFFF0000"/>
                </patternFill>
              </fill>
            </x14:dxf>
          </x14:cfRule>
          <x14:cfRule type="cellIs" priority="668" operator="equal" id="{8384253E-15F9-4F2D-A096-DE60DFFDA75E}">
            <xm:f>tbl_choices!$C$8</xm:f>
            <x14:dxf>
              <font>
                <b/>
                <i val="0"/>
                <color theme="0"/>
              </font>
              <fill>
                <patternFill>
                  <bgColor rgb="FFFFC000"/>
                </patternFill>
              </fill>
            </x14:dxf>
          </x14:cfRule>
          <x14:cfRule type="cellIs" priority="669" operator="equal" id="{9B8D5A5B-4066-4557-8337-708C610CAB40}">
            <xm:f>tbl_choices!$C$7</xm:f>
            <x14:dxf>
              <font>
                <b/>
                <i val="0"/>
                <color theme="0"/>
              </font>
              <fill>
                <patternFill>
                  <bgColor rgb="FF70AD47"/>
                </patternFill>
              </fill>
            </x14:dxf>
          </x14:cfRule>
          <xm:sqref>K89</xm:sqref>
        </x14:conditionalFormatting>
        <x14:conditionalFormatting xmlns:xm="http://schemas.microsoft.com/office/excel/2006/main">
          <x14:cfRule type="cellIs" priority="652" operator="equal" id="{F131880F-AD3A-4919-B4C6-8D92A660D41C}">
            <xm:f>tbl_choices!$D$7</xm:f>
            <x14:dxf>
              <font>
                <color theme="0"/>
              </font>
              <fill>
                <patternFill>
                  <bgColor rgb="FF757575"/>
                </patternFill>
              </fill>
            </x14:dxf>
          </x14:cfRule>
          <x14:cfRule type="cellIs" priority="653" operator="equal" id="{DAD92AA6-177E-416C-BBF6-01321E8845CC}">
            <xm:f>tbl_choices!$C$9</xm:f>
            <x14:dxf>
              <font>
                <b/>
                <i val="0"/>
                <color theme="0"/>
              </font>
              <fill>
                <patternFill>
                  <bgColor rgb="FFFF0000"/>
                </patternFill>
              </fill>
            </x14:dxf>
          </x14:cfRule>
          <x14:cfRule type="cellIs" priority="654" operator="equal" id="{770B4ED2-B3D4-46CB-A1E9-507E006A9CBD}">
            <xm:f>tbl_choices!$C$8</xm:f>
            <x14:dxf>
              <font>
                <b/>
                <i val="0"/>
                <color theme="0"/>
              </font>
              <fill>
                <patternFill>
                  <bgColor rgb="FFFFC000"/>
                </patternFill>
              </fill>
            </x14:dxf>
          </x14:cfRule>
          <x14:cfRule type="cellIs" priority="655" operator="equal" id="{AF57DC13-AA5D-4EA7-9669-99BDD73C0454}">
            <xm:f>tbl_choices!$C$7</xm:f>
            <x14:dxf>
              <font>
                <b/>
                <i val="0"/>
                <color theme="0"/>
              </font>
              <fill>
                <patternFill>
                  <bgColor rgb="FF70AD47"/>
                </patternFill>
              </fill>
            </x14:dxf>
          </x14:cfRule>
          <xm:sqref>K115</xm:sqref>
        </x14:conditionalFormatting>
        <x14:conditionalFormatting xmlns:xm="http://schemas.microsoft.com/office/excel/2006/main">
          <x14:cfRule type="cellIs" priority="643" operator="equal" id="{C098C370-0EC0-4299-BFCB-4E8EF4312C86}">
            <xm:f>tbl_choices!$D$7</xm:f>
            <x14:dxf>
              <font>
                <color theme="0"/>
              </font>
              <fill>
                <patternFill>
                  <bgColor rgb="FF757575"/>
                </patternFill>
              </fill>
            </x14:dxf>
          </x14:cfRule>
          <x14:cfRule type="cellIs" priority="644" operator="equal" id="{019A4E94-4690-4BBB-B0A1-19373132BC96}">
            <xm:f>tbl_choices!$C$9</xm:f>
            <x14:dxf>
              <font>
                <b/>
                <i val="0"/>
                <color theme="0"/>
              </font>
              <fill>
                <patternFill>
                  <bgColor rgb="FFFF0000"/>
                </patternFill>
              </fill>
            </x14:dxf>
          </x14:cfRule>
          <x14:cfRule type="cellIs" priority="645" operator="equal" id="{ADCDE994-1597-4111-9603-964DAEF8932E}">
            <xm:f>tbl_choices!$C$8</xm:f>
            <x14:dxf>
              <font>
                <b/>
                <i val="0"/>
                <color theme="0"/>
              </font>
              <fill>
                <patternFill>
                  <bgColor rgb="FFFFC000"/>
                </patternFill>
              </fill>
            </x14:dxf>
          </x14:cfRule>
          <x14:cfRule type="cellIs" priority="646" operator="equal" id="{8BB2C84A-97B3-4E3A-A632-9EA1C46965D8}">
            <xm:f>tbl_choices!$C$7</xm:f>
            <x14:dxf>
              <font>
                <b/>
                <i val="0"/>
                <color theme="0"/>
              </font>
              <fill>
                <patternFill>
                  <bgColor rgb="FF70AD47"/>
                </patternFill>
              </fill>
            </x14:dxf>
          </x14:cfRule>
          <xm:sqref>M115</xm:sqref>
        </x14:conditionalFormatting>
        <x14:conditionalFormatting xmlns:xm="http://schemas.microsoft.com/office/excel/2006/main">
          <x14:cfRule type="cellIs" priority="634" operator="equal" id="{B147EFB9-1A86-43A0-8FB0-DBD7A3B7762B}">
            <xm:f>tbl_choices!$D$7</xm:f>
            <x14:dxf>
              <font>
                <color theme="0"/>
              </font>
              <fill>
                <patternFill>
                  <bgColor rgb="FF757575"/>
                </patternFill>
              </fill>
            </x14:dxf>
          </x14:cfRule>
          <x14:cfRule type="cellIs" priority="635" operator="equal" id="{CA98CF6D-945D-474A-9D13-4F9A8725A394}">
            <xm:f>tbl_choices!$C$9</xm:f>
            <x14:dxf>
              <font>
                <b/>
                <i val="0"/>
                <color theme="0"/>
              </font>
              <fill>
                <patternFill>
                  <bgColor rgb="FFFF0000"/>
                </patternFill>
              </fill>
            </x14:dxf>
          </x14:cfRule>
          <x14:cfRule type="cellIs" priority="636" operator="equal" id="{0AFE1798-B754-4BB8-B0E0-7FE948B116E8}">
            <xm:f>tbl_choices!$C$8</xm:f>
            <x14:dxf>
              <font>
                <b/>
                <i val="0"/>
                <color theme="0"/>
              </font>
              <fill>
                <patternFill>
                  <bgColor rgb="FFFFC000"/>
                </patternFill>
              </fill>
            </x14:dxf>
          </x14:cfRule>
          <x14:cfRule type="cellIs" priority="637" operator="equal" id="{278F23DB-7B2B-40DE-8307-9D7AC93473AE}">
            <xm:f>tbl_choices!$C$7</xm:f>
            <x14:dxf>
              <font>
                <b/>
                <i val="0"/>
                <color theme="0"/>
              </font>
              <fill>
                <patternFill>
                  <bgColor rgb="FF70AD47"/>
                </patternFill>
              </fill>
            </x14:dxf>
          </x14:cfRule>
          <xm:sqref>M139</xm:sqref>
        </x14:conditionalFormatting>
        <x14:conditionalFormatting xmlns:xm="http://schemas.microsoft.com/office/excel/2006/main">
          <x14:cfRule type="cellIs" priority="630" operator="equal" id="{B7671B52-F19A-4C98-B564-15839ABB7487}">
            <xm:f>tbl_choices!$D$7</xm:f>
            <x14:dxf>
              <font>
                <color theme="0"/>
              </font>
              <fill>
                <patternFill>
                  <bgColor rgb="FF757575"/>
                </patternFill>
              </fill>
            </x14:dxf>
          </x14:cfRule>
          <x14:cfRule type="cellIs" priority="631" operator="equal" id="{2637D76B-6F4C-4CCC-A05B-F981F71932E1}">
            <xm:f>tbl_choices!$C$9</xm:f>
            <x14:dxf>
              <font>
                <b/>
                <i val="0"/>
                <color theme="0"/>
              </font>
              <fill>
                <patternFill>
                  <bgColor rgb="FFFF0000"/>
                </patternFill>
              </fill>
            </x14:dxf>
          </x14:cfRule>
          <x14:cfRule type="cellIs" priority="632" operator="equal" id="{E1B71121-8B78-499F-A6A0-F7A261FFDE4A}">
            <xm:f>tbl_choices!$C$8</xm:f>
            <x14:dxf>
              <font>
                <b/>
                <i val="0"/>
                <color theme="0"/>
              </font>
              <fill>
                <patternFill>
                  <bgColor rgb="FFFFC000"/>
                </patternFill>
              </fill>
            </x14:dxf>
          </x14:cfRule>
          <x14:cfRule type="cellIs" priority="633" operator="equal" id="{085C2B1A-1F36-464C-954C-3278A33DC6EA}">
            <xm:f>tbl_choices!$C$7</xm:f>
            <x14:dxf>
              <font>
                <b/>
                <i val="0"/>
                <color theme="0"/>
              </font>
              <fill>
                <patternFill>
                  <bgColor rgb="FF70AD47"/>
                </patternFill>
              </fill>
            </x14:dxf>
          </x14:cfRule>
          <xm:sqref>K139</xm:sqref>
        </x14:conditionalFormatting>
        <x14:conditionalFormatting xmlns:xm="http://schemas.microsoft.com/office/excel/2006/main">
          <x14:cfRule type="cellIs" priority="616" operator="equal" id="{04634054-736D-4360-AD6E-92B2B291EF79}">
            <xm:f>tbl_choices!$D$7</xm:f>
            <x14:dxf>
              <font>
                <color theme="0"/>
              </font>
              <fill>
                <patternFill>
                  <bgColor rgb="FF757575"/>
                </patternFill>
              </fill>
            </x14:dxf>
          </x14:cfRule>
          <x14:cfRule type="cellIs" priority="617" operator="equal" id="{2FA79363-7E9A-45CA-ABA1-A67347E7DBB6}">
            <xm:f>tbl_choices!$C$9</xm:f>
            <x14:dxf>
              <font>
                <b/>
                <i val="0"/>
                <color theme="0"/>
              </font>
              <fill>
                <patternFill>
                  <bgColor rgb="FFFF0000"/>
                </patternFill>
              </fill>
            </x14:dxf>
          </x14:cfRule>
          <x14:cfRule type="cellIs" priority="618" operator="equal" id="{64F5AB57-1469-4CFA-B87B-E742A639C0C0}">
            <xm:f>tbl_choices!$C$8</xm:f>
            <x14:dxf>
              <font>
                <b/>
                <i val="0"/>
                <color theme="0"/>
              </font>
              <fill>
                <patternFill>
                  <bgColor rgb="FFFFC000"/>
                </patternFill>
              </fill>
            </x14:dxf>
          </x14:cfRule>
          <x14:cfRule type="cellIs" priority="619" operator="equal" id="{7214301F-0AC8-476E-94A3-028757BBF41D}">
            <xm:f>tbl_choices!$C$7</xm:f>
            <x14:dxf>
              <font>
                <b/>
                <i val="0"/>
                <color theme="0"/>
              </font>
              <fill>
                <patternFill>
                  <bgColor rgb="FF70AD47"/>
                </patternFill>
              </fill>
            </x14:dxf>
          </x14:cfRule>
          <xm:sqref>L89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AA109"/>
  <sheetViews>
    <sheetView showGridLines="0" showRowColHeaders="0" rightToLeft="1" zoomScaleNormal="100" workbookViewId="0"/>
  </sheetViews>
  <sheetFormatPr defaultColWidth="8.85546875" defaultRowHeight="15" x14ac:dyDescent="0.25"/>
  <cols>
    <col min="1" max="1" width="8.140625" style="6" customWidth="1"/>
    <col min="2" max="2" width="37.5703125" style="6" customWidth="1"/>
    <col min="3" max="3" width="7.42578125" style="6" customWidth="1"/>
    <col min="4" max="10" width="8.85546875" style="6"/>
    <col min="11" max="11" width="16.140625" style="6" customWidth="1"/>
    <col min="12" max="12" width="11.85546875" style="6" customWidth="1"/>
    <col min="13" max="13" width="8.85546875" style="6" customWidth="1"/>
    <col min="14" max="14" width="8.85546875" style="6"/>
    <col min="15" max="15" width="0" style="6" hidden="1" customWidth="1"/>
    <col min="16" max="16" width="33.42578125" style="6" hidden="1" customWidth="1"/>
    <col min="17" max="24" width="0" style="6" hidden="1" customWidth="1"/>
    <col min="25" max="25" width="12" style="6" hidden="1" customWidth="1"/>
    <col min="26" max="27" width="0" style="6" hidden="1" customWidth="1"/>
    <col min="28" max="16384" width="8.85546875" style="6"/>
  </cols>
  <sheetData>
    <row r="1" spans="1:27" ht="25.5" customHeight="1" x14ac:dyDescent="0.25">
      <c r="A1" s="67"/>
      <c r="B1" s="446"/>
      <c r="C1" s="446"/>
      <c r="D1" s="446"/>
      <c r="E1" s="446"/>
      <c r="F1" s="446"/>
      <c r="G1" s="446"/>
      <c r="H1" s="446"/>
      <c r="I1" s="446"/>
      <c r="J1" s="446"/>
      <c r="K1" s="446"/>
      <c r="L1" s="268"/>
      <c r="M1" s="51"/>
      <c r="O1" s="67"/>
      <c r="P1" s="446"/>
      <c r="Q1" s="446"/>
      <c r="R1" s="446"/>
      <c r="S1" s="446"/>
      <c r="T1" s="446"/>
      <c r="U1" s="446"/>
      <c r="V1" s="446"/>
      <c r="W1" s="446"/>
      <c r="X1" s="446"/>
      <c r="Y1" s="446"/>
      <c r="Z1" s="268"/>
      <c r="AA1" s="51"/>
    </row>
    <row r="2" spans="1:27" ht="138" customHeight="1" x14ac:dyDescent="0.25">
      <c r="A2" s="68"/>
      <c r="B2" s="447"/>
      <c r="C2" s="447"/>
      <c r="D2" s="447"/>
      <c r="E2" s="447"/>
      <c r="F2" s="447"/>
      <c r="G2" s="447"/>
      <c r="H2" s="447"/>
      <c r="I2" s="447"/>
      <c r="J2" s="447"/>
      <c r="K2" s="447"/>
      <c r="L2" s="269"/>
      <c r="M2" s="54"/>
      <c r="O2" s="68"/>
      <c r="P2" s="447"/>
      <c r="Q2" s="447"/>
      <c r="R2" s="447"/>
      <c r="S2" s="447"/>
      <c r="T2" s="447"/>
      <c r="U2" s="447"/>
      <c r="V2" s="447"/>
      <c r="W2" s="447"/>
      <c r="X2" s="447"/>
      <c r="Y2" s="447"/>
      <c r="Z2" s="269"/>
      <c r="AA2" s="54"/>
    </row>
    <row r="3" spans="1:27" ht="24.95" customHeight="1" x14ac:dyDescent="0.4">
      <c r="A3" s="69"/>
      <c r="B3" s="448" t="str">
        <f>" المستوى العام للالتزام  ( مستوى البيانات التي تستضاف في الخدمة: "&amp;"المستوى ٣"&amp;" - عدد المشتركين في الخدمة: "&amp;'معلومات أساسية عن الخدمة'!D10&amp;" )"</f>
        <v xml:space="preserve"> المستوى العام للالتزام  ( مستوى البيانات التي تستضاف في الخدمة: المستوى ٣ - عدد المشتركين في الخدمة:  )</v>
      </c>
      <c r="C3" s="449"/>
      <c r="D3" s="449"/>
      <c r="E3" s="449"/>
      <c r="F3" s="449"/>
      <c r="G3" s="449"/>
      <c r="H3" s="449"/>
      <c r="I3" s="449"/>
      <c r="J3" s="449"/>
      <c r="K3" s="450"/>
      <c r="L3" s="270"/>
      <c r="M3" s="70"/>
      <c r="O3" s="69"/>
      <c r="P3" s="448" t="str">
        <f>" المستوى العام للالتزام  ( مستوى البيانات التي تستضاف في الخدمة: "&amp;"المستوى ٣"&amp;" -  عدد المشتركين في الخدمة: "&amp;'معلومات أساسية عن الخدمة'!D10&amp;" )"</f>
        <v xml:space="preserve"> المستوى العام للالتزام  ( مستوى البيانات التي تستضاف في الخدمة: المستوى ٣ -  عدد المشتركين في الخدمة:  )</v>
      </c>
      <c r="Q3" s="449"/>
      <c r="R3" s="449"/>
      <c r="S3" s="449"/>
      <c r="T3" s="449"/>
      <c r="U3" s="449"/>
      <c r="V3" s="449"/>
      <c r="W3" s="449"/>
      <c r="X3" s="449"/>
      <c r="Y3" s="450"/>
      <c r="Z3" s="270"/>
      <c r="AA3" s="70"/>
    </row>
    <row r="4" spans="1:27" ht="24.95" customHeight="1" x14ac:dyDescent="0.4">
      <c r="A4" s="69"/>
      <c r="B4" s="448" t="str">
        <f>"General Level of Compliance (Data Classification Level Hosted in the Cloud: Level 3"&amp;" -Number of CSTs for this service: "&amp;'معلومات أساسية عن الخدمة'!D10&amp;")"</f>
        <v>General Level of Compliance (Data Classification Level Hosted in the Cloud: Level 3 -Number of CSTs for this service: )</v>
      </c>
      <c r="C4" s="449"/>
      <c r="D4" s="449"/>
      <c r="E4" s="449"/>
      <c r="F4" s="449"/>
      <c r="G4" s="449"/>
      <c r="H4" s="449"/>
      <c r="I4" s="449"/>
      <c r="J4" s="449"/>
      <c r="K4" s="450"/>
      <c r="L4" s="270"/>
      <c r="M4" s="70"/>
      <c r="O4" s="69"/>
      <c r="P4" s="448" t="str">
        <f>"General Level of Compliance (Data Classification Level Hosted in the Cloud: Level 3"&amp;" - Number of CSTs for this service: "&amp;'معلومات أساسية عن الخدمة'!D10&amp;")"</f>
        <v>General Level of Compliance (Data Classification Level Hosted in the Cloud: Level 3 - Number of CSTs for this service: )</v>
      </c>
      <c r="Q4" s="449"/>
      <c r="R4" s="449"/>
      <c r="S4" s="449"/>
      <c r="T4" s="449"/>
      <c r="U4" s="449"/>
      <c r="V4" s="449"/>
      <c r="W4" s="449"/>
      <c r="X4" s="449"/>
      <c r="Y4" s="450"/>
      <c r="Z4" s="270"/>
      <c r="AA4" s="70"/>
    </row>
    <row r="5" spans="1:27" ht="24.95" customHeight="1" x14ac:dyDescent="0.25">
      <c r="A5" s="69"/>
      <c r="B5" s="61"/>
      <c r="C5" s="61"/>
      <c r="D5" s="61"/>
      <c r="E5" s="61"/>
      <c r="F5" s="61"/>
      <c r="G5" s="61"/>
      <c r="H5" s="61"/>
      <c r="I5" s="61"/>
      <c r="J5" s="61"/>
      <c r="K5" s="61"/>
      <c r="L5" s="61"/>
      <c r="M5" s="70"/>
      <c r="O5" s="69"/>
      <c r="P5" s="61"/>
      <c r="Q5" s="61"/>
      <c r="R5" s="61"/>
      <c r="S5" s="61"/>
      <c r="T5" s="61"/>
      <c r="U5" s="61"/>
      <c r="V5" s="61"/>
      <c r="W5" s="61"/>
      <c r="X5" s="61"/>
      <c r="Y5" s="61"/>
      <c r="Z5" s="61"/>
      <c r="AA5" s="70"/>
    </row>
    <row r="6" spans="1:27" ht="39" customHeight="1" x14ac:dyDescent="0.25">
      <c r="A6" s="69"/>
      <c r="B6" s="291" t="s">
        <v>477</v>
      </c>
      <c r="C6" s="292">
        <v>37</v>
      </c>
      <c r="D6" s="61"/>
      <c r="E6" s="61"/>
      <c r="F6" s="61"/>
      <c r="G6" s="61"/>
      <c r="H6" s="61"/>
      <c r="I6" s="61"/>
      <c r="J6" s="61"/>
      <c r="K6" s="61"/>
      <c r="L6" s="61"/>
      <c r="M6" s="70"/>
      <c r="O6" s="69"/>
      <c r="P6" s="61"/>
      <c r="Q6" s="61"/>
      <c r="R6" s="61"/>
      <c r="S6" s="61"/>
      <c r="T6" s="61"/>
      <c r="U6" s="61"/>
      <c r="V6" s="61"/>
      <c r="W6" s="61"/>
      <c r="X6" s="61"/>
      <c r="Y6" s="61"/>
      <c r="Z6" s="61"/>
      <c r="AA6" s="70"/>
    </row>
    <row r="7" spans="1:27" ht="11.25" customHeight="1" x14ac:dyDescent="0.25">
      <c r="A7" s="69"/>
      <c r="B7" s="61"/>
      <c r="C7" s="61"/>
      <c r="D7" s="61"/>
      <c r="E7" s="61"/>
      <c r="F7" s="61"/>
      <c r="G7" s="61"/>
      <c r="H7" s="61"/>
      <c r="I7" s="61"/>
      <c r="J7" s="61"/>
      <c r="K7" s="61"/>
      <c r="L7" s="61"/>
      <c r="M7" s="70"/>
      <c r="O7" s="69"/>
      <c r="P7" s="61"/>
      <c r="Q7" s="61"/>
      <c r="R7" s="61"/>
      <c r="S7" s="61"/>
      <c r="T7" s="61"/>
      <c r="U7" s="61"/>
      <c r="V7" s="61"/>
      <c r="W7" s="61"/>
      <c r="X7" s="61"/>
      <c r="Y7" s="61"/>
      <c r="Z7" s="61"/>
      <c r="AA7" s="70"/>
    </row>
    <row r="8" spans="1:27" ht="24.95" customHeight="1" x14ac:dyDescent="0.5">
      <c r="A8" s="69"/>
      <c r="B8" s="441" t="s">
        <v>411</v>
      </c>
      <c r="C8" s="442"/>
      <c r="D8" s="61"/>
      <c r="E8" s="61"/>
      <c r="F8" s="61"/>
      <c r="G8" s="61"/>
      <c r="H8" s="61"/>
      <c r="I8" s="61"/>
      <c r="J8" s="61"/>
      <c r="K8" s="61"/>
      <c r="L8" s="61"/>
      <c r="M8" s="70"/>
      <c r="O8" s="69"/>
      <c r="P8" s="441" t="s">
        <v>411</v>
      </c>
      <c r="Q8" s="442"/>
      <c r="R8" s="61"/>
      <c r="S8" s="61"/>
      <c r="T8" s="61"/>
      <c r="U8" s="61"/>
      <c r="V8" s="61"/>
      <c r="W8" s="61"/>
      <c r="X8" s="61"/>
      <c r="Y8" s="61"/>
      <c r="Z8" s="61"/>
      <c r="AA8" s="70"/>
    </row>
    <row r="9" spans="1:27" ht="24.95" customHeight="1" x14ac:dyDescent="0.4">
      <c r="A9" s="69"/>
      <c r="B9" s="128" t="s">
        <v>6</v>
      </c>
      <c r="C9" s="124">
        <f>SUM(C22,C45,C68,C92)</f>
        <v>0</v>
      </c>
      <c r="D9" s="61"/>
      <c r="E9" s="61"/>
      <c r="F9" s="61"/>
      <c r="G9" s="61"/>
      <c r="H9" s="61"/>
      <c r="I9" s="61"/>
      <c r="J9" s="61"/>
      <c r="K9" s="61"/>
      <c r="L9" s="61"/>
      <c r="M9" s="70"/>
      <c r="O9" s="69"/>
      <c r="P9" s="128" t="s">
        <v>6</v>
      </c>
      <c r="Q9" s="124">
        <f>SUM(Q22,Q45,Q68,Q92)</f>
        <v>0</v>
      </c>
      <c r="R9" s="61"/>
      <c r="S9" s="61"/>
      <c r="T9" s="61"/>
      <c r="U9" s="61"/>
      <c r="V9" s="61"/>
      <c r="W9" s="61"/>
      <c r="X9" s="61"/>
      <c r="Y9" s="61"/>
      <c r="Z9" s="61"/>
      <c r="AA9" s="70"/>
    </row>
    <row r="10" spans="1:27" ht="24.95" customHeight="1" x14ac:dyDescent="0.4">
      <c r="A10" s="69"/>
      <c r="B10" s="128" t="s">
        <v>7</v>
      </c>
      <c r="C10" s="124">
        <f>SUM(C23,C46,C69,C93)</f>
        <v>0</v>
      </c>
      <c r="D10" s="61"/>
      <c r="E10" s="61"/>
      <c r="F10" s="61"/>
      <c r="G10" s="61"/>
      <c r="H10" s="61"/>
      <c r="I10" s="61"/>
      <c r="J10" s="61"/>
      <c r="K10" s="61"/>
      <c r="L10" s="61"/>
      <c r="M10" s="70"/>
      <c r="O10" s="69"/>
      <c r="P10" s="128" t="s">
        <v>7</v>
      </c>
      <c r="Q10" s="124">
        <f>SUM(Q23,Q46,Q69,Q93)</f>
        <v>0</v>
      </c>
      <c r="R10" s="61"/>
      <c r="S10" s="61"/>
      <c r="T10" s="61"/>
      <c r="U10" s="61"/>
      <c r="V10" s="61"/>
      <c r="W10" s="61"/>
      <c r="X10" s="61"/>
      <c r="Y10" s="61"/>
      <c r="Z10" s="61"/>
      <c r="AA10" s="70"/>
    </row>
    <row r="11" spans="1:27" ht="24.95" customHeight="1" x14ac:dyDescent="0.4">
      <c r="A11" s="69"/>
      <c r="B11" s="128" t="s">
        <v>8</v>
      </c>
      <c r="C11" s="124">
        <f>SUM(C24,C47,C70,C94)</f>
        <v>0</v>
      </c>
      <c r="D11" s="61"/>
      <c r="E11" s="61"/>
      <c r="F11" s="61"/>
      <c r="G11" s="61"/>
      <c r="H11" s="61"/>
      <c r="I11" s="61"/>
      <c r="J11" s="61"/>
      <c r="K11" s="61"/>
      <c r="L11" s="61"/>
      <c r="M11" s="70"/>
      <c r="O11" s="69"/>
      <c r="P11" s="128" t="s">
        <v>8</v>
      </c>
      <c r="Q11" s="124">
        <f>SUM(Q24,Q47,Q70,Q94)</f>
        <v>0</v>
      </c>
      <c r="R11" s="61"/>
      <c r="S11" s="61"/>
      <c r="T11" s="61"/>
      <c r="U11" s="61"/>
      <c r="V11" s="61"/>
      <c r="W11" s="61"/>
      <c r="X11" s="61"/>
      <c r="Y11" s="61"/>
      <c r="Z11" s="61"/>
      <c r="AA11" s="70"/>
    </row>
    <row r="12" spans="1:27" ht="24.95" customHeight="1" x14ac:dyDescent="0.4">
      <c r="A12" s="69"/>
      <c r="B12" s="128" t="s">
        <v>16</v>
      </c>
      <c r="C12" s="124">
        <f>SUM(C25,C48,C71,C95)</f>
        <v>0</v>
      </c>
      <c r="D12" s="61"/>
      <c r="E12" s="61"/>
      <c r="F12" s="61"/>
      <c r="G12" s="61"/>
      <c r="H12" s="61"/>
      <c r="I12" s="61"/>
      <c r="J12" s="61"/>
      <c r="K12" s="61"/>
      <c r="L12" s="61"/>
      <c r="M12" s="70"/>
      <c r="O12" s="69"/>
      <c r="P12" s="128" t="s">
        <v>16</v>
      </c>
      <c r="Q12" s="124">
        <f>SUM(Q25,Q48,Q71,Q95)</f>
        <v>0</v>
      </c>
      <c r="R12" s="61"/>
      <c r="S12" s="61"/>
      <c r="T12" s="61"/>
      <c r="U12" s="61"/>
      <c r="V12" s="61"/>
      <c r="W12" s="61"/>
      <c r="X12" s="61"/>
      <c r="Y12" s="61"/>
      <c r="Z12" s="61"/>
      <c r="AA12" s="70"/>
    </row>
    <row r="13" spans="1:27" ht="24.95" customHeight="1" x14ac:dyDescent="0.25">
      <c r="A13" s="69"/>
      <c r="B13" s="61"/>
      <c r="C13" s="61"/>
      <c r="D13" s="61"/>
      <c r="E13" s="61"/>
      <c r="F13" s="61"/>
      <c r="G13" s="61"/>
      <c r="H13" s="61"/>
      <c r="I13" s="61"/>
      <c r="J13" s="61"/>
      <c r="K13" s="61"/>
      <c r="L13" s="61"/>
      <c r="M13" s="70"/>
      <c r="O13" s="69"/>
      <c r="P13" s="61"/>
      <c r="Q13" s="61"/>
      <c r="R13" s="61"/>
      <c r="S13" s="61"/>
      <c r="T13" s="61"/>
      <c r="U13" s="61"/>
      <c r="V13" s="61"/>
      <c r="W13" s="61"/>
      <c r="X13" s="61"/>
      <c r="Y13" s="61"/>
      <c r="Z13" s="61"/>
      <c r="AA13" s="70"/>
    </row>
    <row r="14" spans="1:27" ht="24.95" customHeight="1" x14ac:dyDescent="0.25">
      <c r="A14" s="69"/>
      <c r="B14" s="61"/>
      <c r="C14" s="61"/>
      <c r="D14" s="61"/>
      <c r="E14" s="61"/>
      <c r="F14" s="61"/>
      <c r="G14" s="61"/>
      <c r="H14" s="61"/>
      <c r="I14" s="61"/>
      <c r="J14" s="61"/>
      <c r="K14" s="61"/>
      <c r="L14" s="61"/>
      <c r="M14" s="70"/>
      <c r="O14" s="69"/>
      <c r="P14" s="61"/>
      <c r="Q14" s="61"/>
      <c r="R14" s="61"/>
      <c r="S14" s="61"/>
      <c r="T14" s="61"/>
      <c r="U14" s="61"/>
      <c r="V14" s="61"/>
      <c r="W14" s="61"/>
      <c r="X14" s="61"/>
      <c r="Y14" s="61"/>
      <c r="Z14" s="61"/>
      <c r="AA14" s="70"/>
    </row>
    <row r="15" spans="1:27" ht="24.95" customHeight="1" x14ac:dyDescent="0.25">
      <c r="A15" s="69"/>
      <c r="B15" s="61"/>
      <c r="C15" s="61"/>
      <c r="D15" s="61"/>
      <c r="E15" s="61"/>
      <c r="F15" s="61"/>
      <c r="G15" s="61"/>
      <c r="H15" s="61"/>
      <c r="I15" s="61"/>
      <c r="J15" s="61"/>
      <c r="K15" s="61"/>
      <c r="L15" s="61"/>
      <c r="M15" s="70"/>
      <c r="O15" s="69"/>
      <c r="P15" s="61"/>
      <c r="Q15" s="61"/>
      <c r="R15" s="61"/>
      <c r="S15" s="61"/>
      <c r="T15" s="61"/>
      <c r="U15" s="61"/>
      <c r="V15" s="61"/>
      <c r="W15" s="61"/>
      <c r="X15" s="61"/>
      <c r="Y15" s="61"/>
      <c r="Z15" s="61"/>
      <c r="AA15" s="70"/>
    </row>
    <row r="16" spans="1:27" ht="24.95" customHeight="1" x14ac:dyDescent="0.25">
      <c r="A16" s="69"/>
      <c r="B16" s="61"/>
      <c r="C16" s="61"/>
      <c r="D16" s="61"/>
      <c r="E16" s="61"/>
      <c r="F16" s="61"/>
      <c r="G16" s="61"/>
      <c r="H16" s="61"/>
      <c r="I16" s="61"/>
      <c r="J16" s="61"/>
      <c r="K16" s="61"/>
      <c r="L16" s="61"/>
      <c r="M16" s="70"/>
      <c r="O16" s="69"/>
      <c r="P16" s="61"/>
      <c r="Q16" s="61"/>
      <c r="R16" s="61"/>
      <c r="S16" s="61"/>
      <c r="T16" s="61"/>
      <c r="U16" s="61"/>
      <c r="V16" s="61"/>
      <c r="W16" s="61"/>
      <c r="X16" s="61"/>
      <c r="Y16" s="61"/>
      <c r="Z16" s="61"/>
      <c r="AA16" s="70"/>
    </row>
    <row r="17" spans="1:27" x14ac:dyDescent="0.25">
      <c r="A17" s="78"/>
      <c r="B17" s="78"/>
      <c r="C17" s="78"/>
      <c r="D17" s="78"/>
      <c r="E17" s="78"/>
      <c r="F17" s="78"/>
      <c r="G17" s="78"/>
      <c r="H17" s="78"/>
      <c r="I17" s="78"/>
      <c r="J17" s="78"/>
      <c r="K17" s="78"/>
      <c r="L17" s="78"/>
      <c r="M17" s="78"/>
      <c r="O17" s="78"/>
      <c r="P17" s="78"/>
      <c r="Q17" s="78"/>
      <c r="R17" s="78"/>
      <c r="S17" s="78"/>
      <c r="T17" s="78"/>
      <c r="U17" s="78"/>
      <c r="V17" s="78"/>
      <c r="W17" s="78"/>
      <c r="X17" s="78"/>
      <c r="Y17" s="78"/>
      <c r="Z17" s="78"/>
      <c r="AA17" s="78"/>
    </row>
    <row r="18" spans="1:27" x14ac:dyDescent="0.25">
      <c r="A18" s="77"/>
      <c r="B18" s="78"/>
      <c r="C18" s="78"/>
      <c r="D18" s="78"/>
      <c r="E18" s="78"/>
      <c r="F18" s="78"/>
      <c r="G18" s="78"/>
      <c r="H18" s="78"/>
      <c r="I18" s="78"/>
      <c r="J18" s="78"/>
      <c r="K18" s="78"/>
      <c r="L18" s="78"/>
      <c r="M18" s="79"/>
      <c r="O18" s="77"/>
      <c r="P18" s="78"/>
      <c r="Q18" s="78"/>
      <c r="R18" s="78"/>
      <c r="S18" s="78"/>
      <c r="T18" s="78"/>
      <c r="U18" s="78"/>
      <c r="V18" s="78"/>
      <c r="W18" s="78"/>
      <c r="X18" s="78"/>
      <c r="Y18" s="78"/>
      <c r="Z18" s="78"/>
      <c r="AA18" s="79"/>
    </row>
    <row r="19" spans="1:27" ht="27" customHeight="1" x14ac:dyDescent="0.5">
      <c r="A19" s="71"/>
      <c r="B19" s="451" t="s">
        <v>415</v>
      </c>
      <c r="C19" s="452"/>
      <c r="D19" s="452"/>
      <c r="E19" s="452"/>
      <c r="F19" s="452"/>
      <c r="G19" s="452"/>
      <c r="H19" s="452"/>
      <c r="I19" s="452"/>
      <c r="J19" s="452"/>
      <c r="K19" s="453"/>
      <c r="L19" s="271"/>
      <c r="M19" s="72"/>
      <c r="O19" s="71"/>
      <c r="P19" s="451" t="s">
        <v>415</v>
      </c>
      <c r="Q19" s="452"/>
      <c r="R19" s="452"/>
      <c r="S19" s="452"/>
      <c r="T19" s="452"/>
      <c r="U19" s="452"/>
      <c r="V19" s="452"/>
      <c r="W19" s="452"/>
      <c r="X19" s="452"/>
      <c r="Y19" s="453"/>
      <c r="Z19" s="271"/>
      <c r="AA19" s="72"/>
    </row>
    <row r="20" spans="1:27" x14ac:dyDescent="0.25">
      <c r="A20" s="71"/>
      <c r="B20" s="63"/>
      <c r="C20" s="63"/>
      <c r="D20" s="63"/>
      <c r="E20" s="63"/>
      <c r="F20" s="63"/>
      <c r="G20" s="63"/>
      <c r="H20" s="63"/>
      <c r="I20" s="63"/>
      <c r="J20" s="63"/>
      <c r="K20" s="63"/>
      <c r="L20" s="63"/>
      <c r="M20" s="73"/>
      <c r="O20" s="71"/>
      <c r="P20" s="63"/>
      <c r="Q20" s="63"/>
      <c r="R20" s="63"/>
      <c r="S20" s="63"/>
      <c r="T20" s="63"/>
      <c r="U20" s="63"/>
      <c r="V20" s="63"/>
      <c r="W20" s="63"/>
      <c r="X20" s="63"/>
      <c r="Y20" s="63"/>
      <c r="Z20" s="63"/>
      <c r="AA20" s="73"/>
    </row>
    <row r="21" spans="1:27" ht="24.75" x14ac:dyDescent="0.5">
      <c r="A21" s="71"/>
      <c r="B21" s="441" t="s">
        <v>411</v>
      </c>
      <c r="C21" s="442"/>
      <c r="D21" s="62"/>
      <c r="E21" s="62"/>
      <c r="F21" s="62"/>
      <c r="G21" s="62"/>
      <c r="H21" s="62"/>
      <c r="I21" s="62"/>
      <c r="J21" s="62"/>
      <c r="K21" s="62"/>
      <c r="L21" s="62"/>
      <c r="M21" s="72"/>
      <c r="O21" s="71"/>
      <c r="P21" s="441" t="s">
        <v>411</v>
      </c>
      <c r="Q21" s="442"/>
      <c r="R21" s="62"/>
      <c r="S21" s="62"/>
      <c r="T21" s="62"/>
      <c r="U21" s="62"/>
      <c r="V21" s="62"/>
      <c r="W21" s="62"/>
      <c r="X21" s="62"/>
      <c r="Y21" s="62"/>
      <c r="Z21" s="62"/>
      <c r="AA21" s="72"/>
    </row>
    <row r="22" spans="1:27" ht="24.95" customHeight="1" x14ac:dyDescent="0.4">
      <c r="A22" s="71"/>
      <c r="B22" s="128" t="s">
        <v>6</v>
      </c>
      <c r="C22" s="124">
        <f>IF(OR('معلومات أساسية عن الخدمة'!C10 = "",'معلومات أساسية عن الخدمة'!D10 = ""), 0,SUM(COUNTIFS('حالة الالتزام بالضوابط -مستوى ٣'!J11:J30,tbl_choices!C7,'حالة الالتزام بالضوابط -مستوى ٣'!H11:H30,{"يجب تطبيقه كليًا - Must be fully implemented","يجب تطبيقه - Must be implemented","يجب تطبيقه جزئيًا - Must be partially implemented"},'حالة الالتزام بالضوابط -مستوى ٣'!F11:F30,"أساسي
Main Control")))</f>
        <v>0</v>
      </c>
      <c r="D22" s="62"/>
      <c r="E22" s="62"/>
      <c r="F22" s="62"/>
      <c r="G22" s="62"/>
      <c r="H22" s="62"/>
      <c r="I22" s="62"/>
      <c r="J22" s="62"/>
      <c r="K22" s="62"/>
      <c r="L22" s="62"/>
      <c r="M22" s="72"/>
      <c r="O22" s="71"/>
      <c r="P22" s="128" t="s">
        <v>6</v>
      </c>
      <c r="Q22" s="124">
        <f>IF(OR('معلومات أساسية عن الخدمة'!C10="",'معلومات أساسية عن الخدمة'!D10=""),0,SUM(COUNTIFS('حالة الالتزام بالضوابط -مستوى ٣'!L11:L30,tbl_choices!C7,'حالة الالتزام بالضوابط -مستوى ٣'!H11:H30,{"يوصى بتطبيقه - Recommended","يجب تطبيقه جزئيًا - Must be partially implemented"},'حالة الالتزام بالضوابط -مستوى ٣'!F11:F30,"أساسي
Main Control")))</f>
        <v>0</v>
      </c>
      <c r="R22" s="62"/>
      <c r="S22" s="62"/>
      <c r="T22" s="62"/>
      <c r="U22" s="62"/>
      <c r="V22" s="62"/>
      <c r="W22" s="62"/>
      <c r="X22" s="62"/>
      <c r="Y22" s="62"/>
      <c r="Z22" s="62"/>
      <c r="AA22" s="72"/>
    </row>
    <row r="23" spans="1:27" ht="24.95" customHeight="1" x14ac:dyDescent="0.4">
      <c r="A23" s="71"/>
      <c r="B23" s="128" t="s">
        <v>7</v>
      </c>
      <c r="C23" s="124">
        <f>IF(OR('معلومات أساسية عن الخدمة'!C10 = "",'معلومات أساسية عن الخدمة'!D10 = ""), 0,SUM(COUNTIFS('حالة الالتزام بالضوابط -مستوى ٣'!J11:J30,tbl_choices!C8,'حالة الالتزام بالضوابط -مستوى ٣'!H11:H30,{"يجب تطبيقه كليًا - Must be fully implemented","يجب تطبيقه - Must be implemented","يجب تطبيقه جزئيًا - Must be partially implemented"},'حالة الالتزام بالضوابط -مستوى ٣'!F11:F30,"أساسي
Main Control")))</f>
        <v>0</v>
      </c>
      <c r="D23" s="62"/>
      <c r="E23" s="62"/>
      <c r="F23" s="62"/>
      <c r="G23" s="62"/>
      <c r="H23" s="62"/>
      <c r="I23" s="62"/>
      <c r="J23" s="62"/>
      <c r="K23" s="62"/>
      <c r="L23" s="62"/>
      <c r="M23" s="72"/>
      <c r="O23" s="71"/>
      <c r="P23" s="128" t="s">
        <v>7</v>
      </c>
      <c r="Q23" s="124">
        <f>IF(OR('معلومات أساسية عن الخدمة'!C10="",'معلومات أساسية عن الخدمة'!D10=""),0,SUM(COUNTIFS('حالة الالتزام بالضوابط -مستوى ٣'!L11:L30,tbl_choices!C8,'حالة الالتزام بالضوابط -مستوى ٣'!H11:H30,{"يوصى بتطبيقه - Recommended","يجب تطبيقه جزئيًا - Must be partially implemented"},'حالة الالتزام بالضوابط -مستوى ٣'!F11:F30,"أساسي
Main Control")))</f>
        <v>0</v>
      </c>
      <c r="R23" s="62"/>
      <c r="S23" s="62"/>
      <c r="T23" s="62"/>
      <c r="U23" s="62"/>
      <c r="V23" s="62"/>
      <c r="W23" s="62"/>
      <c r="X23" s="62"/>
      <c r="Y23" s="62"/>
      <c r="Z23" s="62"/>
      <c r="AA23" s="72"/>
    </row>
    <row r="24" spans="1:27" ht="24.95" customHeight="1" x14ac:dyDescent="0.4">
      <c r="A24" s="71"/>
      <c r="B24" s="128" t="s">
        <v>8</v>
      </c>
      <c r="C24" s="124">
        <f>IF(OR('معلومات أساسية عن الخدمة'!C10 = "",'معلومات أساسية عن الخدمة'!D10 = ""), 0, SUM(COUNTIFS('حالة الالتزام بالضوابط -مستوى ٣'!J11:J30,tbl_choices!C9,'حالة الالتزام بالضوابط -مستوى ٣'!H11:H30,{"يجب تطبيقه كليًا - Must be fully implemented","يجب تطبيقه - Must be implemented","يجب تطبيقه جزئيًا - Must be partially implemented"},'حالة الالتزام بالضوابط -مستوى ٣'!F11:F30,"أساسي
Main Control")))</f>
        <v>0</v>
      </c>
      <c r="D24" s="62"/>
      <c r="E24" s="62"/>
      <c r="F24" s="62"/>
      <c r="G24" s="62"/>
      <c r="H24" s="62"/>
      <c r="I24" s="62"/>
      <c r="J24" s="62"/>
      <c r="K24" s="62"/>
      <c r="L24" s="62"/>
      <c r="M24" s="72"/>
      <c r="O24" s="71"/>
      <c r="P24" s="128" t="s">
        <v>8</v>
      </c>
      <c r="Q24" s="124">
        <f>IF(OR('معلومات أساسية عن الخدمة'!C10="",'معلومات أساسية عن الخدمة'!D10=""),0,SUM(COUNTIFS('حالة الالتزام بالضوابط -مستوى ٣'!L11:L30,tbl_choices!C9,'حالة الالتزام بالضوابط -مستوى ٣'!H11:H30,{"يوصى بتطبيقه - Recommended","يجب تطبيقه جزئيًا - Must be partially implemented"},'حالة الالتزام بالضوابط -مستوى ٣'!F11:F30,"أساسي
Main Control")))</f>
        <v>0</v>
      </c>
      <c r="R24" s="62"/>
      <c r="S24" s="62"/>
      <c r="T24" s="62"/>
      <c r="U24" s="62"/>
      <c r="V24" s="62"/>
      <c r="W24" s="62"/>
      <c r="X24" s="62"/>
      <c r="Y24" s="62"/>
      <c r="Z24" s="62"/>
      <c r="AA24" s="72"/>
    </row>
    <row r="25" spans="1:27" ht="24.95" customHeight="1" x14ac:dyDescent="0.4">
      <c r="A25" s="71"/>
      <c r="B25" s="128" t="s">
        <v>16</v>
      </c>
      <c r="C25" s="124">
        <f>IF(OR('معلومات أساسية عن الخدمة'!C10 = "",'معلومات أساسية عن الخدمة'!D10 = ""), 0, SUM(COUNTIFS('حالة الالتزام بالضوابط -مستوى ٣'!J11:J30,tbl_choices!C10,'حالة الالتزام بالضوابط -مستوى ٣'!H11:H30,{"يجب تطبيقه كليًا - Must be fully implemented","يجب تطبيقه - Must be implemented","يجب تطبيقه جزئيًا - Must be partially implemented"},'حالة الالتزام بالضوابط -مستوى ٣'!F11:F30,"أساسي
Main Control")))</f>
        <v>0</v>
      </c>
      <c r="D25" s="62"/>
      <c r="E25" s="62"/>
      <c r="F25" s="62"/>
      <c r="G25" s="62"/>
      <c r="H25" s="62"/>
      <c r="I25" s="62"/>
      <c r="J25" s="62"/>
      <c r="K25" s="62"/>
      <c r="L25" s="62"/>
      <c r="M25" s="72"/>
      <c r="O25" s="71"/>
      <c r="P25" s="128" t="s">
        <v>16</v>
      </c>
      <c r="Q25" s="124">
        <f>IF(OR('معلومات أساسية عن الخدمة'!C10="",'معلومات أساسية عن الخدمة'!D10=""),0,SUM(COUNTIFS('حالة الالتزام بالضوابط -مستوى ٣'!L11:L30,tbl_choices!C10,'حالة الالتزام بالضوابط -مستوى ٣'!H11:H30,{"يوصى بتطبيقه - Recommended","يجب تطبيقه جزئيًا - Must be partially implemented"},'حالة الالتزام بالضوابط -مستوى ٣'!F11:F30,"أساسي
Main Control")))</f>
        <v>0</v>
      </c>
      <c r="R25" s="62"/>
      <c r="S25" s="62"/>
      <c r="T25" s="62"/>
      <c r="U25" s="62"/>
      <c r="V25" s="62"/>
      <c r="W25" s="62"/>
      <c r="X25" s="62"/>
      <c r="Y25" s="62"/>
      <c r="Z25" s="62"/>
      <c r="AA25" s="72"/>
    </row>
    <row r="26" spans="1:27" x14ac:dyDescent="0.25">
      <c r="A26" s="71"/>
      <c r="B26" s="62"/>
      <c r="C26" s="62"/>
      <c r="D26" s="62"/>
      <c r="E26" s="62"/>
      <c r="F26" s="62"/>
      <c r="G26" s="62"/>
      <c r="H26" s="62"/>
      <c r="I26" s="62"/>
      <c r="J26" s="62"/>
      <c r="K26" s="62"/>
      <c r="L26" s="62"/>
      <c r="M26" s="72"/>
      <c r="O26" s="71"/>
      <c r="P26" s="62"/>
      <c r="Q26" s="62"/>
      <c r="R26" s="62"/>
      <c r="S26" s="62"/>
      <c r="T26" s="62"/>
      <c r="U26" s="62"/>
      <c r="V26" s="62"/>
      <c r="W26" s="62"/>
      <c r="X26" s="62"/>
      <c r="Y26" s="62"/>
      <c r="Z26" s="62"/>
      <c r="AA26" s="72"/>
    </row>
    <row r="27" spans="1:27" x14ac:dyDescent="0.25">
      <c r="A27" s="71"/>
      <c r="B27" s="62"/>
      <c r="C27" s="62"/>
      <c r="D27" s="62"/>
      <c r="E27" s="62"/>
      <c r="F27" s="62"/>
      <c r="G27" s="62"/>
      <c r="H27" s="62"/>
      <c r="I27" s="62"/>
      <c r="J27" s="62"/>
      <c r="K27" s="62"/>
      <c r="L27" s="62"/>
      <c r="M27" s="72"/>
      <c r="O27" s="71"/>
      <c r="P27" s="62"/>
      <c r="Q27" s="62"/>
      <c r="R27" s="62"/>
      <c r="S27" s="62"/>
      <c r="T27" s="62"/>
      <c r="U27" s="62"/>
      <c r="V27" s="62"/>
      <c r="W27" s="62"/>
      <c r="X27" s="62"/>
      <c r="Y27" s="62"/>
      <c r="Z27" s="62"/>
      <c r="AA27" s="72"/>
    </row>
    <row r="28" spans="1:27" x14ac:dyDescent="0.25">
      <c r="A28" s="71"/>
      <c r="B28" s="62"/>
      <c r="C28" s="62"/>
      <c r="D28" s="62"/>
      <c r="E28" s="62"/>
      <c r="F28" s="62"/>
      <c r="G28" s="62"/>
      <c r="H28" s="62"/>
      <c r="I28" s="62"/>
      <c r="J28" s="62"/>
      <c r="K28" s="62"/>
      <c r="L28" s="62"/>
      <c r="M28" s="72"/>
      <c r="O28" s="71"/>
      <c r="P28" s="62"/>
      <c r="Q28" s="62"/>
      <c r="R28" s="62"/>
      <c r="S28" s="62"/>
      <c r="T28" s="62"/>
      <c r="U28" s="62"/>
      <c r="V28" s="62"/>
      <c r="W28" s="62"/>
      <c r="X28" s="62"/>
      <c r="Y28" s="62"/>
      <c r="Z28" s="62"/>
      <c r="AA28" s="72"/>
    </row>
    <row r="29" spans="1:27" x14ac:dyDescent="0.25">
      <c r="A29" s="71"/>
      <c r="B29" s="62"/>
      <c r="C29" s="62"/>
      <c r="D29" s="62"/>
      <c r="E29" s="62"/>
      <c r="F29" s="62"/>
      <c r="G29" s="62"/>
      <c r="H29" s="62"/>
      <c r="I29" s="62"/>
      <c r="J29" s="62"/>
      <c r="K29" s="62"/>
      <c r="L29" s="62"/>
      <c r="M29" s="72"/>
      <c r="O29" s="71"/>
      <c r="P29" s="62"/>
      <c r="Q29" s="62"/>
      <c r="R29" s="62"/>
      <c r="S29" s="62"/>
      <c r="T29" s="62"/>
      <c r="U29" s="62"/>
      <c r="V29" s="62"/>
      <c r="W29" s="62"/>
      <c r="X29" s="62"/>
      <c r="Y29" s="62"/>
      <c r="Z29" s="62"/>
      <c r="AA29" s="72"/>
    </row>
    <row r="30" spans="1:27" x14ac:dyDescent="0.25">
      <c r="A30" s="71"/>
      <c r="B30" s="62"/>
      <c r="C30" s="62"/>
      <c r="D30" s="62"/>
      <c r="E30" s="62"/>
      <c r="F30" s="62"/>
      <c r="G30" s="62"/>
      <c r="H30" s="62"/>
      <c r="I30" s="62"/>
      <c r="J30" s="62"/>
      <c r="K30" s="62"/>
      <c r="L30" s="62"/>
      <c r="M30" s="72"/>
      <c r="O30" s="71"/>
      <c r="P30" s="62"/>
      <c r="Q30" s="62"/>
      <c r="R30" s="62"/>
      <c r="S30" s="62"/>
      <c r="T30" s="62"/>
      <c r="U30" s="62"/>
      <c r="V30" s="62"/>
      <c r="W30" s="62"/>
      <c r="X30" s="62"/>
      <c r="Y30" s="62"/>
      <c r="Z30" s="62"/>
      <c r="AA30" s="72"/>
    </row>
    <row r="31" spans="1:27" x14ac:dyDescent="0.25">
      <c r="A31" s="71"/>
      <c r="B31" s="62"/>
      <c r="C31" s="62"/>
      <c r="D31" s="62"/>
      <c r="E31" s="62"/>
      <c r="F31" s="62"/>
      <c r="G31" s="62"/>
      <c r="H31" s="62"/>
      <c r="I31" s="62"/>
      <c r="J31" s="62"/>
      <c r="K31" s="62"/>
      <c r="L31" s="62"/>
      <c r="M31" s="72"/>
      <c r="O31" s="71"/>
      <c r="P31" s="62"/>
      <c r="Q31" s="62"/>
      <c r="R31" s="62"/>
      <c r="S31" s="62"/>
      <c r="T31" s="62"/>
      <c r="U31" s="62"/>
      <c r="V31" s="62"/>
      <c r="W31" s="62"/>
      <c r="X31" s="62"/>
      <c r="Y31" s="62"/>
      <c r="Z31" s="62"/>
      <c r="AA31" s="72"/>
    </row>
    <row r="32" spans="1:27" x14ac:dyDescent="0.25">
      <c r="A32" s="71"/>
      <c r="B32" s="62"/>
      <c r="C32" s="62"/>
      <c r="D32" s="62"/>
      <c r="E32" s="62"/>
      <c r="F32" s="62"/>
      <c r="G32" s="62"/>
      <c r="H32" s="62"/>
      <c r="I32" s="62"/>
      <c r="J32" s="62"/>
      <c r="K32" s="62"/>
      <c r="L32" s="62"/>
      <c r="M32" s="72"/>
      <c r="O32" s="71"/>
      <c r="P32" s="62"/>
      <c r="Q32" s="62"/>
      <c r="R32" s="62"/>
      <c r="S32" s="62"/>
      <c r="T32" s="62"/>
      <c r="U32" s="62"/>
      <c r="V32" s="62"/>
      <c r="W32" s="62"/>
      <c r="X32" s="62"/>
      <c r="Y32" s="62"/>
      <c r="Z32" s="62"/>
      <c r="AA32" s="72"/>
    </row>
    <row r="33" spans="1:27" x14ac:dyDescent="0.25">
      <c r="A33" s="71"/>
      <c r="B33" s="62"/>
      <c r="C33" s="62"/>
      <c r="D33" s="62"/>
      <c r="E33" s="62"/>
      <c r="F33" s="62"/>
      <c r="G33" s="62"/>
      <c r="H33" s="62"/>
      <c r="I33" s="62"/>
      <c r="J33" s="62"/>
      <c r="K33" s="62"/>
      <c r="L33" s="62"/>
      <c r="M33" s="72"/>
      <c r="O33" s="71"/>
      <c r="P33" s="62"/>
      <c r="Q33" s="62"/>
      <c r="R33" s="62"/>
      <c r="S33" s="62"/>
      <c r="T33" s="62"/>
      <c r="U33" s="62"/>
      <c r="V33" s="62"/>
      <c r="W33" s="62"/>
      <c r="X33" s="62"/>
      <c r="Y33" s="62"/>
      <c r="Z33" s="62"/>
      <c r="AA33" s="72"/>
    </row>
    <row r="34" spans="1:27" x14ac:dyDescent="0.25">
      <c r="A34" s="71"/>
      <c r="B34" s="62"/>
      <c r="C34" s="62"/>
      <c r="D34" s="62"/>
      <c r="E34" s="62"/>
      <c r="F34" s="62"/>
      <c r="G34" s="62"/>
      <c r="H34" s="62"/>
      <c r="I34" s="62"/>
      <c r="J34" s="62"/>
      <c r="K34" s="62"/>
      <c r="L34" s="62"/>
      <c r="M34" s="72"/>
      <c r="O34" s="71"/>
      <c r="P34" s="62"/>
      <c r="Q34" s="62"/>
      <c r="R34" s="62"/>
      <c r="S34" s="62"/>
      <c r="T34" s="62"/>
      <c r="U34" s="62"/>
      <c r="V34" s="62"/>
      <c r="W34" s="62"/>
      <c r="X34" s="62"/>
      <c r="Y34" s="62"/>
      <c r="Z34" s="62"/>
      <c r="AA34" s="72"/>
    </row>
    <row r="35" spans="1:27" x14ac:dyDescent="0.25">
      <c r="A35" s="71"/>
      <c r="B35" s="62"/>
      <c r="C35" s="62"/>
      <c r="D35" s="62"/>
      <c r="E35" s="62"/>
      <c r="F35" s="62"/>
      <c r="G35" s="62"/>
      <c r="H35" s="62"/>
      <c r="I35" s="62"/>
      <c r="J35" s="62"/>
      <c r="K35" s="62"/>
      <c r="L35" s="62"/>
      <c r="M35" s="72"/>
      <c r="O35" s="71"/>
      <c r="P35" s="62"/>
      <c r="Q35" s="62"/>
      <c r="R35" s="62"/>
      <c r="S35" s="62"/>
      <c r="T35" s="62"/>
      <c r="U35" s="62"/>
      <c r="V35" s="62"/>
      <c r="W35" s="62"/>
      <c r="X35" s="62"/>
      <c r="Y35" s="62"/>
      <c r="Z35" s="62"/>
      <c r="AA35" s="72"/>
    </row>
    <row r="36" spans="1:27" x14ac:dyDescent="0.25">
      <c r="A36" s="71"/>
      <c r="B36" s="62"/>
      <c r="C36" s="62"/>
      <c r="D36" s="62"/>
      <c r="E36" s="62"/>
      <c r="F36" s="62"/>
      <c r="G36" s="62"/>
      <c r="H36" s="62"/>
      <c r="I36" s="62"/>
      <c r="J36" s="62"/>
      <c r="K36" s="62"/>
      <c r="L36" s="62"/>
      <c r="M36" s="72"/>
      <c r="O36" s="71"/>
      <c r="P36" s="62"/>
      <c r="Q36" s="62"/>
      <c r="R36" s="62"/>
      <c r="S36" s="62"/>
      <c r="T36" s="62"/>
      <c r="U36" s="62"/>
      <c r="V36" s="62"/>
      <c r="W36" s="62"/>
      <c r="X36" s="62"/>
      <c r="Y36" s="62"/>
      <c r="Z36" s="62"/>
      <c r="AA36" s="72"/>
    </row>
    <row r="37" spans="1:27" x14ac:dyDescent="0.25">
      <c r="A37" s="71"/>
      <c r="B37" s="62"/>
      <c r="C37" s="62"/>
      <c r="D37" s="62"/>
      <c r="E37" s="62"/>
      <c r="F37" s="62"/>
      <c r="G37" s="62"/>
      <c r="H37" s="62"/>
      <c r="I37" s="62"/>
      <c r="J37" s="62"/>
      <c r="K37" s="62"/>
      <c r="L37" s="62"/>
      <c r="M37" s="72"/>
      <c r="O37" s="71"/>
      <c r="P37" s="62"/>
      <c r="Q37" s="62"/>
      <c r="R37" s="62"/>
      <c r="S37" s="62"/>
      <c r="T37" s="62"/>
      <c r="U37" s="62"/>
      <c r="V37" s="62"/>
      <c r="W37" s="62"/>
      <c r="X37" s="62"/>
      <c r="Y37" s="62"/>
      <c r="Z37" s="62"/>
      <c r="AA37" s="72"/>
    </row>
    <row r="38" spans="1:27" x14ac:dyDescent="0.25">
      <c r="A38" s="71"/>
      <c r="B38" s="62"/>
      <c r="C38" s="62"/>
      <c r="D38" s="62"/>
      <c r="E38" s="62"/>
      <c r="F38" s="62"/>
      <c r="G38" s="62"/>
      <c r="H38" s="62"/>
      <c r="I38" s="62"/>
      <c r="J38" s="62"/>
      <c r="K38" s="62"/>
      <c r="L38" s="62"/>
      <c r="M38" s="72"/>
      <c r="O38" s="71"/>
      <c r="P38" s="62"/>
      <c r="Q38" s="62"/>
      <c r="R38" s="62"/>
      <c r="S38" s="62"/>
      <c r="T38" s="62"/>
      <c r="U38" s="62"/>
      <c r="V38" s="62"/>
      <c r="W38" s="62"/>
      <c r="X38" s="62"/>
      <c r="Y38" s="62"/>
      <c r="Z38" s="62"/>
      <c r="AA38" s="72"/>
    </row>
    <row r="39" spans="1:27" x14ac:dyDescent="0.25">
      <c r="A39" s="71"/>
      <c r="B39" s="62"/>
      <c r="C39" s="62"/>
      <c r="D39" s="62"/>
      <c r="E39" s="62"/>
      <c r="F39" s="62"/>
      <c r="G39" s="62"/>
      <c r="H39" s="62"/>
      <c r="I39" s="62"/>
      <c r="J39" s="62"/>
      <c r="K39" s="62"/>
      <c r="L39" s="62"/>
      <c r="M39" s="72"/>
      <c r="O39" s="71"/>
      <c r="P39" s="62"/>
      <c r="Q39" s="62"/>
      <c r="R39" s="62"/>
      <c r="S39" s="62"/>
      <c r="T39" s="62"/>
      <c r="U39" s="62"/>
      <c r="V39" s="62"/>
      <c r="W39" s="62"/>
      <c r="X39" s="62"/>
      <c r="Y39" s="62"/>
      <c r="Z39" s="62"/>
      <c r="AA39" s="72"/>
    </row>
    <row r="40" spans="1:27" x14ac:dyDescent="0.25">
      <c r="A40" s="74"/>
      <c r="B40" s="75"/>
      <c r="C40" s="75"/>
      <c r="D40" s="75"/>
      <c r="E40" s="75"/>
      <c r="F40" s="75"/>
      <c r="G40" s="75"/>
      <c r="H40" s="75"/>
      <c r="I40" s="75"/>
      <c r="J40" s="75"/>
      <c r="K40" s="75"/>
      <c r="L40" s="75"/>
      <c r="M40" s="76"/>
      <c r="O40" s="74"/>
      <c r="P40" s="75"/>
      <c r="Q40" s="75"/>
      <c r="R40" s="75"/>
      <c r="S40" s="75"/>
      <c r="T40" s="75"/>
      <c r="U40" s="75"/>
      <c r="V40" s="75"/>
      <c r="W40" s="75"/>
      <c r="X40" s="75"/>
      <c r="Y40" s="75"/>
      <c r="Z40" s="75"/>
      <c r="AA40" s="76"/>
    </row>
    <row r="41" spans="1:27" x14ac:dyDescent="0.25">
      <c r="A41" s="77"/>
      <c r="B41" s="78"/>
      <c r="C41" s="78"/>
      <c r="D41" s="78"/>
      <c r="E41" s="78"/>
      <c r="F41" s="78"/>
      <c r="G41" s="78"/>
      <c r="H41" s="78"/>
      <c r="I41" s="78"/>
      <c r="J41" s="78"/>
      <c r="K41" s="78"/>
      <c r="L41" s="78"/>
      <c r="M41" s="79"/>
      <c r="O41" s="77"/>
      <c r="P41" s="78"/>
      <c r="Q41" s="78"/>
      <c r="R41" s="78"/>
      <c r="S41" s="78"/>
      <c r="T41" s="78"/>
      <c r="U41" s="78"/>
      <c r="V41" s="78"/>
      <c r="W41" s="78"/>
      <c r="X41" s="78"/>
      <c r="Y41" s="78"/>
      <c r="Z41" s="78"/>
      <c r="AA41" s="79"/>
    </row>
    <row r="42" spans="1:27" ht="27" customHeight="1" x14ac:dyDescent="0.5">
      <c r="A42" s="71"/>
      <c r="B42" s="454" t="s">
        <v>281</v>
      </c>
      <c r="C42" s="455"/>
      <c r="D42" s="455"/>
      <c r="E42" s="455"/>
      <c r="F42" s="455"/>
      <c r="G42" s="455"/>
      <c r="H42" s="455"/>
      <c r="I42" s="455"/>
      <c r="J42" s="455"/>
      <c r="K42" s="456"/>
      <c r="L42" s="272"/>
      <c r="M42" s="72"/>
      <c r="O42" s="71"/>
      <c r="P42" s="454" t="s">
        <v>281</v>
      </c>
      <c r="Q42" s="455"/>
      <c r="R42" s="455"/>
      <c r="S42" s="455"/>
      <c r="T42" s="455"/>
      <c r="U42" s="455"/>
      <c r="V42" s="455"/>
      <c r="W42" s="455"/>
      <c r="X42" s="455"/>
      <c r="Y42" s="456"/>
      <c r="Z42" s="272"/>
      <c r="AA42" s="72"/>
    </row>
    <row r="43" spans="1:27" x14ac:dyDescent="0.25">
      <c r="A43" s="71"/>
      <c r="B43" s="62"/>
      <c r="C43" s="62"/>
      <c r="D43" s="62"/>
      <c r="E43" s="62"/>
      <c r="F43" s="62"/>
      <c r="G43" s="62"/>
      <c r="H43" s="62"/>
      <c r="I43" s="62"/>
      <c r="J43" s="62"/>
      <c r="K43" s="62"/>
      <c r="L43" s="62"/>
      <c r="M43" s="72"/>
      <c r="O43" s="71"/>
      <c r="P43" s="62"/>
      <c r="Q43" s="62"/>
      <c r="R43" s="62"/>
      <c r="S43" s="62"/>
      <c r="T43" s="62"/>
      <c r="U43" s="62"/>
      <c r="V43" s="62"/>
      <c r="W43" s="62"/>
      <c r="X43" s="62"/>
      <c r="Y43" s="62"/>
      <c r="Z43" s="62"/>
      <c r="AA43" s="72"/>
    </row>
    <row r="44" spans="1:27" ht="24.75" x14ac:dyDescent="0.5">
      <c r="A44" s="71"/>
      <c r="B44" s="441" t="s">
        <v>411</v>
      </c>
      <c r="C44" s="442"/>
      <c r="D44" s="62"/>
      <c r="E44" s="62"/>
      <c r="F44" s="62"/>
      <c r="G44" s="62"/>
      <c r="H44" s="62"/>
      <c r="I44" s="62"/>
      <c r="J44" s="62"/>
      <c r="K44" s="62"/>
      <c r="L44" s="62"/>
      <c r="M44" s="72"/>
      <c r="O44" s="71"/>
      <c r="P44" s="441" t="s">
        <v>411</v>
      </c>
      <c r="Q44" s="442"/>
      <c r="R44" s="62"/>
      <c r="S44" s="62"/>
      <c r="T44" s="62"/>
      <c r="U44" s="62"/>
      <c r="V44" s="62"/>
      <c r="W44" s="62"/>
      <c r="X44" s="62"/>
      <c r="Y44" s="62"/>
      <c r="Z44" s="62"/>
      <c r="AA44" s="72"/>
    </row>
    <row r="45" spans="1:27" ht="24.95" customHeight="1" x14ac:dyDescent="0.4">
      <c r="A45" s="71"/>
      <c r="B45" s="128" t="s">
        <v>6</v>
      </c>
      <c r="C45" s="124">
        <f>IF(OR('معلومات أساسية عن الخدمة'!C10 = "",'معلومات أساسية عن الخدمة'!D10 = ""), 0, SUM(COUNTIFS('حالة الالتزام بالضوابط -مستوى ٣'!J31:J135,tbl_choices!C7,'حالة الالتزام بالضوابط -مستوى ٣'!H31:H135,{"يجب تطبيقه كليًا - Must be fully implemented","يجب تطبيقه - Must be implemented","يجب تطبيقه جزئيًا - Must be partially implemented"},'حالة الالتزام بالضوابط -مستوى ٣'!F31:F135,"أساسي
Main Control")))</f>
        <v>0</v>
      </c>
      <c r="D45" s="62"/>
      <c r="E45" s="62"/>
      <c r="F45" s="62"/>
      <c r="G45" s="62"/>
      <c r="H45" s="62"/>
      <c r="I45" s="62"/>
      <c r="J45" s="62"/>
      <c r="K45" s="62"/>
      <c r="L45" s="62"/>
      <c r="M45" s="72"/>
      <c r="O45" s="71"/>
      <c r="P45" s="128" t="s">
        <v>6</v>
      </c>
      <c r="Q45" s="124">
        <f>IF(OR('معلومات أساسية عن الخدمة'!C10="",'معلومات أساسية عن الخدمة'!D10=""),0,SUM(COUNTIFS('حالة الالتزام بالضوابط -مستوى ٣'!L31:L135,tbl_choices!C7,'حالة الالتزام بالضوابط -مستوى ٣'!H31:H135,{"يوصى بتطبيقه - Recommended","يجب تطبيقه جزئيًا - Must be partially implemented"},'حالة الالتزام بالضوابط -مستوى ٣'!F31:F135,"أساسي
Main Control")))</f>
        <v>0</v>
      </c>
      <c r="R45" s="62"/>
      <c r="S45" s="62"/>
      <c r="T45" s="62"/>
      <c r="U45" s="62"/>
      <c r="V45" s="62"/>
      <c r="W45" s="62"/>
      <c r="X45" s="62"/>
      <c r="Y45" s="62"/>
      <c r="Z45" s="62"/>
      <c r="AA45" s="72"/>
    </row>
    <row r="46" spans="1:27" ht="24.95" customHeight="1" x14ac:dyDescent="0.4">
      <c r="A46" s="71"/>
      <c r="B46" s="128" t="s">
        <v>7</v>
      </c>
      <c r="C46" s="124">
        <f>IF(OR('معلومات أساسية عن الخدمة'!C10 = "",'معلومات أساسية عن الخدمة'!D10= ""), 0,  SUM(COUNTIFS('حالة الالتزام بالضوابط -مستوى ٣'!J31:J135,tbl_choices!C8,'حالة الالتزام بالضوابط -مستوى ٣'!H31:H135,{"يجب تطبيقه كليًا - Must be fully implemented","يجب تطبيقه - Must be implemented","يجب تطبيقه جزئيًا - Must be partially implemented"},'حالة الالتزام بالضوابط -مستوى ٣'!F31:F135,"أساسي
Main Control")))</f>
        <v>0</v>
      </c>
      <c r="D46" s="62"/>
      <c r="E46" s="62"/>
      <c r="F46" s="62"/>
      <c r="G46" s="62"/>
      <c r="H46" s="62"/>
      <c r="I46" s="62"/>
      <c r="J46" s="62"/>
      <c r="K46" s="62"/>
      <c r="L46" s="62"/>
      <c r="M46" s="72"/>
      <c r="O46" s="71"/>
      <c r="P46" s="128" t="s">
        <v>7</v>
      </c>
      <c r="Q46" s="124">
        <f>IF(OR('معلومات أساسية عن الخدمة'!C10="",'معلومات أساسية عن الخدمة'!D10=""),0,SUM(COUNTIFS('حالة الالتزام بالضوابط -مستوى ٣'!L31:L135,tbl_choices!C8,'حالة الالتزام بالضوابط -مستوى ٣'!H31:H135,{"يوصى بتطبيقه - Recommended","يجب تطبيقه جزئيًا - Must be partially implemented"},'حالة الالتزام بالضوابط -مستوى ٣'!F31:F135,"أساسي
Main Control")))</f>
        <v>0</v>
      </c>
      <c r="R46" s="62"/>
      <c r="S46" s="62"/>
      <c r="T46" s="62"/>
      <c r="U46" s="62"/>
      <c r="V46" s="62"/>
      <c r="W46" s="62"/>
      <c r="X46" s="62"/>
      <c r="Y46" s="62"/>
      <c r="Z46" s="62"/>
      <c r="AA46" s="72"/>
    </row>
    <row r="47" spans="1:27" ht="24.95" customHeight="1" x14ac:dyDescent="0.4">
      <c r="A47" s="71"/>
      <c r="B47" s="128" t="s">
        <v>8</v>
      </c>
      <c r="C47" s="124">
        <f>IF(OR('معلومات أساسية عن الخدمة'!C10 = "",'معلومات أساسية عن الخدمة'!D10 = ""), 0,  SUM(COUNTIFS('حالة الالتزام بالضوابط -مستوى ٣'!J31:J135,tbl_choices!C9,'حالة الالتزام بالضوابط -مستوى ٣'!H31:H135,{"يجب تطبيقه كليًا - Must be fully implemented","يجب تطبيقه - Must be implemented","يجب تطبيقه جزئيًا - Must be partially implemented"},'حالة الالتزام بالضوابط -مستوى ٣'!F31:F135,"أساسي
Main Control")))</f>
        <v>0</v>
      </c>
      <c r="D47" s="62"/>
      <c r="E47" s="62"/>
      <c r="F47" s="62"/>
      <c r="G47" s="62"/>
      <c r="H47" s="62"/>
      <c r="I47" s="62"/>
      <c r="J47" s="62"/>
      <c r="K47" s="62"/>
      <c r="L47" s="62"/>
      <c r="M47" s="72"/>
      <c r="O47" s="71"/>
      <c r="P47" s="128" t="s">
        <v>8</v>
      </c>
      <c r="Q47" s="124">
        <f>IF(OR('معلومات أساسية عن الخدمة'!C10="",'معلومات أساسية عن الخدمة'!D10=""),0,SUM(COUNTIFS('حالة الالتزام بالضوابط -مستوى ٣'!L31:L135,tbl_choices!C9,'حالة الالتزام بالضوابط -مستوى ٣'!H31:H135,{"يوصى بتطبيقه - Recommended","يجب تطبيقه جزئيًا - Must be partially implemented"},'حالة الالتزام بالضوابط -مستوى ٣'!F31:F135,"أساسي
Main Control")))</f>
        <v>0</v>
      </c>
      <c r="R47" s="62"/>
      <c r="S47" s="62"/>
      <c r="T47" s="62"/>
      <c r="U47" s="62"/>
      <c r="V47" s="62"/>
      <c r="W47" s="62"/>
      <c r="X47" s="62"/>
      <c r="Y47" s="62"/>
      <c r="Z47" s="62"/>
      <c r="AA47" s="72"/>
    </row>
    <row r="48" spans="1:27" ht="24.95" customHeight="1" x14ac:dyDescent="0.4">
      <c r="A48" s="71"/>
      <c r="B48" s="128" t="s">
        <v>16</v>
      </c>
      <c r="C48" s="124">
        <f>IF(OR('معلومات أساسية عن الخدمة'!C10 = "",'معلومات أساسية عن الخدمة'!D10 = ""), 0,  SUM(COUNTIFS('حالة الالتزام بالضوابط -مستوى ٣'!J31:J135,tbl_choices!C10,'حالة الالتزام بالضوابط -مستوى ٣'!H31:H135,{"يجب تطبيقه كليًا - Must be fully implemented","يجب تطبيقه - Must be implemented","يجب تطبيقه جزئيًا - Must be partially implemented"},'حالة الالتزام بالضوابط -مستوى ٣'!F31:F135,"أساسي
Main Control")))</f>
        <v>0</v>
      </c>
      <c r="D48" s="62"/>
      <c r="E48" s="62"/>
      <c r="F48" s="62"/>
      <c r="G48" s="62"/>
      <c r="H48" s="62"/>
      <c r="I48" s="62"/>
      <c r="J48" s="62"/>
      <c r="K48" s="62"/>
      <c r="L48" s="62"/>
      <c r="M48" s="72"/>
      <c r="O48" s="71"/>
      <c r="P48" s="128" t="s">
        <v>16</v>
      </c>
      <c r="Q48" s="124">
        <f>IF(OR('معلومات أساسية عن الخدمة'!C10="",'معلومات أساسية عن الخدمة'!D10=""),0,SUM(COUNTIFS('حالة الالتزام بالضوابط -مستوى ٣'!L31:L135,tbl_choices!C10,'حالة الالتزام بالضوابط -مستوى ٣'!H31:H135,{"يوصى بتطبيقه - Recommended","يجب تطبيقه جزئيًا - Must be partially implemented"},'حالة الالتزام بالضوابط -مستوى ٣'!F31:F135,"أساسي
Main Control")))</f>
        <v>0</v>
      </c>
      <c r="R48" s="62"/>
      <c r="S48" s="62"/>
      <c r="T48" s="62"/>
      <c r="U48" s="62"/>
      <c r="V48" s="62"/>
      <c r="W48" s="62"/>
      <c r="X48" s="62"/>
      <c r="Y48" s="62"/>
      <c r="Z48" s="62"/>
      <c r="AA48" s="72"/>
    </row>
    <row r="49" spans="1:27" x14ac:dyDescent="0.25">
      <c r="A49" s="71"/>
      <c r="B49" s="62"/>
      <c r="C49" s="62"/>
      <c r="D49" s="62"/>
      <c r="E49" s="62"/>
      <c r="F49" s="62"/>
      <c r="G49" s="62"/>
      <c r="H49" s="62"/>
      <c r="I49" s="62"/>
      <c r="J49" s="62"/>
      <c r="K49" s="62"/>
      <c r="L49" s="62"/>
      <c r="M49" s="72"/>
      <c r="O49" s="71"/>
      <c r="P49" s="62"/>
      <c r="Q49" s="62"/>
      <c r="R49" s="62"/>
      <c r="S49" s="62"/>
      <c r="T49" s="62"/>
      <c r="U49" s="62"/>
      <c r="V49" s="62"/>
      <c r="W49" s="62"/>
      <c r="X49" s="62"/>
      <c r="Y49" s="62"/>
      <c r="Z49" s="62"/>
      <c r="AA49" s="72"/>
    </row>
    <row r="50" spans="1:27" x14ac:dyDescent="0.25">
      <c r="A50" s="71"/>
      <c r="B50" s="62"/>
      <c r="C50" s="62"/>
      <c r="D50" s="62"/>
      <c r="E50" s="62"/>
      <c r="F50" s="62"/>
      <c r="G50" s="62"/>
      <c r="H50" s="62"/>
      <c r="I50" s="62"/>
      <c r="J50" s="62"/>
      <c r="K50" s="62"/>
      <c r="L50" s="62"/>
      <c r="M50" s="72"/>
      <c r="O50" s="71"/>
      <c r="P50" s="62"/>
      <c r="Q50" s="62"/>
      <c r="R50" s="62"/>
      <c r="S50" s="62"/>
      <c r="T50" s="62"/>
      <c r="U50" s="62"/>
      <c r="V50" s="62"/>
      <c r="W50" s="62"/>
      <c r="X50" s="62"/>
      <c r="Y50" s="62"/>
      <c r="Z50" s="62"/>
      <c r="AA50" s="72"/>
    </row>
    <row r="51" spans="1:27" x14ac:dyDescent="0.25">
      <c r="A51" s="71"/>
      <c r="B51" s="62"/>
      <c r="C51" s="62"/>
      <c r="D51" s="62"/>
      <c r="E51" s="62"/>
      <c r="F51" s="62"/>
      <c r="G51" s="62"/>
      <c r="H51" s="62"/>
      <c r="I51" s="62"/>
      <c r="J51" s="62"/>
      <c r="K51" s="62"/>
      <c r="L51" s="62"/>
      <c r="M51" s="72"/>
      <c r="O51" s="71"/>
      <c r="P51" s="62"/>
      <c r="Q51" s="62"/>
      <c r="R51" s="62"/>
      <c r="S51" s="62"/>
      <c r="T51" s="62"/>
      <c r="U51" s="62"/>
      <c r="V51" s="62"/>
      <c r="W51" s="62"/>
      <c r="X51" s="62"/>
      <c r="Y51" s="62"/>
      <c r="Z51" s="62"/>
      <c r="AA51" s="72"/>
    </row>
    <row r="52" spans="1:27" x14ac:dyDescent="0.25">
      <c r="A52" s="71"/>
      <c r="B52" s="62"/>
      <c r="C52" s="62"/>
      <c r="D52" s="62"/>
      <c r="E52" s="62"/>
      <c r="F52" s="62"/>
      <c r="G52" s="62"/>
      <c r="H52" s="62"/>
      <c r="I52" s="62"/>
      <c r="J52" s="62"/>
      <c r="K52" s="62"/>
      <c r="L52" s="62"/>
      <c r="M52" s="72"/>
      <c r="O52" s="71"/>
      <c r="P52" s="62"/>
      <c r="Q52" s="62"/>
      <c r="R52" s="62"/>
      <c r="S52" s="62"/>
      <c r="T52" s="62"/>
      <c r="U52" s="62"/>
      <c r="V52" s="62"/>
      <c r="W52" s="62"/>
      <c r="X52" s="62"/>
      <c r="Y52" s="62"/>
      <c r="Z52" s="62"/>
      <c r="AA52" s="72"/>
    </row>
    <row r="53" spans="1:27" x14ac:dyDescent="0.25">
      <c r="A53" s="71"/>
      <c r="B53" s="62"/>
      <c r="C53" s="62"/>
      <c r="D53" s="62"/>
      <c r="E53" s="62"/>
      <c r="F53" s="62"/>
      <c r="G53" s="62"/>
      <c r="H53" s="62"/>
      <c r="I53" s="62"/>
      <c r="J53" s="62"/>
      <c r="K53" s="62"/>
      <c r="L53" s="62"/>
      <c r="M53" s="72"/>
      <c r="O53" s="71"/>
      <c r="P53" s="62"/>
      <c r="Q53" s="62"/>
      <c r="R53" s="62"/>
      <c r="S53" s="62"/>
      <c r="T53" s="62"/>
      <c r="U53" s="62"/>
      <c r="V53" s="62"/>
      <c r="W53" s="62"/>
      <c r="X53" s="62"/>
      <c r="Y53" s="62"/>
      <c r="Z53" s="62"/>
      <c r="AA53" s="72"/>
    </row>
    <row r="54" spans="1:27" x14ac:dyDescent="0.25">
      <c r="A54" s="71"/>
      <c r="B54" s="62"/>
      <c r="C54" s="62"/>
      <c r="D54" s="62"/>
      <c r="E54" s="62"/>
      <c r="F54" s="62"/>
      <c r="G54" s="62"/>
      <c r="H54" s="62"/>
      <c r="I54" s="62"/>
      <c r="J54" s="62"/>
      <c r="K54" s="62"/>
      <c r="L54" s="62"/>
      <c r="M54" s="72"/>
      <c r="O54" s="71"/>
      <c r="P54" s="62"/>
      <c r="Q54" s="62"/>
      <c r="R54" s="62"/>
      <c r="S54" s="62"/>
      <c r="T54" s="62"/>
      <c r="U54" s="62"/>
      <c r="V54" s="62"/>
      <c r="W54" s="62"/>
      <c r="X54" s="62"/>
      <c r="Y54" s="62"/>
      <c r="Z54" s="62"/>
      <c r="AA54" s="72"/>
    </row>
    <row r="55" spans="1:27" x14ac:dyDescent="0.25">
      <c r="A55" s="71"/>
      <c r="B55" s="62"/>
      <c r="C55" s="62"/>
      <c r="D55" s="62"/>
      <c r="E55" s="62"/>
      <c r="F55" s="62"/>
      <c r="G55" s="62"/>
      <c r="H55" s="62"/>
      <c r="I55" s="62"/>
      <c r="J55" s="62"/>
      <c r="K55" s="62"/>
      <c r="L55" s="62"/>
      <c r="M55" s="72"/>
      <c r="O55" s="71"/>
      <c r="P55" s="62"/>
      <c r="Q55" s="62"/>
      <c r="R55" s="62"/>
      <c r="S55" s="62"/>
      <c r="T55" s="62"/>
      <c r="U55" s="62"/>
      <c r="V55" s="62"/>
      <c r="W55" s="62"/>
      <c r="X55" s="62"/>
      <c r="Y55" s="62"/>
      <c r="Z55" s="62"/>
      <c r="AA55" s="72"/>
    </row>
    <row r="56" spans="1:27" x14ac:dyDescent="0.25">
      <c r="A56" s="71"/>
      <c r="B56" s="62"/>
      <c r="C56" s="62"/>
      <c r="D56" s="62"/>
      <c r="E56" s="62"/>
      <c r="F56" s="62"/>
      <c r="G56" s="62"/>
      <c r="H56" s="62"/>
      <c r="I56" s="62"/>
      <c r="J56" s="62"/>
      <c r="K56" s="62"/>
      <c r="L56" s="62"/>
      <c r="M56" s="72"/>
      <c r="O56" s="71"/>
      <c r="P56" s="62"/>
      <c r="Q56" s="62"/>
      <c r="R56" s="62"/>
      <c r="S56" s="62"/>
      <c r="T56" s="62"/>
      <c r="U56" s="62"/>
      <c r="V56" s="62"/>
      <c r="W56" s="62"/>
      <c r="X56" s="62"/>
      <c r="Y56" s="62"/>
      <c r="Z56" s="62"/>
      <c r="AA56" s="72"/>
    </row>
    <row r="57" spans="1:27" x14ac:dyDescent="0.25">
      <c r="A57" s="71"/>
      <c r="B57" s="62"/>
      <c r="C57" s="62"/>
      <c r="D57" s="62"/>
      <c r="E57" s="62"/>
      <c r="F57" s="62"/>
      <c r="G57" s="62"/>
      <c r="H57" s="62"/>
      <c r="I57" s="62"/>
      <c r="J57" s="62"/>
      <c r="K57" s="62"/>
      <c r="L57" s="62"/>
      <c r="M57" s="72"/>
      <c r="O57" s="71"/>
      <c r="P57" s="62"/>
      <c r="Q57" s="62"/>
      <c r="R57" s="62"/>
      <c r="S57" s="62"/>
      <c r="T57" s="62"/>
      <c r="U57" s="62"/>
      <c r="V57" s="62"/>
      <c r="W57" s="62"/>
      <c r="X57" s="62"/>
      <c r="Y57" s="62"/>
      <c r="Z57" s="62"/>
      <c r="AA57" s="72"/>
    </row>
    <row r="58" spans="1:27" x14ac:dyDescent="0.25">
      <c r="A58" s="71"/>
      <c r="B58" s="62"/>
      <c r="C58" s="62"/>
      <c r="D58" s="62"/>
      <c r="E58" s="62"/>
      <c r="F58" s="62"/>
      <c r="G58" s="62"/>
      <c r="H58" s="62"/>
      <c r="I58" s="62"/>
      <c r="J58" s="62"/>
      <c r="K58" s="62"/>
      <c r="L58" s="62"/>
      <c r="M58" s="72"/>
      <c r="O58" s="71"/>
      <c r="P58" s="62"/>
      <c r="Q58" s="62"/>
      <c r="R58" s="62"/>
      <c r="S58" s="62"/>
      <c r="T58" s="62"/>
      <c r="U58" s="62"/>
      <c r="V58" s="62"/>
      <c r="W58" s="62"/>
      <c r="X58" s="62"/>
      <c r="Y58" s="62"/>
      <c r="Z58" s="62"/>
      <c r="AA58" s="72"/>
    </row>
    <row r="59" spans="1:27" x14ac:dyDescent="0.25">
      <c r="A59" s="71"/>
      <c r="B59" s="62"/>
      <c r="C59" s="62"/>
      <c r="D59" s="62"/>
      <c r="E59" s="62"/>
      <c r="F59" s="62"/>
      <c r="G59" s="62"/>
      <c r="H59" s="62"/>
      <c r="I59" s="62"/>
      <c r="J59" s="62"/>
      <c r="K59" s="62"/>
      <c r="L59" s="62"/>
      <c r="M59" s="72"/>
      <c r="O59" s="71"/>
      <c r="P59" s="62"/>
      <c r="Q59" s="62"/>
      <c r="R59" s="62"/>
      <c r="S59" s="62"/>
      <c r="T59" s="62"/>
      <c r="U59" s="62"/>
      <c r="V59" s="62"/>
      <c r="W59" s="62"/>
      <c r="X59" s="62"/>
      <c r="Y59" s="62"/>
      <c r="Z59" s="62"/>
      <c r="AA59" s="72"/>
    </row>
    <row r="60" spans="1:27" x14ac:dyDescent="0.25">
      <c r="A60" s="71"/>
      <c r="B60" s="62"/>
      <c r="C60" s="62"/>
      <c r="D60" s="62"/>
      <c r="E60" s="62"/>
      <c r="F60" s="62"/>
      <c r="G60" s="62"/>
      <c r="H60" s="62"/>
      <c r="I60" s="62"/>
      <c r="J60" s="62"/>
      <c r="K60" s="62"/>
      <c r="L60" s="62"/>
      <c r="M60" s="72"/>
      <c r="O60" s="71"/>
      <c r="P60" s="62"/>
      <c r="Q60" s="62"/>
      <c r="R60" s="62"/>
      <c r="S60" s="62"/>
      <c r="T60" s="62"/>
      <c r="U60" s="62"/>
      <c r="V60" s="62"/>
      <c r="W60" s="62"/>
      <c r="X60" s="62"/>
      <c r="Y60" s="62"/>
      <c r="Z60" s="62"/>
      <c r="AA60" s="72"/>
    </row>
    <row r="61" spans="1:27" x14ac:dyDescent="0.25">
      <c r="A61" s="71"/>
      <c r="B61" s="62"/>
      <c r="C61" s="62"/>
      <c r="D61" s="62"/>
      <c r="E61" s="62"/>
      <c r="F61" s="62"/>
      <c r="G61" s="62"/>
      <c r="H61" s="62"/>
      <c r="I61" s="62"/>
      <c r="J61" s="62"/>
      <c r="K61" s="62"/>
      <c r="L61" s="62"/>
      <c r="M61" s="72"/>
      <c r="O61" s="71"/>
      <c r="P61" s="62"/>
      <c r="Q61" s="62"/>
      <c r="R61" s="62"/>
      <c r="S61" s="62"/>
      <c r="T61" s="62"/>
      <c r="U61" s="62"/>
      <c r="V61" s="62"/>
      <c r="W61" s="62"/>
      <c r="X61" s="62"/>
      <c r="Y61" s="62"/>
      <c r="Z61" s="62"/>
      <c r="AA61" s="72"/>
    </row>
    <row r="62" spans="1:27" x14ac:dyDescent="0.25">
      <c r="A62" s="71"/>
      <c r="B62" s="62"/>
      <c r="C62" s="62"/>
      <c r="D62" s="62"/>
      <c r="E62" s="62"/>
      <c r="F62" s="62"/>
      <c r="G62" s="62"/>
      <c r="H62" s="62"/>
      <c r="I62" s="62"/>
      <c r="J62" s="62"/>
      <c r="K62" s="62"/>
      <c r="L62" s="62"/>
      <c r="M62" s="72"/>
      <c r="O62" s="71"/>
      <c r="P62" s="62"/>
      <c r="Q62" s="62"/>
      <c r="R62" s="62"/>
      <c r="S62" s="62"/>
      <c r="T62" s="62"/>
      <c r="U62" s="62"/>
      <c r="V62" s="62"/>
      <c r="W62" s="62"/>
      <c r="X62" s="62"/>
      <c r="Y62" s="62"/>
      <c r="Z62" s="62"/>
      <c r="AA62" s="72"/>
    </row>
    <row r="63" spans="1:27" x14ac:dyDescent="0.25">
      <c r="A63" s="74"/>
      <c r="B63" s="75"/>
      <c r="C63" s="75"/>
      <c r="D63" s="75"/>
      <c r="E63" s="75"/>
      <c r="F63" s="75"/>
      <c r="G63" s="75"/>
      <c r="H63" s="75"/>
      <c r="I63" s="75"/>
      <c r="J63" s="75"/>
      <c r="K63" s="75"/>
      <c r="L63" s="75"/>
      <c r="M63" s="76"/>
      <c r="O63" s="74"/>
      <c r="P63" s="75"/>
      <c r="Q63" s="75"/>
      <c r="R63" s="75"/>
      <c r="S63" s="75"/>
      <c r="T63" s="75"/>
      <c r="U63" s="75"/>
      <c r="V63" s="75"/>
      <c r="W63" s="75"/>
      <c r="X63" s="75"/>
      <c r="Y63" s="75"/>
      <c r="Z63" s="75"/>
      <c r="AA63" s="76"/>
    </row>
    <row r="64" spans="1:27" x14ac:dyDescent="0.25">
      <c r="A64" s="77"/>
      <c r="B64" s="78"/>
      <c r="C64" s="78"/>
      <c r="D64" s="78"/>
      <c r="E64" s="78"/>
      <c r="F64" s="78"/>
      <c r="G64" s="78"/>
      <c r="H64" s="78"/>
      <c r="I64" s="78"/>
      <c r="J64" s="78"/>
      <c r="K64" s="78"/>
      <c r="L64" s="78"/>
      <c r="M64" s="79"/>
      <c r="O64" s="77"/>
      <c r="P64" s="78"/>
      <c r="Q64" s="78"/>
      <c r="R64" s="78"/>
      <c r="S64" s="78"/>
      <c r="T64" s="78"/>
      <c r="U64" s="78"/>
      <c r="V64" s="78"/>
      <c r="W64" s="78"/>
      <c r="X64" s="78"/>
      <c r="Y64" s="78"/>
      <c r="Z64" s="78"/>
      <c r="AA64" s="79"/>
    </row>
    <row r="65" spans="1:27" ht="27" customHeight="1" x14ac:dyDescent="0.5">
      <c r="A65" s="71"/>
      <c r="B65" s="457" t="s">
        <v>414</v>
      </c>
      <c r="C65" s="458"/>
      <c r="D65" s="458"/>
      <c r="E65" s="458"/>
      <c r="F65" s="458"/>
      <c r="G65" s="458"/>
      <c r="H65" s="458"/>
      <c r="I65" s="458"/>
      <c r="J65" s="458"/>
      <c r="K65" s="459"/>
      <c r="L65" s="272"/>
      <c r="M65" s="72"/>
      <c r="O65" s="71"/>
      <c r="P65" s="457" t="s">
        <v>414</v>
      </c>
      <c r="Q65" s="458"/>
      <c r="R65" s="458"/>
      <c r="S65" s="458"/>
      <c r="T65" s="458"/>
      <c r="U65" s="458"/>
      <c r="V65" s="458"/>
      <c r="W65" s="458"/>
      <c r="X65" s="458"/>
      <c r="Y65" s="459"/>
      <c r="Z65" s="272"/>
      <c r="AA65" s="72"/>
    </row>
    <row r="66" spans="1:27" x14ac:dyDescent="0.25">
      <c r="A66" s="71"/>
      <c r="B66" s="62"/>
      <c r="C66" s="62"/>
      <c r="D66" s="62"/>
      <c r="E66" s="62"/>
      <c r="F66" s="62"/>
      <c r="G66" s="62"/>
      <c r="H66" s="62"/>
      <c r="I66" s="62"/>
      <c r="J66" s="62"/>
      <c r="K66" s="62"/>
      <c r="L66" s="62"/>
      <c r="M66" s="72"/>
      <c r="O66" s="71"/>
      <c r="P66" s="62"/>
      <c r="Q66" s="62"/>
      <c r="R66" s="62"/>
      <c r="S66" s="62"/>
      <c r="T66" s="62"/>
      <c r="U66" s="62"/>
      <c r="V66" s="62"/>
      <c r="W66" s="62"/>
      <c r="X66" s="62"/>
      <c r="Y66" s="62"/>
      <c r="Z66" s="62"/>
      <c r="AA66" s="72"/>
    </row>
    <row r="67" spans="1:27" ht="24.75" x14ac:dyDescent="0.5">
      <c r="A67" s="71"/>
      <c r="B67" s="441" t="s">
        <v>411</v>
      </c>
      <c r="C67" s="442"/>
      <c r="D67" s="62"/>
      <c r="E67" s="62"/>
      <c r="F67" s="62"/>
      <c r="G67" s="62"/>
      <c r="H67" s="62"/>
      <c r="I67" s="62"/>
      <c r="J67" s="62"/>
      <c r="K67" s="62"/>
      <c r="L67" s="62"/>
      <c r="M67" s="72"/>
      <c r="O67" s="71"/>
      <c r="P67" s="441" t="s">
        <v>411</v>
      </c>
      <c r="Q67" s="442"/>
      <c r="R67" s="62"/>
      <c r="S67" s="62"/>
      <c r="T67" s="62"/>
      <c r="U67" s="62"/>
      <c r="V67" s="62"/>
      <c r="W67" s="62"/>
      <c r="X67" s="62"/>
      <c r="Y67" s="62"/>
      <c r="Z67" s="62"/>
      <c r="AA67" s="72"/>
    </row>
    <row r="68" spans="1:27" ht="24.95" customHeight="1" x14ac:dyDescent="0.4">
      <c r="A68" s="71"/>
      <c r="B68" s="128" t="s">
        <v>6</v>
      </c>
      <c r="C68" s="124">
        <f>IF(OR('معلومات أساسية عن الخدمة'!C10 = "",'معلومات أساسية عن الخدمة'!D10 = ""), 0,  SUM(COUNTIFS('حالة الالتزام بالضوابط -مستوى ٣'!J136:J138,tbl_choices!C7,'حالة الالتزام بالضوابط -مستوى ٣'!H136:H138,{"يجب تطبيقه كليًا - Must be fully implemented","يجب تطبيقه - Must be implemented","يجب تطبيقه جزئيًا - Must be partially implemented"},'حالة الالتزام بالضوابط -مستوى ٣'!F136:F138,"أساسي
Main Control")))</f>
        <v>0</v>
      </c>
      <c r="D68" s="62"/>
      <c r="E68" s="62"/>
      <c r="F68" s="62"/>
      <c r="G68" s="62"/>
      <c r="H68" s="62"/>
      <c r="I68" s="62"/>
      <c r="J68" s="62"/>
      <c r="K68" s="62"/>
      <c r="L68" s="62"/>
      <c r="M68" s="72"/>
      <c r="O68" s="71"/>
      <c r="P68" s="128" t="s">
        <v>6</v>
      </c>
      <c r="Q68" s="124">
        <f>IF(OR('معلومات أساسية عن الخدمة'!C10 = "",'معلومات أساسية عن الخدمة'!D10 = ""), 0,SUM(COUNTIFS('حالة الالتزام بالضوابط -مستوى ٣'!L136:L138,tbl_choices!C7,'حالة الالتزام بالضوابط -مستوى ٣'!H136:H138,{"يوصى بتطبيقه - Recommended","يجب تطبيقه جزئيًا - Must be partially implemented"},'حالة الالتزام بالضوابط -مستوى ٣'!F136:F138,"أساسي
Main Control")))</f>
        <v>0</v>
      </c>
      <c r="R68" s="62"/>
      <c r="S68" s="62"/>
      <c r="T68" s="62"/>
      <c r="U68" s="62"/>
      <c r="V68" s="62"/>
      <c r="W68" s="62"/>
      <c r="X68" s="62"/>
      <c r="Y68" s="62"/>
      <c r="Z68" s="62"/>
      <c r="AA68" s="72"/>
    </row>
    <row r="69" spans="1:27" ht="24.95" customHeight="1" x14ac:dyDescent="0.4">
      <c r="A69" s="71"/>
      <c r="B69" s="128" t="s">
        <v>7</v>
      </c>
      <c r="C69" s="124">
        <f>IF(OR('معلومات أساسية عن الخدمة'!C10 = "",'معلومات أساسية عن الخدمة'!D10 = ""), 0, SUM(COUNTIFS('حالة الالتزام بالضوابط -مستوى ٣'!J136:J138,tbl_choices!C8,'حالة الالتزام بالضوابط -مستوى ٣'!H136:H138,{"يجب تطبيقه كليًا - Must be fully implemented","يجب تطبيقه - Must be implemented","يجب تطبيقه جزئيًا - Must be partially implemented"},'حالة الالتزام بالضوابط -مستوى ٣'!F136:F138,"أساسي
Main Control")))</f>
        <v>0</v>
      </c>
      <c r="D69" s="62"/>
      <c r="E69" s="62"/>
      <c r="F69" s="62"/>
      <c r="G69" s="62"/>
      <c r="H69" s="62"/>
      <c r="I69" s="62"/>
      <c r="J69" s="62"/>
      <c r="K69" s="62"/>
      <c r="L69" s="62"/>
      <c r="M69" s="72"/>
      <c r="O69" s="71"/>
      <c r="P69" s="128" t="s">
        <v>7</v>
      </c>
      <c r="Q69" s="124">
        <f>IF(OR('معلومات أساسية عن الخدمة'!C10 = "",'معلومات أساسية عن الخدمة'!D10 = ""), 0,SUM(COUNTIFS('حالة الالتزام بالضوابط -مستوى ٣'!L136:L138,tbl_choices!C8,'حالة الالتزام بالضوابط -مستوى ٣'!H136:H138,{"يوصى بتطبيقه - Recommended","يجب تطبيقه جزئيًا - Must be partially implemented"},'حالة الالتزام بالضوابط -مستوى ٣'!F136:F138,"أساسي
Main Control")))</f>
        <v>0</v>
      </c>
      <c r="R69" s="62"/>
      <c r="S69" s="62"/>
      <c r="T69" s="62"/>
      <c r="U69" s="62"/>
      <c r="V69" s="62"/>
      <c r="W69" s="62"/>
      <c r="X69" s="62"/>
      <c r="Y69" s="62"/>
      <c r="Z69" s="62"/>
      <c r="AA69" s="72"/>
    </row>
    <row r="70" spans="1:27" ht="24.95" customHeight="1" x14ac:dyDescent="0.4">
      <c r="A70" s="71"/>
      <c r="B70" s="128" t="s">
        <v>8</v>
      </c>
      <c r="C70" s="124">
        <f>IF(OR('معلومات أساسية عن الخدمة'!C10 = "",'معلومات أساسية عن الخدمة'!D10 = ""), 0, SUM(COUNTIFS('حالة الالتزام بالضوابط -مستوى ٣'!J136:J138,tbl_choices!C9,'حالة الالتزام بالضوابط -مستوى ٣'!H136:H138,{"يجب تطبيقه كليًا - Must be fully implemented","يجب تطبيقه - Must be implemented","يجب تطبيقه جزئيًا - Must be partially implemented"},'حالة الالتزام بالضوابط -مستوى ٣'!F136:F138,"أساسي
Main Control")))</f>
        <v>0</v>
      </c>
      <c r="D70" s="62"/>
      <c r="E70" s="62"/>
      <c r="F70" s="62"/>
      <c r="G70" s="62"/>
      <c r="H70" s="62"/>
      <c r="I70" s="62"/>
      <c r="J70" s="62"/>
      <c r="K70" s="62"/>
      <c r="L70" s="62"/>
      <c r="M70" s="72"/>
      <c r="O70" s="71"/>
      <c r="P70" s="128" t="s">
        <v>8</v>
      </c>
      <c r="Q70" s="124">
        <f>IF(OR('معلومات أساسية عن الخدمة'!C10 = "",'معلومات أساسية عن الخدمة'!D10 = ""), 0,SUM(COUNTIFS('حالة الالتزام بالضوابط -مستوى ٣'!L136:L138,tbl_choices!C9,'حالة الالتزام بالضوابط -مستوى ٣'!H136:H138,{"يوصى بتطبيقه - Recommended","يجب تطبيقه جزئيًا - Must be partially implemented"},'حالة الالتزام بالضوابط -مستوى ٣'!F136:F138,"أساسي
Main Control")))</f>
        <v>0</v>
      </c>
      <c r="R70" s="62"/>
      <c r="S70" s="62"/>
      <c r="T70" s="62"/>
      <c r="U70" s="62"/>
      <c r="V70" s="62"/>
      <c r="W70" s="62"/>
      <c r="X70" s="62"/>
      <c r="Y70" s="62"/>
      <c r="Z70" s="62"/>
      <c r="AA70" s="72"/>
    </row>
    <row r="71" spans="1:27" ht="24.95" customHeight="1" x14ac:dyDescent="0.4">
      <c r="A71" s="71"/>
      <c r="B71" s="128" t="s">
        <v>16</v>
      </c>
      <c r="C71" s="124">
        <f>IF(OR('معلومات أساسية عن الخدمة'!C10 = "",'معلومات أساسية عن الخدمة'!D10 = ""), 0, SUM(COUNTIFS('حالة الالتزام بالضوابط -مستوى ٣'!J136:J138,tbl_choices!C10,'حالة الالتزام بالضوابط -مستوى ٣'!H136:H138,{"يجب تطبيقه كليًا - Must be fully implemented","يجب تطبيقه - Must be implemented","يجب تطبيقه جزئيًا - Must be partially implemented"},'حالة الالتزام بالضوابط -مستوى ٣'!F136:F138,"أساسي
Main Control")))</f>
        <v>0</v>
      </c>
      <c r="D71" s="62"/>
      <c r="E71" s="62"/>
      <c r="F71" s="62"/>
      <c r="G71" s="62"/>
      <c r="H71" s="62"/>
      <c r="I71" s="62"/>
      <c r="J71" s="62"/>
      <c r="K71" s="62"/>
      <c r="L71" s="62"/>
      <c r="M71" s="72"/>
      <c r="O71" s="71"/>
      <c r="P71" s="128" t="s">
        <v>16</v>
      </c>
      <c r="Q71" s="124">
        <f>IF(OR('معلومات أساسية عن الخدمة'!C10 = "",'معلومات أساسية عن الخدمة'!D10 = ""), 0,SUM(COUNTIFS('حالة الالتزام بالضوابط -مستوى ٣'!L136:L138,tbl_choices!C10,'حالة الالتزام بالضوابط -مستوى ٣'!H136:H138,{"يوصى بتطبيقه - Recommended","يجب تطبيقه جزئيًا - Must be partially implemented"},'حالة الالتزام بالضوابط -مستوى ٣'!F136:F138,"أساسي
Main Control")))</f>
        <v>0</v>
      </c>
      <c r="R71" s="62"/>
      <c r="S71" s="62"/>
      <c r="T71" s="62"/>
      <c r="U71" s="62"/>
      <c r="V71" s="62"/>
      <c r="W71" s="62"/>
      <c r="X71" s="62"/>
      <c r="Y71" s="62"/>
      <c r="Z71" s="62"/>
      <c r="AA71" s="72"/>
    </row>
    <row r="72" spans="1:27" x14ac:dyDescent="0.25">
      <c r="A72" s="71"/>
      <c r="B72" s="62"/>
      <c r="C72" s="62"/>
      <c r="D72" s="62"/>
      <c r="E72" s="62"/>
      <c r="F72" s="62"/>
      <c r="G72" s="62"/>
      <c r="H72" s="62"/>
      <c r="I72" s="62"/>
      <c r="J72" s="62"/>
      <c r="K72" s="62"/>
      <c r="L72" s="62"/>
      <c r="M72" s="72"/>
      <c r="O72" s="71"/>
      <c r="P72" s="62"/>
      <c r="Q72" s="62"/>
      <c r="R72" s="62"/>
      <c r="S72" s="62"/>
      <c r="T72" s="62"/>
      <c r="U72" s="62"/>
      <c r="V72" s="62"/>
      <c r="W72" s="62"/>
      <c r="X72" s="62"/>
      <c r="Y72" s="62"/>
      <c r="Z72" s="62"/>
      <c r="AA72" s="72"/>
    </row>
    <row r="73" spans="1:27" x14ac:dyDescent="0.25">
      <c r="A73" s="71"/>
      <c r="B73" s="62"/>
      <c r="C73" s="62"/>
      <c r="D73" s="62"/>
      <c r="E73" s="62"/>
      <c r="F73" s="62"/>
      <c r="G73" s="62"/>
      <c r="H73" s="62"/>
      <c r="I73" s="62"/>
      <c r="J73" s="62"/>
      <c r="K73" s="62"/>
      <c r="L73" s="62"/>
      <c r="M73" s="72"/>
      <c r="O73" s="71"/>
      <c r="P73" s="62"/>
      <c r="Q73" s="62"/>
      <c r="R73" s="62"/>
      <c r="S73" s="62"/>
      <c r="T73" s="62"/>
      <c r="U73" s="62"/>
      <c r="V73" s="62"/>
      <c r="W73" s="62"/>
      <c r="X73" s="62"/>
      <c r="Y73" s="62"/>
      <c r="Z73" s="62"/>
      <c r="AA73" s="72"/>
    </row>
    <row r="74" spans="1:27" x14ac:dyDescent="0.25">
      <c r="A74" s="71"/>
      <c r="B74" s="62"/>
      <c r="C74" s="62"/>
      <c r="D74" s="62"/>
      <c r="E74" s="62"/>
      <c r="F74" s="62"/>
      <c r="G74" s="62"/>
      <c r="H74" s="62"/>
      <c r="I74" s="62"/>
      <c r="J74" s="62"/>
      <c r="K74" s="62"/>
      <c r="L74" s="62"/>
      <c r="M74" s="72"/>
      <c r="O74" s="71"/>
      <c r="P74" s="62"/>
      <c r="Q74" s="62"/>
      <c r="R74" s="62"/>
      <c r="S74" s="62"/>
      <c r="T74" s="62"/>
      <c r="U74" s="62"/>
      <c r="V74" s="62"/>
      <c r="W74" s="62"/>
      <c r="X74" s="62"/>
      <c r="Y74" s="62"/>
      <c r="Z74" s="62"/>
      <c r="AA74" s="72"/>
    </row>
    <row r="75" spans="1:27" x14ac:dyDescent="0.25">
      <c r="A75" s="71"/>
      <c r="B75" s="62"/>
      <c r="C75" s="62"/>
      <c r="D75" s="62"/>
      <c r="E75" s="62"/>
      <c r="F75" s="62"/>
      <c r="G75" s="62"/>
      <c r="H75" s="62"/>
      <c r="I75" s="62"/>
      <c r="J75" s="62"/>
      <c r="K75" s="62"/>
      <c r="L75" s="62"/>
      <c r="M75" s="72"/>
      <c r="O75" s="71"/>
      <c r="P75" s="62"/>
      <c r="Q75" s="62"/>
      <c r="R75" s="62"/>
      <c r="S75" s="62"/>
      <c r="T75" s="62"/>
      <c r="U75" s="62"/>
      <c r="V75" s="62"/>
      <c r="W75" s="62"/>
      <c r="X75" s="62"/>
      <c r="Y75" s="62"/>
      <c r="Z75" s="62"/>
      <c r="AA75" s="72"/>
    </row>
    <row r="76" spans="1:27" x14ac:dyDescent="0.25">
      <c r="A76" s="71"/>
      <c r="B76" s="62"/>
      <c r="C76" s="62"/>
      <c r="D76" s="62"/>
      <c r="E76" s="62"/>
      <c r="F76" s="62"/>
      <c r="G76" s="62"/>
      <c r="H76" s="62"/>
      <c r="I76" s="62"/>
      <c r="J76" s="62"/>
      <c r="K76" s="62"/>
      <c r="L76" s="62"/>
      <c r="M76" s="72"/>
      <c r="O76" s="71"/>
      <c r="P76" s="62"/>
      <c r="Q76" s="62"/>
      <c r="R76" s="62"/>
      <c r="S76" s="62"/>
      <c r="T76" s="62"/>
      <c r="U76" s="62"/>
      <c r="V76" s="62"/>
      <c r="W76" s="62"/>
      <c r="X76" s="62"/>
      <c r="Y76" s="62"/>
      <c r="Z76" s="62"/>
      <c r="AA76" s="72"/>
    </row>
    <row r="77" spans="1:27" x14ac:dyDescent="0.25">
      <c r="A77" s="71"/>
      <c r="B77" s="62"/>
      <c r="C77" s="62"/>
      <c r="D77" s="62"/>
      <c r="E77" s="62"/>
      <c r="F77" s="62"/>
      <c r="G77" s="62"/>
      <c r="H77" s="62"/>
      <c r="I77" s="62"/>
      <c r="J77" s="62"/>
      <c r="K77" s="62"/>
      <c r="L77" s="62"/>
      <c r="M77" s="72"/>
      <c r="O77" s="71"/>
      <c r="P77" s="62"/>
      <c r="Q77" s="62"/>
      <c r="R77" s="62"/>
      <c r="S77" s="62"/>
      <c r="T77" s="62"/>
      <c r="U77" s="62"/>
      <c r="V77" s="62"/>
      <c r="W77" s="62"/>
      <c r="X77" s="62"/>
      <c r="Y77" s="62"/>
      <c r="Z77" s="62"/>
      <c r="AA77" s="72"/>
    </row>
    <row r="78" spans="1:27" x14ac:dyDescent="0.25">
      <c r="A78" s="71"/>
      <c r="B78" s="62"/>
      <c r="C78" s="62"/>
      <c r="D78" s="62"/>
      <c r="E78" s="62"/>
      <c r="F78" s="62"/>
      <c r="G78" s="62"/>
      <c r="H78" s="62"/>
      <c r="I78" s="62"/>
      <c r="J78" s="62"/>
      <c r="K78" s="62"/>
      <c r="L78" s="62"/>
      <c r="M78" s="72"/>
      <c r="O78" s="71"/>
      <c r="P78" s="62"/>
      <c r="Q78" s="62"/>
      <c r="R78" s="62"/>
      <c r="S78" s="62"/>
      <c r="T78" s="62"/>
      <c r="U78" s="62"/>
      <c r="V78" s="62"/>
      <c r="W78" s="62"/>
      <c r="X78" s="62"/>
      <c r="Y78" s="62"/>
      <c r="Z78" s="62"/>
      <c r="AA78" s="72"/>
    </row>
    <row r="79" spans="1:27" x14ac:dyDescent="0.25">
      <c r="A79" s="71"/>
      <c r="B79" s="62"/>
      <c r="C79" s="62"/>
      <c r="D79" s="62"/>
      <c r="E79" s="62"/>
      <c r="F79" s="62"/>
      <c r="G79" s="62"/>
      <c r="H79" s="62"/>
      <c r="I79" s="62"/>
      <c r="J79" s="62"/>
      <c r="K79" s="62"/>
      <c r="L79" s="62"/>
      <c r="M79" s="72"/>
      <c r="O79" s="71"/>
      <c r="P79" s="62"/>
      <c r="Q79" s="62"/>
      <c r="R79" s="62"/>
      <c r="S79" s="62"/>
      <c r="T79" s="62"/>
      <c r="U79" s="62"/>
      <c r="V79" s="62"/>
      <c r="W79" s="62"/>
      <c r="X79" s="62"/>
      <c r="Y79" s="62"/>
      <c r="Z79" s="62"/>
      <c r="AA79" s="72"/>
    </row>
    <row r="80" spans="1:27" x14ac:dyDescent="0.25">
      <c r="A80" s="71"/>
      <c r="B80" s="62"/>
      <c r="C80" s="62"/>
      <c r="D80" s="62"/>
      <c r="E80" s="62"/>
      <c r="F80" s="62"/>
      <c r="G80" s="62"/>
      <c r="H80" s="62"/>
      <c r="I80" s="62"/>
      <c r="J80" s="62"/>
      <c r="K80" s="62"/>
      <c r="L80" s="62"/>
      <c r="M80" s="72"/>
      <c r="O80" s="71"/>
      <c r="P80" s="62"/>
      <c r="Q80" s="62"/>
      <c r="R80" s="62"/>
      <c r="S80" s="62"/>
      <c r="T80" s="62"/>
      <c r="U80" s="62"/>
      <c r="V80" s="62"/>
      <c r="W80" s="62"/>
      <c r="X80" s="62"/>
      <c r="Y80" s="62"/>
      <c r="Z80" s="62"/>
      <c r="AA80" s="72"/>
    </row>
    <row r="81" spans="1:27" x14ac:dyDescent="0.25">
      <c r="A81" s="71"/>
      <c r="B81" s="62"/>
      <c r="C81" s="62"/>
      <c r="D81" s="62"/>
      <c r="E81" s="62"/>
      <c r="F81" s="62"/>
      <c r="G81" s="62"/>
      <c r="H81" s="62"/>
      <c r="I81" s="62"/>
      <c r="J81" s="62"/>
      <c r="K81" s="62"/>
      <c r="L81" s="62"/>
      <c r="M81" s="72"/>
      <c r="O81" s="71"/>
      <c r="P81" s="62"/>
      <c r="Q81" s="62"/>
      <c r="R81" s="62"/>
      <c r="S81" s="62"/>
      <c r="T81" s="62"/>
      <c r="U81" s="62"/>
      <c r="V81" s="62"/>
      <c r="W81" s="62"/>
      <c r="X81" s="62"/>
      <c r="Y81" s="62"/>
      <c r="Z81" s="62"/>
      <c r="AA81" s="72"/>
    </row>
    <row r="82" spans="1:27" x14ac:dyDescent="0.25">
      <c r="A82" s="71"/>
      <c r="B82" s="62"/>
      <c r="C82" s="62"/>
      <c r="D82" s="62"/>
      <c r="E82" s="62"/>
      <c r="F82" s="62"/>
      <c r="G82" s="62"/>
      <c r="H82" s="62"/>
      <c r="I82" s="62"/>
      <c r="J82" s="62"/>
      <c r="K82" s="62"/>
      <c r="L82" s="62"/>
      <c r="M82" s="72"/>
      <c r="O82" s="71"/>
      <c r="P82" s="62"/>
      <c r="Q82" s="62"/>
      <c r="R82" s="62"/>
      <c r="S82" s="62"/>
      <c r="T82" s="62"/>
      <c r="U82" s="62"/>
      <c r="V82" s="62"/>
      <c r="W82" s="62"/>
      <c r="X82" s="62"/>
      <c r="Y82" s="62"/>
      <c r="Z82" s="62"/>
      <c r="AA82" s="72"/>
    </row>
    <row r="83" spans="1:27" x14ac:dyDescent="0.25">
      <c r="A83" s="71"/>
      <c r="B83" s="62"/>
      <c r="C83" s="62"/>
      <c r="D83" s="62"/>
      <c r="E83" s="62"/>
      <c r="F83" s="62"/>
      <c r="G83" s="62"/>
      <c r="H83" s="62"/>
      <c r="I83" s="62"/>
      <c r="J83" s="62"/>
      <c r="K83" s="62"/>
      <c r="L83" s="62"/>
      <c r="M83" s="72"/>
      <c r="O83" s="71"/>
      <c r="P83" s="62"/>
      <c r="Q83" s="62"/>
      <c r="R83" s="62"/>
      <c r="S83" s="62"/>
      <c r="T83" s="62"/>
      <c r="U83" s="62"/>
      <c r="V83" s="62"/>
      <c r="W83" s="62"/>
      <c r="X83" s="62"/>
      <c r="Y83" s="62"/>
      <c r="Z83" s="62"/>
      <c r="AA83" s="72"/>
    </row>
    <row r="84" spans="1:27" x14ac:dyDescent="0.25">
      <c r="A84" s="71"/>
      <c r="B84" s="62"/>
      <c r="C84" s="62"/>
      <c r="D84" s="62"/>
      <c r="E84" s="62"/>
      <c r="F84" s="62"/>
      <c r="G84" s="62"/>
      <c r="H84" s="62"/>
      <c r="I84" s="62"/>
      <c r="J84" s="62"/>
      <c r="K84" s="62"/>
      <c r="L84" s="62"/>
      <c r="M84" s="72"/>
      <c r="O84" s="71"/>
      <c r="P84" s="62"/>
      <c r="Q84" s="62"/>
      <c r="R84" s="62"/>
      <c r="S84" s="62"/>
      <c r="T84" s="62"/>
      <c r="U84" s="62"/>
      <c r="V84" s="62"/>
      <c r="W84" s="62"/>
      <c r="X84" s="62"/>
      <c r="Y84" s="62"/>
      <c r="Z84" s="62"/>
      <c r="AA84" s="72"/>
    </row>
    <row r="85" spans="1:27" x14ac:dyDescent="0.25">
      <c r="A85" s="71"/>
      <c r="B85" s="62"/>
      <c r="C85" s="62"/>
      <c r="D85" s="62"/>
      <c r="E85" s="62"/>
      <c r="F85" s="62"/>
      <c r="G85" s="62"/>
      <c r="H85" s="62"/>
      <c r="I85" s="62"/>
      <c r="J85" s="62"/>
      <c r="K85" s="62"/>
      <c r="L85" s="62"/>
      <c r="M85" s="72"/>
      <c r="O85" s="71"/>
      <c r="P85" s="62"/>
      <c r="Q85" s="62"/>
      <c r="R85" s="62"/>
      <c r="S85" s="62"/>
      <c r="T85" s="62"/>
      <c r="U85" s="62"/>
      <c r="V85" s="62"/>
      <c r="W85" s="62"/>
      <c r="X85" s="62"/>
      <c r="Y85" s="62"/>
      <c r="Z85" s="62"/>
      <c r="AA85" s="72"/>
    </row>
    <row r="86" spans="1:27" x14ac:dyDescent="0.25">
      <c r="A86" s="71"/>
      <c r="B86" s="62"/>
      <c r="C86" s="62"/>
      <c r="D86" s="62"/>
      <c r="E86" s="62"/>
      <c r="F86" s="62"/>
      <c r="G86" s="62"/>
      <c r="H86" s="62"/>
      <c r="I86" s="62"/>
      <c r="J86" s="62"/>
      <c r="K86" s="62"/>
      <c r="L86" s="62"/>
      <c r="M86" s="72"/>
      <c r="O86" s="71"/>
      <c r="P86" s="62"/>
      <c r="Q86" s="62"/>
      <c r="R86" s="62"/>
      <c r="S86" s="62"/>
      <c r="T86" s="62"/>
      <c r="U86" s="62"/>
      <c r="V86" s="62"/>
      <c r="W86" s="62"/>
      <c r="X86" s="62"/>
      <c r="Y86" s="62"/>
      <c r="Z86" s="62"/>
      <c r="AA86" s="72"/>
    </row>
    <row r="87" spans="1:27" x14ac:dyDescent="0.25">
      <c r="A87" s="74"/>
      <c r="B87" s="75"/>
      <c r="C87" s="75"/>
      <c r="D87" s="75"/>
      <c r="E87" s="75"/>
      <c r="F87" s="75"/>
      <c r="G87" s="75"/>
      <c r="H87" s="75"/>
      <c r="I87" s="75"/>
      <c r="J87" s="75"/>
      <c r="K87" s="75"/>
      <c r="L87" s="75"/>
      <c r="M87" s="76"/>
      <c r="O87" s="74"/>
      <c r="P87" s="75"/>
      <c r="Q87" s="75"/>
      <c r="R87" s="75"/>
      <c r="S87" s="75"/>
      <c r="T87" s="75"/>
      <c r="U87" s="75"/>
      <c r="V87" s="75"/>
      <c r="W87" s="75"/>
      <c r="X87" s="75"/>
      <c r="Y87" s="75"/>
      <c r="Z87" s="75"/>
      <c r="AA87" s="76"/>
    </row>
    <row r="88" spans="1:27" ht="20.100000000000001" customHeight="1" x14ac:dyDescent="0.25">
      <c r="A88" s="77"/>
      <c r="B88" s="78"/>
      <c r="C88" s="78"/>
      <c r="D88" s="78"/>
      <c r="E88" s="78"/>
      <c r="F88" s="78"/>
      <c r="G88" s="78"/>
      <c r="H88" s="78"/>
      <c r="I88" s="78"/>
      <c r="J88" s="78"/>
      <c r="K88" s="78"/>
      <c r="L88" s="78"/>
      <c r="M88" s="79"/>
      <c r="O88" s="77"/>
      <c r="P88" s="78"/>
      <c r="Q88" s="78"/>
      <c r="R88" s="78"/>
      <c r="S88" s="78"/>
      <c r="T88" s="78"/>
      <c r="U88" s="78"/>
      <c r="V88" s="78"/>
      <c r="W88" s="78"/>
      <c r="X88" s="78"/>
      <c r="Y88" s="78"/>
      <c r="Z88" s="78"/>
      <c r="AA88" s="79"/>
    </row>
    <row r="89" spans="1:27" ht="24.75" x14ac:dyDescent="0.5">
      <c r="A89" s="71"/>
      <c r="B89" s="460" t="s">
        <v>413</v>
      </c>
      <c r="C89" s="461"/>
      <c r="D89" s="461"/>
      <c r="E89" s="461"/>
      <c r="F89" s="461"/>
      <c r="G89" s="461"/>
      <c r="H89" s="461"/>
      <c r="I89" s="461"/>
      <c r="J89" s="461"/>
      <c r="K89" s="462"/>
      <c r="L89" s="272"/>
      <c r="M89" s="72"/>
      <c r="O89" s="71"/>
      <c r="P89" s="460" t="s">
        <v>413</v>
      </c>
      <c r="Q89" s="461"/>
      <c r="R89" s="461"/>
      <c r="S89" s="461"/>
      <c r="T89" s="461"/>
      <c r="U89" s="461"/>
      <c r="V89" s="461"/>
      <c r="W89" s="461"/>
      <c r="X89" s="461"/>
      <c r="Y89" s="462"/>
      <c r="Z89" s="272"/>
      <c r="AA89" s="72"/>
    </row>
    <row r="90" spans="1:27" x14ac:dyDescent="0.25">
      <c r="A90" s="71"/>
      <c r="B90" s="62"/>
      <c r="C90" s="62"/>
      <c r="D90" s="62"/>
      <c r="E90" s="62"/>
      <c r="F90" s="62"/>
      <c r="G90" s="62"/>
      <c r="H90" s="62"/>
      <c r="I90" s="62"/>
      <c r="J90" s="62"/>
      <c r="K90" s="62"/>
      <c r="L90" s="62"/>
      <c r="M90" s="72"/>
      <c r="O90" s="71"/>
      <c r="P90" s="62"/>
      <c r="Q90" s="62"/>
      <c r="R90" s="62"/>
      <c r="S90" s="62"/>
      <c r="T90" s="62"/>
      <c r="U90" s="62"/>
      <c r="V90" s="62"/>
      <c r="W90" s="62"/>
      <c r="X90" s="62"/>
      <c r="Y90" s="62"/>
      <c r="Z90" s="62"/>
      <c r="AA90" s="72"/>
    </row>
    <row r="91" spans="1:27" ht="24.75" x14ac:dyDescent="0.5">
      <c r="A91" s="71"/>
      <c r="B91" s="441" t="s">
        <v>411</v>
      </c>
      <c r="C91" s="442"/>
      <c r="D91" s="62"/>
      <c r="E91" s="62"/>
      <c r="F91" s="62"/>
      <c r="G91" s="62"/>
      <c r="H91" s="62"/>
      <c r="I91" s="62"/>
      <c r="J91" s="62"/>
      <c r="K91" s="62"/>
      <c r="L91" s="62"/>
      <c r="M91" s="72"/>
      <c r="O91" s="71"/>
      <c r="P91" s="441" t="s">
        <v>411</v>
      </c>
      <c r="Q91" s="442"/>
      <c r="R91" s="62"/>
      <c r="S91" s="62"/>
      <c r="T91" s="62"/>
      <c r="U91" s="62"/>
      <c r="V91" s="62"/>
      <c r="W91" s="62"/>
      <c r="X91" s="62"/>
      <c r="Y91" s="62"/>
      <c r="Z91" s="62"/>
      <c r="AA91" s="72"/>
    </row>
    <row r="92" spans="1:27" ht="24.95" customHeight="1" x14ac:dyDescent="0.4">
      <c r="A92" s="71"/>
      <c r="B92" s="128" t="s">
        <v>6</v>
      </c>
      <c r="C92" s="124">
        <f>IF(OR('معلومات أساسية عن الخدمة'!C10 = "",'معلومات أساسية عن الخدمة'!D10 = ""), 0, SUM(COUNTIFS('حالة الالتزام بالضوابط -مستوى ٣'!J139:J143,tbl_choices!C7,'حالة الالتزام بالضوابط -مستوى ٣'!H139:H143,{"يجب تطبيقه كليًا - Must be fully implemented","يجب تطبيقه - Must be implemented","يجب تطبيقه جزئيًا - Must be partially implemented"},'حالة الالتزام بالضوابط -مستوى ٣'!F139:F143,"أساسي
Main Control")))</f>
        <v>0</v>
      </c>
      <c r="D92" s="62"/>
      <c r="E92" s="62"/>
      <c r="F92" s="62"/>
      <c r="G92" s="62"/>
      <c r="H92" s="62"/>
      <c r="I92" s="62"/>
      <c r="J92" s="62"/>
      <c r="K92" s="62"/>
      <c r="L92" s="62"/>
      <c r="M92" s="72"/>
      <c r="O92" s="71"/>
      <c r="P92" s="128" t="s">
        <v>6</v>
      </c>
      <c r="Q92" s="124">
        <f>IF(OR('معلومات أساسية عن الخدمة'!C10 = "",'معلومات أساسية عن الخدمة'!D10 = ""), 0, SUM(COUNTIFS('حالة الالتزام بالضوابط -مستوى ٣'!L139:L143,tbl_choices!C7,'حالة الالتزام بالضوابط -مستوى ٣'!H139:H143,{"يوصى بتطبيقه - Recommended","يجب تطبيقه جزئيًا - Must be partially implemented"},'حالة الالتزام بالضوابط -مستوى ٣'!F139:F143,"أساسي
Main Control")))</f>
        <v>0</v>
      </c>
      <c r="R92" s="62"/>
      <c r="S92" s="62"/>
      <c r="T92" s="62"/>
      <c r="U92" s="62"/>
      <c r="V92" s="62"/>
      <c r="W92" s="62"/>
      <c r="X92" s="62"/>
      <c r="Y92" s="62"/>
      <c r="Z92" s="62"/>
      <c r="AA92" s="72"/>
    </row>
    <row r="93" spans="1:27" ht="24.95" customHeight="1" x14ac:dyDescent="0.4">
      <c r="A93" s="71"/>
      <c r="B93" s="128" t="s">
        <v>7</v>
      </c>
      <c r="C93" s="124">
        <f>IF(OR('معلومات أساسية عن الخدمة'!C10 = "",'معلومات أساسية عن الخدمة'!D10 = ""), 0,  SUM(COUNTIFS('حالة الالتزام بالضوابط -مستوى ٣'!J139:J143,tbl_choices!C8,'حالة الالتزام بالضوابط -مستوى ٣'!H139:H143,{"يجب تطبيقه كليًا - Must be fully implemented","يجب تطبيقه - Must be implemented","يجب تطبيقه جزئيًا - Must be partially implemented"},'حالة الالتزام بالضوابط -مستوى ٣'!F139:F143,"أساسي
Main Control")))</f>
        <v>0</v>
      </c>
      <c r="D93" s="62"/>
      <c r="E93" s="62"/>
      <c r="F93" s="62"/>
      <c r="G93" s="62"/>
      <c r="H93" s="62"/>
      <c r="I93" s="62"/>
      <c r="J93" s="62"/>
      <c r="K93" s="62"/>
      <c r="L93" s="62"/>
      <c r="M93" s="72"/>
      <c r="O93" s="71"/>
      <c r="P93" s="128" t="s">
        <v>7</v>
      </c>
      <c r="Q93" s="124">
        <f>IF(OR('معلومات أساسية عن الخدمة'!C10 = "",'معلومات أساسية عن الخدمة'!D10 = ""), 0, SUM(COUNTIFS('حالة الالتزام بالضوابط -مستوى ٣'!L139:L143,tbl_choices!C8,'حالة الالتزام بالضوابط -مستوى ٣'!H139:H143,{"يوصى بتطبيقه - Recommended","يجب تطبيقه جزئيًا - Must be partially implemented"},'حالة الالتزام بالضوابط -مستوى ٣'!F139:F143,"أساسي
Main Control")))</f>
        <v>0</v>
      </c>
      <c r="R93" s="62"/>
      <c r="S93" s="62"/>
      <c r="T93" s="62"/>
      <c r="U93" s="62"/>
      <c r="V93" s="62"/>
      <c r="W93" s="62"/>
      <c r="X93" s="62"/>
      <c r="Y93" s="62"/>
      <c r="Z93" s="62"/>
      <c r="AA93" s="72"/>
    </row>
    <row r="94" spans="1:27" ht="24.95" customHeight="1" x14ac:dyDescent="0.4">
      <c r="A94" s="71"/>
      <c r="B94" s="128" t="s">
        <v>8</v>
      </c>
      <c r="C94" s="124">
        <f>IF(OR('معلومات أساسية عن الخدمة'!C10= "",'معلومات أساسية عن الخدمة'!D10 = ""), 0,  SUM(COUNTIFS('حالة الالتزام بالضوابط -مستوى ٣'!J139:J143,tbl_choices!C9,'حالة الالتزام بالضوابط -مستوى ٣'!H139:H143,{"يجب تطبيقه كليًا - Must be fully implemented","يجب تطبيقه - Must be implemented","يجب تطبيقه جزئيًا - Must be partially implemented"},'حالة الالتزام بالضوابط -مستوى ٣'!F139:F143,"أساسي
Main Control")))</f>
        <v>0</v>
      </c>
      <c r="D94" s="62"/>
      <c r="E94" s="62"/>
      <c r="F94" s="62"/>
      <c r="G94" s="62"/>
      <c r="H94" s="62"/>
      <c r="I94" s="62"/>
      <c r="J94" s="62"/>
      <c r="K94" s="62"/>
      <c r="L94" s="62"/>
      <c r="M94" s="72"/>
      <c r="O94" s="71"/>
      <c r="P94" s="128" t="s">
        <v>8</v>
      </c>
      <c r="Q94" s="124">
        <f>IF(OR('معلومات أساسية عن الخدمة'!C10 = "",'معلومات أساسية عن الخدمة'!D10 = ""), 0, SUM(COUNTIFS('حالة الالتزام بالضوابط -مستوى ٣'!L139:L143,tbl_choices!C9,'حالة الالتزام بالضوابط -مستوى ٣'!H139:H143,{"يوصى بتطبيقه - Recommended","يجب تطبيقه جزئيًا - Must be partially implemented"},'حالة الالتزام بالضوابط -مستوى ٣'!F139:F143,"أساسي
Main Control")))</f>
        <v>0</v>
      </c>
      <c r="R94" s="62"/>
      <c r="S94" s="62"/>
      <c r="T94" s="62"/>
      <c r="U94" s="62"/>
      <c r="V94" s="62"/>
      <c r="W94" s="62"/>
      <c r="X94" s="62"/>
      <c r="Y94" s="62"/>
      <c r="Z94" s="62"/>
      <c r="AA94" s="72"/>
    </row>
    <row r="95" spans="1:27" ht="24.95" customHeight="1" x14ac:dyDescent="0.4">
      <c r="A95" s="71"/>
      <c r="B95" s="128" t="s">
        <v>16</v>
      </c>
      <c r="C95" s="124">
        <f>IF(OR('معلومات أساسية عن الخدمة'!C10 = "",'معلومات أساسية عن الخدمة'!D10 = ""), 0,  SUM(COUNTIFS('حالة الالتزام بالضوابط -مستوى ٣'!J139:J143,tbl_choices!C10,'حالة الالتزام بالضوابط -مستوى ٣'!H139:H143,{"يجب تطبيقه كليًا - Must be fully implemented","يجب تطبيقه - Must be implemented","يجب تطبيقه جزئيًا - Must be partially implemented"},'حالة الالتزام بالضوابط -مستوى ٣'!F139:F143,"أساسي
Main Control")))</f>
        <v>0</v>
      </c>
      <c r="D95" s="62"/>
      <c r="E95" s="62"/>
      <c r="F95" s="62"/>
      <c r="G95" s="62"/>
      <c r="H95" s="62"/>
      <c r="I95" s="62"/>
      <c r="J95" s="62"/>
      <c r="K95" s="62"/>
      <c r="L95" s="62"/>
      <c r="M95" s="72"/>
      <c r="O95" s="71"/>
      <c r="P95" s="128" t="s">
        <v>16</v>
      </c>
      <c r="Q95" s="124">
        <f>IF(OR('معلومات أساسية عن الخدمة'!C10 = "",'معلومات أساسية عن الخدمة'!D10 = ""), 0, SUM(COUNTIFS('حالة الالتزام بالضوابط -مستوى ٣'!L139:L143,tbl_choices!C10,'حالة الالتزام بالضوابط -مستوى ٣'!H139:H143,{"يوصى بتطبيقه - Recommended","يجب تطبيقه جزئيًا - Must be partially implemented"},'حالة الالتزام بالضوابط -مستوى ٣'!F139:F143,"أساسي
Main Control")))</f>
        <v>0</v>
      </c>
      <c r="R95" s="62"/>
      <c r="S95" s="62"/>
      <c r="T95" s="62"/>
      <c r="U95" s="62"/>
      <c r="V95" s="62"/>
      <c r="W95" s="62"/>
      <c r="X95" s="62"/>
      <c r="Y95" s="62"/>
      <c r="Z95" s="62"/>
      <c r="AA95" s="72"/>
    </row>
    <row r="96" spans="1:27" x14ac:dyDescent="0.25">
      <c r="A96" s="71"/>
      <c r="B96" s="62"/>
      <c r="C96" s="62"/>
      <c r="D96" s="62"/>
      <c r="E96" s="62"/>
      <c r="F96" s="62"/>
      <c r="G96" s="62"/>
      <c r="H96" s="62"/>
      <c r="I96" s="62"/>
      <c r="J96" s="62"/>
      <c r="K96" s="62"/>
      <c r="L96" s="62"/>
      <c r="M96" s="72"/>
      <c r="O96" s="71"/>
      <c r="P96" s="62"/>
      <c r="Q96" s="62"/>
      <c r="R96" s="62"/>
      <c r="S96" s="62"/>
      <c r="T96" s="62"/>
      <c r="U96" s="62"/>
      <c r="V96" s="62"/>
      <c r="W96" s="62"/>
      <c r="X96" s="62"/>
      <c r="Y96" s="62"/>
      <c r="Z96" s="62"/>
      <c r="AA96" s="72"/>
    </row>
    <row r="97" spans="1:27" x14ac:dyDescent="0.25">
      <c r="A97" s="71"/>
      <c r="B97" s="62"/>
      <c r="C97" s="62"/>
      <c r="D97" s="62"/>
      <c r="E97" s="62"/>
      <c r="F97" s="62"/>
      <c r="G97" s="62"/>
      <c r="H97" s="62"/>
      <c r="I97" s="62"/>
      <c r="J97" s="62"/>
      <c r="K97" s="62"/>
      <c r="L97" s="62"/>
      <c r="M97" s="72"/>
      <c r="O97" s="71"/>
      <c r="P97" s="62"/>
      <c r="Q97" s="62"/>
      <c r="R97" s="62"/>
      <c r="S97" s="62"/>
      <c r="T97" s="62"/>
      <c r="U97" s="62"/>
      <c r="V97" s="62"/>
      <c r="W97" s="62"/>
      <c r="X97" s="62"/>
      <c r="Y97" s="62"/>
      <c r="Z97" s="62"/>
      <c r="AA97" s="72"/>
    </row>
    <row r="98" spans="1:27" x14ac:dyDescent="0.25">
      <c r="A98" s="71"/>
      <c r="B98" s="62"/>
      <c r="C98" s="62"/>
      <c r="D98" s="62"/>
      <c r="E98" s="62"/>
      <c r="F98" s="62"/>
      <c r="G98" s="62"/>
      <c r="H98" s="62"/>
      <c r="I98" s="62"/>
      <c r="J98" s="62"/>
      <c r="K98" s="62"/>
      <c r="L98" s="62"/>
      <c r="M98" s="72"/>
      <c r="O98" s="71"/>
      <c r="P98" s="62"/>
      <c r="Q98" s="62"/>
      <c r="R98" s="62"/>
      <c r="S98" s="62"/>
      <c r="T98" s="62"/>
      <c r="U98" s="62"/>
      <c r="V98" s="62"/>
      <c r="W98" s="62"/>
      <c r="X98" s="62"/>
      <c r="Y98" s="62"/>
      <c r="Z98" s="62"/>
      <c r="AA98" s="72"/>
    </row>
    <row r="99" spans="1:27" x14ac:dyDescent="0.25">
      <c r="A99" s="71"/>
      <c r="B99" s="62"/>
      <c r="C99" s="62"/>
      <c r="D99" s="62"/>
      <c r="E99" s="62"/>
      <c r="F99" s="62"/>
      <c r="G99" s="62"/>
      <c r="H99" s="62"/>
      <c r="I99" s="62"/>
      <c r="J99" s="62"/>
      <c r="K99" s="62"/>
      <c r="L99" s="62"/>
      <c r="M99" s="72"/>
      <c r="O99" s="71"/>
      <c r="P99" s="62"/>
      <c r="Q99" s="62"/>
      <c r="R99" s="62"/>
      <c r="S99" s="62"/>
      <c r="T99" s="62"/>
      <c r="U99" s="62"/>
      <c r="V99" s="62"/>
      <c r="W99" s="62"/>
      <c r="X99" s="62"/>
      <c r="Y99" s="62"/>
      <c r="Z99" s="62"/>
      <c r="AA99" s="72"/>
    </row>
    <row r="100" spans="1:27" x14ac:dyDescent="0.25">
      <c r="A100" s="71"/>
      <c r="B100" s="62"/>
      <c r="C100" s="62"/>
      <c r="D100" s="62"/>
      <c r="E100" s="62"/>
      <c r="F100" s="62"/>
      <c r="G100" s="62"/>
      <c r="H100" s="62"/>
      <c r="I100" s="62"/>
      <c r="J100" s="62"/>
      <c r="K100" s="62"/>
      <c r="L100" s="62"/>
      <c r="M100" s="72"/>
      <c r="O100" s="71"/>
      <c r="P100" s="62"/>
      <c r="Q100" s="62"/>
      <c r="R100" s="62"/>
      <c r="S100" s="62"/>
      <c r="T100" s="62"/>
      <c r="U100" s="62"/>
      <c r="V100" s="62"/>
      <c r="W100" s="62"/>
      <c r="X100" s="62"/>
      <c r="Y100" s="62"/>
      <c r="Z100" s="62"/>
      <c r="AA100" s="72"/>
    </row>
    <row r="101" spans="1:27" x14ac:dyDescent="0.25">
      <c r="A101" s="71"/>
      <c r="B101" s="62"/>
      <c r="C101" s="62"/>
      <c r="D101" s="62"/>
      <c r="E101" s="62"/>
      <c r="F101" s="62"/>
      <c r="G101" s="62"/>
      <c r="H101" s="62"/>
      <c r="I101" s="62"/>
      <c r="J101" s="62"/>
      <c r="K101" s="62"/>
      <c r="L101" s="62"/>
      <c r="M101" s="72"/>
      <c r="O101" s="71"/>
      <c r="P101" s="62"/>
      <c r="Q101" s="62"/>
      <c r="R101" s="62"/>
      <c r="S101" s="62"/>
      <c r="T101" s="62"/>
      <c r="U101" s="62"/>
      <c r="V101" s="62"/>
      <c r="W101" s="62"/>
      <c r="X101" s="62"/>
      <c r="Y101" s="62"/>
      <c r="Z101" s="62"/>
      <c r="AA101" s="72"/>
    </row>
    <row r="102" spans="1:27" x14ac:dyDescent="0.25">
      <c r="A102" s="71"/>
      <c r="B102" s="62"/>
      <c r="C102" s="62"/>
      <c r="D102" s="62"/>
      <c r="E102" s="62"/>
      <c r="F102" s="62"/>
      <c r="G102" s="62"/>
      <c r="H102" s="62"/>
      <c r="I102" s="62"/>
      <c r="J102" s="62"/>
      <c r="K102" s="62"/>
      <c r="L102" s="62"/>
      <c r="M102" s="72"/>
      <c r="O102" s="71"/>
      <c r="P102" s="62"/>
      <c r="Q102" s="62"/>
      <c r="R102" s="62"/>
      <c r="S102" s="62"/>
      <c r="T102" s="62"/>
      <c r="U102" s="62"/>
      <c r="V102" s="62"/>
      <c r="W102" s="62"/>
      <c r="X102" s="62"/>
      <c r="Y102" s="62"/>
      <c r="Z102" s="62"/>
      <c r="AA102" s="72"/>
    </row>
    <row r="103" spans="1:27" x14ac:dyDescent="0.25">
      <c r="A103" s="71"/>
      <c r="B103" s="62"/>
      <c r="C103" s="62"/>
      <c r="D103" s="62"/>
      <c r="E103" s="62"/>
      <c r="F103" s="62"/>
      <c r="G103" s="62"/>
      <c r="H103" s="62"/>
      <c r="I103" s="62"/>
      <c r="J103" s="62"/>
      <c r="K103" s="62"/>
      <c r="L103" s="62"/>
      <c r="M103" s="72"/>
      <c r="O103" s="71"/>
      <c r="P103" s="62"/>
      <c r="Q103" s="62"/>
      <c r="R103" s="62"/>
      <c r="S103" s="62"/>
      <c r="T103" s="62"/>
      <c r="U103" s="62"/>
      <c r="V103" s="62"/>
      <c r="W103" s="62"/>
      <c r="X103" s="62"/>
      <c r="Y103" s="62"/>
      <c r="Z103" s="62"/>
      <c r="AA103" s="72"/>
    </row>
    <row r="104" spans="1:27" x14ac:dyDescent="0.25">
      <c r="A104" s="71"/>
      <c r="B104" s="62"/>
      <c r="C104" s="62"/>
      <c r="D104" s="62"/>
      <c r="E104" s="62"/>
      <c r="F104" s="62"/>
      <c r="G104" s="62"/>
      <c r="H104" s="62"/>
      <c r="I104" s="62"/>
      <c r="J104" s="62"/>
      <c r="K104" s="62"/>
      <c r="L104" s="62"/>
      <c r="M104" s="72"/>
      <c r="O104" s="71"/>
      <c r="P104" s="62"/>
      <c r="Q104" s="62"/>
      <c r="R104" s="62"/>
      <c r="S104" s="62"/>
      <c r="T104" s="62"/>
      <c r="U104" s="62"/>
      <c r="V104" s="62"/>
      <c r="W104" s="62"/>
      <c r="X104" s="62"/>
      <c r="Y104" s="62"/>
      <c r="Z104" s="62"/>
      <c r="AA104" s="72"/>
    </row>
    <row r="105" spans="1:27" x14ac:dyDescent="0.25">
      <c r="A105" s="71"/>
      <c r="B105" s="62"/>
      <c r="C105" s="62"/>
      <c r="D105" s="62"/>
      <c r="E105" s="62"/>
      <c r="F105" s="62"/>
      <c r="G105" s="62"/>
      <c r="H105" s="62"/>
      <c r="I105" s="62"/>
      <c r="J105" s="62"/>
      <c r="K105" s="62"/>
      <c r="L105" s="62"/>
      <c r="M105" s="72"/>
      <c r="O105" s="71"/>
      <c r="P105" s="62"/>
      <c r="Q105" s="62"/>
      <c r="R105" s="62"/>
      <c r="S105" s="62"/>
      <c r="T105" s="62"/>
      <c r="U105" s="62"/>
      <c r="V105" s="62"/>
      <c r="W105" s="62"/>
      <c r="X105" s="62"/>
      <c r="Y105" s="62"/>
      <c r="Z105" s="62"/>
      <c r="AA105" s="72"/>
    </row>
    <row r="106" spans="1:27" x14ac:dyDescent="0.25">
      <c r="A106" s="71"/>
      <c r="B106" s="62"/>
      <c r="C106" s="62"/>
      <c r="D106" s="62"/>
      <c r="E106" s="62"/>
      <c r="F106" s="62"/>
      <c r="G106" s="62"/>
      <c r="H106" s="62"/>
      <c r="I106" s="62"/>
      <c r="J106" s="62"/>
      <c r="K106" s="62"/>
      <c r="L106" s="62"/>
      <c r="M106" s="72"/>
      <c r="O106" s="71"/>
      <c r="P106" s="62"/>
      <c r="Q106" s="62"/>
      <c r="R106" s="62"/>
      <c r="S106" s="62"/>
      <c r="T106" s="62"/>
      <c r="U106" s="62"/>
      <c r="V106" s="62"/>
      <c r="W106" s="62"/>
      <c r="X106" s="62"/>
      <c r="Y106" s="62"/>
      <c r="Z106" s="62"/>
      <c r="AA106" s="72"/>
    </row>
    <row r="107" spans="1:27" x14ac:dyDescent="0.25">
      <c r="A107" s="71"/>
      <c r="B107" s="62"/>
      <c r="C107" s="62"/>
      <c r="D107" s="62"/>
      <c r="E107" s="62"/>
      <c r="F107" s="62"/>
      <c r="G107" s="62"/>
      <c r="H107" s="62"/>
      <c r="I107" s="62"/>
      <c r="J107" s="62"/>
      <c r="K107" s="62"/>
      <c r="L107" s="62"/>
      <c r="M107" s="72"/>
      <c r="O107" s="71"/>
      <c r="P107" s="62"/>
      <c r="Q107" s="62"/>
      <c r="R107" s="62"/>
      <c r="S107" s="62"/>
      <c r="T107" s="62"/>
      <c r="U107" s="62"/>
      <c r="V107" s="62"/>
      <c r="W107" s="62"/>
      <c r="X107" s="62"/>
      <c r="Y107" s="62"/>
      <c r="Z107" s="62"/>
      <c r="AA107" s="72"/>
    </row>
    <row r="108" spans="1:27" x14ac:dyDescent="0.25">
      <c r="A108" s="71"/>
      <c r="B108" s="62"/>
      <c r="C108" s="62"/>
      <c r="D108" s="62"/>
      <c r="E108" s="62"/>
      <c r="F108" s="62"/>
      <c r="G108" s="62"/>
      <c r="H108" s="62"/>
      <c r="I108" s="62"/>
      <c r="J108" s="62"/>
      <c r="K108" s="62"/>
      <c r="L108" s="62"/>
      <c r="M108" s="72"/>
      <c r="O108" s="71"/>
      <c r="P108" s="62"/>
      <c r="Q108" s="62"/>
      <c r="R108" s="62"/>
      <c r="S108" s="62"/>
      <c r="T108" s="62"/>
      <c r="U108" s="62"/>
      <c r="V108" s="62"/>
      <c r="W108" s="62"/>
      <c r="X108" s="62"/>
      <c r="Y108" s="62"/>
      <c r="Z108" s="62"/>
      <c r="AA108" s="72"/>
    </row>
    <row r="109" spans="1:27" ht="18" x14ac:dyDescent="0.4">
      <c r="A109" s="444" t="str">
        <f>"التصنيف - Classification:  "&amp;الرئيسية!E11&amp;"                                                                                                                                                                             "</f>
        <v xml:space="preserve">التصنيف - Classification:  عام - Public                                                                                                                                                                             </v>
      </c>
      <c r="B109" s="444"/>
      <c r="C109" s="444"/>
      <c r="D109" s="444"/>
      <c r="E109" s="444"/>
      <c r="F109" s="444"/>
      <c r="G109" s="444"/>
      <c r="H109" s="444"/>
      <c r="I109" s="444"/>
      <c r="J109" s="444"/>
      <c r="K109" s="444"/>
      <c r="L109" s="444"/>
      <c r="M109" s="445"/>
      <c r="O109" s="443" t="str">
        <f>"التصنيف - Classification: "&amp;الرئيسية!E11&amp;"                                                                                                                                                                             "</f>
        <v xml:space="preserve">التصنيف - Classification: عام - Public                                                                                                                                                                             </v>
      </c>
      <c r="P109" s="443"/>
      <c r="Q109" s="443"/>
      <c r="R109" s="443"/>
      <c r="S109" s="443"/>
      <c r="T109" s="443"/>
      <c r="U109" s="443"/>
      <c r="V109" s="443"/>
      <c r="W109" s="443"/>
      <c r="X109" s="443"/>
      <c r="Y109" s="443"/>
      <c r="Z109" s="443"/>
      <c r="AA109" s="443"/>
    </row>
  </sheetData>
  <sheetProtection password="AD2E" sheet="1" objects="1" scenarios="1"/>
  <mergeCells count="26">
    <mergeCell ref="A109:M109"/>
    <mergeCell ref="B1:K2"/>
    <mergeCell ref="B3:K3"/>
    <mergeCell ref="B8:C8"/>
    <mergeCell ref="B19:K19"/>
    <mergeCell ref="B21:C21"/>
    <mergeCell ref="B42:K42"/>
    <mergeCell ref="B44:C44"/>
    <mergeCell ref="B65:K65"/>
    <mergeCell ref="B67:C67"/>
    <mergeCell ref="B89:K89"/>
    <mergeCell ref="B91:C91"/>
    <mergeCell ref="B4:K4"/>
    <mergeCell ref="P1:Y2"/>
    <mergeCell ref="P3:Y3"/>
    <mergeCell ref="P8:Q8"/>
    <mergeCell ref="P19:Y19"/>
    <mergeCell ref="P21:Q21"/>
    <mergeCell ref="P4:Y4"/>
    <mergeCell ref="P91:Q91"/>
    <mergeCell ref="O109:AA109"/>
    <mergeCell ref="P42:Y42"/>
    <mergeCell ref="P44:Q44"/>
    <mergeCell ref="P65:Y65"/>
    <mergeCell ref="P67:Q67"/>
    <mergeCell ref="P89:Y89"/>
  </mergeCells>
  <conditionalFormatting sqref="C32">
    <cfRule type="cellIs" dxfId="628" priority="5" operator="equal">
      <formula>"Not Applicable"</formula>
    </cfRule>
    <cfRule type="cellIs" dxfId="627" priority="6" operator="equal">
      <formula>"Compliant"</formula>
    </cfRule>
    <cfRule type="cellIs" dxfId="626" priority="7" operator="equal">
      <formula>"Partially Compliant"</formula>
    </cfRule>
    <cfRule type="cellIs" dxfId="625" priority="8" operator="equal">
      <formula>"Non-Compliant"</formula>
    </cfRule>
  </conditionalFormatting>
  <conditionalFormatting sqref="Q32">
    <cfRule type="cellIs" dxfId="624" priority="1" operator="equal">
      <formula>"Not Applicable"</formula>
    </cfRule>
    <cfRule type="cellIs" dxfId="623" priority="2" operator="equal">
      <formula>"Compliant"</formula>
    </cfRule>
    <cfRule type="cellIs" dxfId="622" priority="3" operator="equal">
      <formula>"Partially Compliant"</formula>
    </cfRule>
    <cfRule type="cellIs" dxfId="621" priority="4"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&amp;R&amp;"Calibri"&amp;11&amp;K000000&amp;"Calibri"&amp;11&amp;K000000&amp;"Calibri"&amp;11&amp;K000000&amp;"Times New Roman,Regular"&amp;12&amp;G | &amp;P_x000D_&amp;1#&amp;"Courier New"&amp;10&amp;K317100متاح</oddFooter>
    <firstHeader>&amp;R&amp;F</firstHeader>
    <firstFooter>&amp;R&amp;"Calibri"&amp;11&amp;K000000&amp;"Calibri"&amp;11&amp;K000000&amp;"Calibri"&amp;11&amp;K000000&amp;"Times New Roman,Regular"&amp;12&amp;G | &amp;P_x000D_&amp;1#&amp;"Courier New"&amp;10&amp;K317100متاح</firstFooter>
  </headerFooter>
  <rowBreaks count="2" manualBreakCount="2">
    <brk id="40" max="16383" man="1"/>
    <brk id="63" max="16383" man="1"/>
  </rowBreaks>
  <drawing r:id="rId2"/>
  <legacyDrawing r:id="rId3"/>
  <legacyDrawingHF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R149"/>
  <sheetViews>
    <sheetView showGridLines="0" showZeros="0" rightToLeft="1" zoomScaleNormal="100" workbookViewId="0">
      <selection activeCell="D136" sqref="D136:E138"/>
    </sheetView>
  </sheetViews>
  <sheetFormatPr defaultColWidth="9.140625" defaultRowHeight="18.75" x14ac:dyDescent="0.3"/>
  <cols>
    <col min="1" max="1" width="5.85546875" style="167" customWidth="1"/>
    <col min="2" max="2" width="29.7109375" style="167" customWidth="1"/>
    <col min="3" max="5" width="20.7109375" style="167" customWidth="1"/>
    <col min="6" max="7" width="20.7109375" style="168" customWidth="1"/>
    <col min="8" max="8" width="16.7109375" style="168" customWidth="1"/>
    <col min="9" max="9" width="36.28515625" style="167" customWidth="1"/>
    <col min="10" max="10" width="15.5703125" style="167" customWidth="1"/>
    <col min="11" max="13" width="14.85546875" style="167" hidden="1" customWidth="1"/>
    <col min="14" max="15" width="15.7109375" style="167" customWidth="1"/>
    <col min="16" max="16" width="18.42578125" style="167" customWidth="1"/>
    <col min="17" max="17" width="8.140625" style="167" customWidth="1"/>
    <col min="18" max="18" width="9.42578125" style="167" bestFit="1" customWidth="1"/>
    <col min="19" max="22" width="9.140625" style="167"/>
    <col min="23" max="23" width="10.7109375" style="167" bestFit="1" customWidth="1"/>
    <col min="24" max="16384" width="9.140625" style="167"/>
  </cols>
  <sheetData>
    <row r="1" spans="1:18" s="166" customFormat="1" ht="22.5" customHeight="1" x14ac:dyDescent="0.3">
      <c r="A1" s="171"/>
      <c r="B1" s="172"/>
      <c r="C1" s="172"/>
      <c r="D1" s="172"/>
      <c r="E1" s="172"/>
      <c r="F1" s="173"/>
      <c r="G1" s="173"/>
      <c r="H1" s="173"/>
      <c r="I1" s="172"/>
      <c r="J1" s="174"/>
      <c r="K1" s="174"/>
      <c r="L1" s="174"/>
      <c r="M1" s="174"/>
      <c r="N1" s="174"/>
      <c r="O1" s="174"/>
      <c r="P1" s="174"/>
      <c r="Q1" s="175"/>
      <c r="R1" s="176"/>
    </row>
    <row r="2" spans="1:18" s="166" customFormat="1" ht="22.5" customHeight="1" x14ac:dyDescent="0.3">
      <c r="A2" s="177"/>
      <c r="B2" s="105"/>
      <c r="C2" s="105"/>
      <c r="D2" s="105"/>
      <c r="E2" s="105"/>
      <c r="F2" s="169"/>
      <c r="G2" s="169"/>
      <c r="H2" s="169"/>
      <c r="I2" s="105"/>
      <c r="J2" s="170"/>
      <c r="K2" s="170"/>
      <c r="L2" s="170"/>
      <c r="M2" s="170"/>
      <c r="N2" s="170"/>
      <c r="O2" s="170"/>
      <c r="P2" s="170"/>
      <c r="Q2" s="107"/>
      <c r="R2" s="178"/>
    </row>
    <row r="3" spans="1:18" s="166" customFormat="1" ht="22.5" customHeight="1" x14ac:dyDescent="0.3">
      <c r="A3" s="177"/>
      <c r="B3" s="105"/>
      <c r="C3" s="105"/>
      <c r="D3" s="105"/>
      <c r="E3" s="105"/>
      <c r="F3" s="169"/>
      <c r="G3" s="169"/>
      <c r="H3" s="169"/>
      <c r="I3" s="105"/>
      <c r="J3" s="170"/>
      <c r="K3" s="170"/>
      <c r="L3" s="170"/>
      <c r="M3" s="170"/>
      <c r="N3" s="170"/>
      <c r="O3" s="170"/>
      <c r="P3" s="170"/>
      <c r="Q3" s="107"/>
      <c r="R3" s="178"/>
    </row>
    <row r="4" spans="1:18" s="166" customFormat="1" ht="50.1" customHeight="1" x14ac:dyDescent="0.3">
      <c r="A4" s="177"/>
      <c r="B4" s="105"/>
      <c r="C4" s="105"/>
      <c r="D4" s="105"/>
      <c r="E4" s="105"/>
      <c r="F4" s="169"/>
      <c r="G4" s="169"/>
      <c r="H4" s="169"/>
      <c r="I4" s="105"/>
      <c r="J4" s="170"/>
      <c r="K4" s="170"/>
      <c r="L4" s="170"/>
      <c r="M4" s="170"/>
      <c r="N4" s="170"/>
      <c r="O4" s="170"/>
      <c r="P4" s="170"/>
      <c r="Q4" s="107"/>
      <c r="R4" s="178"/>
    </row>
    <row r="5" spans="1:18" s="166" customFormat="1" ht="35.1" customHeight="1" x14ac:dyDescent="0.3">
      <c r="A5" s="179"/>
      <c r="B5" s="180"/>
      <c r="C5" s="180"/>
      <c r="D5" s="180"/>
      <c r="E5" s="180"/>
      <c r="F5" s="104"/>
      <c r="G5" s="104"/>
      <c r="H5" s="104"/>
      <c r="I5" s="180"/>
      <c r="J5" s="59"/>
      <c r="K5" s="59"/>
      <c r="L5" s="59"/>
      <c r="M5" s="59"/>
      <c r="N5" s="59"/>
      <c r="O5" s="59"/>
      <c r="P5" s="59"/>
      <c r="Q5" s="58"/>
      <c r="R5" s="181"/>
    </row>
    <row r="6" spans="1:18" s="166" customFormat="1" ht="30" customHeight="1" x14ac:dyDescent="0.3">
      <c r="A6" s="179"/>
      <c r="B6" s="180"/>
      <c r="C6" s="180"/>
      <c r="D6" s="180"/>
      <c r="E6" s="180"/>
      <c r="F6" s="104"/>
      <c r="G6" s="104"/>
      <c r="H6" s="104"/>
      <c r="I6" s="180"/>
      <c r="J6" s="58"/>
      <c r="K6" s="58"/>
      <c r="L6" s="58"/>
      <c r="M6" s="58"/>
      <c r="N6" s="58"/>
      <c r="O6" s="58"/>
      <c r="P6" s="58"/>
      <c r="Q6" s="58"/>
      <c r="R6" s="181"/>
    </row>
    <row r="7" spans="1:18" s="166" customFormat="1" ht="90" customHeight="1" x14ac:dyDescent="0.3">
      <c r="A7" s="179"/>
      <c r="B7" s="310" t="s">
        <v>103</v>
      </c>
      <c r="C7" s="414" t="str">
        <f>'معلومات أساسية عن الخدمة'!C12&amp;CHAR(10)&amp;'معلومات أساسية عن الخدمة'!C13</f>
        <v>المستوى ٤
Level 4</v>
      </c>
      <c r="D7" s="415"/>
      <c r="E7" s="416"/>
      <c r="F7" s="417" t="s">
        <v>106</v>
      </c>
      <c r="G7" s="418"/>
      <c r="H7" s="429">
        <f>'معلومات أساسية عن الخدمة'!D12</f>
        <v>0</v>
      </c>
      <c r="I7" s="430"/>
      <c r="J7" s="430"/>
      <c r="K7" s="430"/>
      <c r="L7" s="430"/>
      <c r="M7" s="430"/>
      <c r="N7" s="430"/>
      <c r="O7" s="430"/>
      <c r="P7" s="431"/>
      <c r="Q7" s="58"/>
      <c r="R7" s="181"/>
    </row>
    <row r="8" spans="1:18" s="166" customFormat="1" ht="6.95" customHeight="1" x14ac:dyDescent="0.3">
      <c r="A8" s="179"/>
      <c r="B8" s="182"/>
      <c r="C8" s="182"/>
      <c r="D8" s="182"/>
      <c r="E8" s="182"/>
      <c r="F8" s="108"/>
      <c r="G8" s="108"/>
      <c r="H8" s="108"/>
      <c r="I8" s="182"/>
      <c r="J8" s="109"/>
      <c r="K8" s="109"/>
      <c r="L8" s="109"/>
      <c r="M8" s="109"/>
      <c r="N8" s="109"/>
      <c r="O8" s="109"/>
      <c r="P8" s="109"/>
      <c r="Q8" s="58"/>
      <c r="R8" s="181"/>
    </row>
    <row r="9" spans="1:18" s="166" customFormat="1" ht="108" x14ac:dyDescent="0.3">
      <c r="A9" s="179"/>
      <c r="B9" s="256" t="s">
        <v>104</v>
      </c>
      <c r="C9" s="419" t="s">
        <v>107</v>
      </c>
      <c r="D9" s="419"/>
      <c r="E9" s="419"/>
      <c r="F9" s="256" t="s">
        <v>105</v>
      </c>
      <c r="G9" s="256" t="s">
        <v>108</v>
      </c>
      <c r="H9" s="256" t="s">
        <v>110</v>
      </c>
      <c r="I9" s="256" t="s">
        <v>109</v>
      </c>
      <c r="J9" s="256" t="s">
        <v>111</v>
      </c>
      <c r="K9" s="256"/>
      <c r="L9" s="256" t="s">
        <v>100</v>
      </c>
      <c r="M9" s="256" t="s">
        <v>99</v>
      </c>
      <c r="N9" s="273" t="s">
        <v>449</v>
      </c>
      <c r="O9" s="256" t="s">
        <v>113</v>
      </c>
      <c r="P9" s="256" t="s">
        <v>115</v>
      </c>
      <c r="Q9" s="58"/>
      <c r="R9" s="181"/>
    </row>
    <row r="10" spans="1:18" s="166" customFormat="1" ht="3.95" customHeight="1" x14ac:dyDescent="0.3">
      <c r="A10" s="177"/>
      <c r="B10" s="106"/>
      <c r="C10" s="106"/>
      <c r="D10" s="106"/>
      <c r="E10" s="106"/>
      <c r="F10" s="106"/>
      <c r="G10" s="106"/>
      <c r="H10" s="106"/>
      <c r="I10" s="106"/>
      <c r="J10" s="106"/>
      <c r="K10" s="106"/>
      <c r="L10" s="106"/>
      <c r="M10" s="106"/>
      <c r="N10" s="106"/>
      <c r="O10" s="106"/>
      <c r="P10" s="106"/>
      <c r="Q10" s="107"/>
      <c r="R10" s="178"/>
    </row>
    <row r="11" spans="1:18" ht="183" customHeight="1" x14ac:dyDescent="0.3">
      <c r="A11" s="183"/>
      <c r="B11" s="432" t="s">
        <v>101</v>
      </c>
      <c r="C11" s="420" t="s">
        <v>254</v>
      </c>
      <c r="D11" s="422" t="s">
        <v>27</v>
      </c>
      <c r="E11" s="423"/>
      <c r="F11" s="123" t="s">
        <v>116</v>
      </c>
      <c r="G11" s="259" t="s">
        <v>120</v>
      </c>
      <c r="H11" s="274" t="str">
        <f>'Implementation Mandatoriness'!C7</f>
        <v>يجب تطبيقه كليًا - Must be fully implemented</v>
      </c>
      <c r="I11" s="262" t="s">
        <v>473</v>
      </c>
      <c r="J11" s="253" t="str">
        <f>IF(K11=3,"مطبق كليًا  - Implemented",IF(K11=0,"لاينطبق - Not Applicable",IF(K11=1,"غير مطبق  - Not Implemented",IF(3&lt;K11&gt;1,"مطبق جزئيًا  - Partially Implemented"," "))))</f>
        <v>مطبق كليًا  - Implemented</v>
      </c>
      <c r="K11" s="127">
        <f>IF(SUM(K12:K12)=0,0,AVERAGEIF(K12:K12,"&lt;&gt;0"))</f>
        <v>3</v>
      </c>
      <c r="L11" s="127"/>
      <c r="M11" s="127"/>
      <c r="N11" s="127"/>
      <c r="O11" s="127"/>
      <c r="P11" s="199"/>
      <c r="Q11" s="60"/>
      <c r="R11" s="184"/>
    </row>
    <row r="12" spans="1:18" ht="214.5" x14ac:dyDescent="0.3">
      <c r="A12" s="183"/>
      <c r="B12" s="433"/>
      <c r="C12" s="421"/>
      <c r="D12" s="424"/>
      <c r="E12" s="425"/>
      <c r="F12" s="123" t="s">
        <v>117</v>
      </c>
      <c r="G12" s="259" t="s">
        <v>122</v>
      </c>
      <c r="H12" s="274" t="str">
        <f>'Implementation Mandatoriness'!C8</f>
        <v>يجب تطبيقه - Must be implemented</v>
      </c>
      <c r="I12" s="262" t="s">
        <v>121</v>
      </c>
      <c r="J12" s="126" t="s">
        <v>6</v>
      </c>
      <c r="K12" s="127">
        <f>IF(J12="مطبق كليًا  - Implemented",3,IF(J12="مطبق جزئيًا  - Partially Implemented",2,IF(J12="غير مطبق  - Not Implemented",1,0)))</f>
        <v>3</v>
      </c>
      <c r="L12" s="127"/>
      <c r="M12" s="127"/>
      <c r="N12" s="127"/>
      <c r="O12" s="127"/>
      <c r="P12" s="199"/>
      <c r="Q12" s="60"/>
      <c r="R12" s="184"/>
    </row>
    <row r="13" spans="1:18" ht="195" x14ac:dyDescent="0.3">
      <c r="A13" s="183"/>
      <c r="B13" s="433"/>
      <c r="C13" s="467" t="s">
        <v>255</v>
      </c>
      <c r="D13" s="436" t="s">
        <v>28</v>
      </c>
      <c r="E13" s="437"/>
      <c r="F13" s="123" t="s">
        <v>116</v>
      </c>
      <c r="G13" s="259" t="s">
        <v>123</v>
      </c>
      <c r="H13" s="274" t="str">
        <f>'Implementation Mandatoriness'!C7</f>
        <v>يجب تطبيقه كليًا - Must be fully implemented</v>
      </c>
      <c r="I13" s="262" t="s">
        <v>284</v>
      </c>
      <c r="J13" s="253" t="str">
        <f>IF(K13=3,"مطبق كليًا  - Implemented",IF(K13=0,"لاينطبق - Not Applicable",IF(K13=1,"غير مطبق  - Not Implemented",IF(3&lt;K13&gt;1,"مطبق جزئيًا  - Partially Implemented"," "))))</f>
        <v>مطبق كليًا  - Implemented</v>
      </c>
      <c r="K13" s="127">
        <f>IF(SUM(K14:K16)=0,0,AVERAGEIF(K14:K16,"&lt;&gt;0"))</f>
        <v>3</v>
      </c>
      <c r="L13" s="127"/>
      <c r="M13" s="127"/>
      <c r="N13" s="127"/>
      <c r="O13" s="127"/>
      <c r="P13" s="199"/>
      <c r="Q13" s="60"/>
      <c r="R13" s="184"/>
    </row>
    <row r="14" spans="1:18" ht="205.5" customHeight="1" x14ac:dyDescent="0.3">
      <c r="A14" s="183"/>
      <c r="B14" s="433"/>
      <c r="C14" s="467"/>
      <c r="D14" s="438"/>
      <c r="E14" s="439"/>
      <c r="F14" s="123" t="s">
        <v>117</v>
      </c>
      <c r="G14" s="259" t="s">
        <v>124</v>
      </c>
      <c r="H14" s="274" t="str">
        <f>'Implementation Mandatoriness'!C8</f>
        <v>يجب تطبيقه - Must be implemented</v>
      </c>
      <c r="I14" s="262" t="s">
        <v>285</v>
      </c>
      <c r="J14" s="126" t="s">
        <v>6</v>
      </c>
      <c r="K14" s="127">
        <f>IF(J14="مطبق كليًا  - Implemented",3,IF(J14="مطبق جزئيًا  - Partially Implemented",2,IF(J14="غير مطبق  - Not Implemented",1,0)))</f>
        <v>3</v>
      </c>
      <c r="L14" s="127"/>
      <c r="M14" s="127"/>
      <c r="N14" s="127"/>
      <c r="O14" s="127"/>
      <c r="P14" s="199"/>
      <c r="Q14" s="60"/>
      <c r="R14" s="184"/>
    </row>
    <row r="15" spans="1:18" ht="117" x14ac:dyDescent="0.3">
      <c r="A15" s="183"/>
      <c r="B15" s="433"/>
      <c r="C15" s="467"/>
      <c r="D15" s="438"/>
      <c r="E15" s="439"/>
      <c r="F15" s="123" t="s">
        <v>117</v>
      </c>
      <c r="G15" s="259" t="s">
        <v>125</v>
      </c>
      <c r="H15" s="274" t="str">
        <f>'Implementation Mandatoriness'!C8</f>
        <v>يجب تطبيقه - Must be implemented</v>
      </c>
      <c r="I15" s="262" t="s">
        <v>286</v>
      </c>
      <c r="J15" s="126" t="s">
        <v>6</v>
      </c>
      <c r="K15" s="127">
        <f>IF(J15="مطبق كليًا  - Implemented",3,IF(J15="مطبق جزئيًا  - Partially Implemented",2,IF(J15="غير مطبق  - Not Implemented",1,0)))</f>
        <v>3</v>
      </c>
      <c r="L15" s="127"/>
      <c r="M15" s="127"/>
      <c r="N15" s="127"/>
      <c r="O15" s="127"/>
      <c r="P15" s="199"/>
      <c r="Q15" s="60"/>
      <c r="R15" s="184"/>
    </row>
    <row r="16" spans="1:18" ht="189.75" customHeight="1" x14ac:dyDescent="0.3">
      <c r="A16" s="183"/>
      <c r="B16" s="433"/>
      <c r="C16" s="468"/>
      <c r="D16" s="438"/>
      <c r="E16" s="439"/>
      <c r="F16" s="123" t="s">
        <v>117</v>
      </c>
      <c r="G16" s="259" t="s">
        <v>126</v>
      </c>
      <c r="H16" s="274" t="str">
        <f>'Implementation Mandatoriness'!C8</f>
        <v>يجب تطبيقه - Must be implemented</v>
      </c>
      <c r="I16" s="262" t="s">
        <v>287</v>
      </c>
      <c r="J16" s="126" t="s">
        <v>6</v>
      </c>
      <c r="K16" s="127">
        <f>IF(J16="مطبق كليًا  - Implemented",3,IF(J16="مطبق جزئيًا  - Partially Implemented",2,IF(J16="غير مطبق  - Not Implemented",1,0)))</f>
        <v>3</v>
      </c>
      <c r="L16" s="127"/>
      <c r="M16" s="127"/>
      <c r="N16" s="127"/>
      <c r="O16" s="127"/>
      <c r="P16" s="199"/>
      <c r="Q16" s="60"/>
      <c r="R16" s="184"/>
    </row>
    <row r="17" spans="1:18" ht="221.25" customHeight="1" x14ac:dyDescent="0.3">
      <c r="A17" s="183"/>
      <c r="B17" s="433"/>
      <c r="C17" s="468" t="s">
        <v>256</v>
      </c>
      <c r="D17" s="422" t="s">
        <v>29</v>
      </c>
      <c r="E17" s="423"/>
      <c r="F17" s="123" t="s">
        <v>116</v>
      </c>
      <c r="G17" s="259" t="s">
        <v>127</v>
      </c>
      <c r="H17" s="274" t="str">
        <f>IF('معلومات أساسية عن الخدمة'!C12= "المستوى ٤",'Implementation Mandatoriness'!C10,'Implementation Mandatoriness'!C7)</f>
        <v>يوصى بتطبيقه - Recommended</v>
      </c>
      <c r="I17" s="262" t="s">
        <v>288</v>
      </c>
      <c r="J17" s="253" t="str">
        <f>IF(H17='[1]Implementation Mandatoriness'!C7,IF(K17=3,"مطبق كليًا  - Implemented",IF(K17=0,"لاينطبق - Not Applicable",IF(K17=1,"غير مطبق  - Not Implemented",IF(3&lt;K17&gt;1,"مطبق جزئيًا  - Partially Implemented")))),IF(M17=3,"مطبق كليًا  - Implemented",IF(M17=0,"لاينطبق - Not Applicable",IF(M17=1,"غير مطبق  - Not Implemented",IF(3&lt;M17&gt;1,"مطبق جزئيًا  - Partially Implemented")))))</f>
        <v>مطبق كليًا  - Implemented</v>
      </c>
      <c r="K17" s="127" t="str">
        <f>IF(H17='Implementation Mandatoriness'!C7,K18,"")</f>
        <v/>
      </c>
      <c r="L17" s="126" t="str">
        <f>IF(H17='Implementation Mandatoriness'!C10,IF(M17=3,"مطبق كليًا  - Implemented",IF(M17=0,"لاينطبق - Not Applicable",IF(M17=1,"غير مطبق  - Not Implemented",IF(3&lt;M17&gt;1,"مطبق جزئيًا  - Partially Implemented")))),"-")</f>
        <v>مطبق كليًا  - Implemented</v>
      </c>
      <c r="M17" s="127">
        <f>IF(H17='Implementation Mandatoriness'!C10,M18,"-")</f>
        <v>3</v>
      </c>
      <c r="N17" s="127"/>
      <c r="O17" s="127"/>
      <c r="P17" s="199"/>
      <c r="Q17" s="60"/>
      <c r="R17" s="184"/>
    </row>
    <row r="18" spans="1:18" ht="195" x14ac:dyDescent="0.3">
      <c r="A18" s="183"/>
      <c r="B18" s="433"/>
      <c r="C18" s="469"/>
      <c r="D18" s="424"/>
      <c r="E18" s="425"/>
      <c r="F18" s="123" t="s">
        <v>117</v>
      </c>
      <c r="G18" s="259" t="s">
        <v>128</v>
      </c>
      <c r="H18" s="274" t="str">
        <f>IF('معلومات أساسية عن الخدمة'!C12= "المستوى ٤",'Implementation Mandatoriness'!C10,'Implementation Mandatoriness'!C8)</f>
        <v>يوصى بتطبيقه - Recommended</v>
      </c>
      <c r="I18" s="262" t="s">
        <v>289</v>
      </c>
      <c r="J18" s="126" t="s">
        <v>6</v>
      </c>
      <c r="K18" s="127">
        <f>IF(J18="مطبق كليًا  - Implemented",3,IF(J18="مطبق جزئيًا  - Partially Implemented",2,IF(J18="غير مطبق  - Not Implemented",1,0)))</f>
        <v>3</v>
      </c>
      <c r="L18" s="126" t="str">
        <f>IF(H18='Implementation Mandatoriness'!C10,IF(M18=3,"مطبق كليًا  - Implemented",IF(M18=0,"لاينطبق - Not Applicable",IF(M18=1,"غير مطبق  - Not Implemented",IF(3&lt;M18&gt;1,"مطبق جزئيًا  - Partially Implemented")))),"-")</f>
        <v>مطبق كليًا  - Implemented</v>
      </c>
      <c r="M18" s="127">
        <f>IF(H18='Implementation Mandatoriness'!C10,IF(J18="مطبق كليًا  - Implemented",3,IF(J18="مطبق جزئيًا  - Partially Implemented",2,IF(J18="غير مطبق  - Not Implemented",1,0))),"-")</f>
        <v>3</v>
      </c>
      <c r="N18" s="127"/>
      <c r="O18" s="127"/>
      <c r="P18" s="199"/>
      <c r="Q18" s="60"/>
      <c r="R18" s="184"/>
    </row>
    <row r="19" spans="1:18" ht="273" x14ac:dyDescent="0.3">
      <c r="A19" s="183"/>
      <c r="B19" s="433"/>
      <c r="C19" s="468" t="s">
        <v>257</v>
      </c>
      <c r="D19" s="436" t="s">
        <v>30</v>
      </c>
      <c r="E19" s="437"/>
      <c r="F19" s="123" t="s">
        <v>116</v>
      </c>
      <c r="G19" s="259" t="s">
        <v>129</v>
      </c>
      <c r="H19" s="274" t="str">
        <f>IF('معلومات أساسية عن الخدمة'!C12= "المستوى ٤",'Implementation Mandatoriness'!C10,'Implementation Mandatoriness'!C7)</f>
        <v>يوصى بتطبيقه - Recommended</v>
      </c>
      <c r="I19" s="262" t="s">
        <v>290</v>
      </c>
      <c r="J19" s="253" t="str">
        <f>IF(H19='[1]Implementation Mandatoriness'!C7,IF(K19=3,"مطبق كليًا  - Implemented",IF(K19=0,"لاينطبق - Not Applicable",IF(K19=1,"غير مطبق  - Not Implemented",IF(3&lt;K19&gt;1,"مطبق جزئيًا  - Partially Implemented")))),IF(M19=3,"مطبق كليًا  - Implemented",IF(M19=0,"لاينطبق - Not Applicable",IF(M19=1,"غير مطبق  - Not Implemented",IF(3&lt;M19&gt;1,"مطبق جزئيًا  - Partially Implemented")))))</f>
        <v>مطبق كليًا  - Implemented</v>
      </c>
      <c r="K19" s="127" t="str">
        <f>IF(H19='Implementation Mandatoriness'!C7,IF(SUM(K20,K21,K22)=0,0,AVERAGEIF(K20:K22,"&lt;&gt;0")),"-")</f>
        <v>-</v>
      </c>
      <c r="L19" s="126" t="str">
        <f>IF(H19='Implementation Mandatoriness'!C10,IF(M19=3,"مطبق كليًا  - Implemented",IF(M19=0,"لاينطبق - Not Applicable",IF(M19=1,"غير مطبق  - Not Implemented",IF(3&lt;M19&gt;1,"مطبق جزئيًا  - Partially Implemented")))),"-")</f>
        <v>مطبق كليًا  - Implemented</v>
      </c>
      <c r="M19" s="127">
        <f>IF(H19='Implementation Mandatoriness'!C10,IF(SUM(M20,M21,M22)=0,0,AVERAGEIF(M20:M22,"&lt;&gt;0")),"-")</f>
        <v>3</v>
      </c>
      <c r="N19" s="127"/>
      <c r="O19" s="127"/>
      <c r="P19" s="199"/>
      <c r="Q19" s="60"/>
      <c r="R19" s="184"/>
    </row>
    <row r="20" spans="1:18" ht="195" x14ac:dyDescent="0.3">
      <c r="A20" s="183"/>
      <c r="B20" s="433"/>
      <c r="C20" s="470"/>
      <c r="D20" s="438"/>
      <c r="E20" s="439"/>
      <c r="F20" s="123" t="s">
        <v>117</v>
      </c>
      <c r="G20" s="259" t="s">
        <v>130</v>
      </c>
      <c r="H20" s="274" t="str">
        <f>IF('معلومات أساسية عن الخدمة'!C12= "المستوى ٤",'Implementation Mandatoriness'!C10,'Implementation Mandatoriness'!C8)</f>
        <v>يوصى بتطبيقه - Recommended</v>
      </c>
      <c r="I20" s="262" t="s">
        <v>291</v>
      </c>
      <c r="J20" s="126" t="s">
        <v>6</v>
      </c>
      <c r="K20" s="127">
        <f>IF(J20="مطبق كليًا  - Implemented",3,IF(J20="مطبق جزئيًا  - Partially Implemented",2,IF(J20="غير مطبق  - Not Implemented",1,0)))</f>
        <v>3</v>
      </c>
      <c r="L20" s="126" t="str">
        <f>IF(H20='Implementation Mandatoriness'!C10,IF(M20=3,"مطبق كليًا  - Implemented",IF(M20=0,"لاينطبق - Not Applicable",IF(M20=1,"غير مطبق  - Not Implemented",IF(3&lt;M20&gt;1,"مطبق جزئيًا  - Partially Implemented")))),"-")</f>
        <v>مطبق كليًا  - Implemented</v>
      </c>
      <c r="M20" s="127">
        <f>IF(H20='Implementation Mandatoriness'!C10,IF(J20="مطبق كليًا  - Implemented",3,IF(J20="مطبق جزئيًا  - Partially Implemented",2,IF(J20="غير مطبق  - Not Implemented",1,0))),"-")</f>
        <v>3</v>
      </c>
      <c r="N20" s="127"/>
      <c r="O20" s="127"/>
      <c r="P20" s="199"/>
      <c r="Q20" s="60"/>
      <c r="R20" s="184"/>
    </row>
    <row r="21" spans="1:18" ht="175.5" x14ac:dyDescent="0.3">
      <c r="A21" s="183"/>
      <c r="B21" s="433"/>
      <c r="C21" s="470"/>
      <c r="D21" s="438"/>
      <c r="E21" s="439"/>
      <c r="F21" s="123" t="s">
        <v>117</v>
      </c>
      <c r="G21" s="259" t="s">
        <v>131</v>
      </c>
      <c r="H21" s="274" t="str">
        <f>IF('معلومات أساسية عن الخدمة'!C12= "المستوى ٤",'Implementation Mandatoriness'!C10,'Implementation Mandatoriness'!C8)</f>
        <v>يوصى بتطبيقه - Recommended</v>
      </c>
      <c r="I21" s="262" t="s">
        <v>292</v>
      </c>
      <c r="J21" s="126" t="s">
        <v>6</v>
      </c>
      <c r="K21" s="127">
        <f>IF(J21="مطبق كليًا  - Implemented",3,IF(J21="مطبق جزئيًا  - Partially Implemented",2,IF(J21="غير مطبق  - Not Implemented",1,0)))</f>
        <v>3</v>
      </c>
      <c r="L21" s="126" t="str">
        <f>IF(H21='Implementation Mandatoriness'!C10,IF(M21=3,"مطبق كليًا  - Implemented",IF(M21=0,"لاينطبق - Not Applicable",IF(M21=1,"غير مطبق  - Not Implemented",IF(3&lt;M21&gt;1,"مطبق جزئيًا  - Partially Implemented")))),"-")</f>
        <v>مطبق كليًا  - Implemented</v>
      </c>
      <c r="M21" s="127">
        <f>IF(H21='Implementation Mandatoriness'!C10,IF(J21="مطبق كليًا  - Implemented",3,IF(J21="مطبق جزئيًا  - Partially Implemented",2,IF(J21="غير مطبق  - Not Implemented",1,0))),"-")</f>
        <v>3</v>
      </c>
      <c r="N21" s="127"/>
      <c r="O21" s="127"/>
      <c r="P21" s="199"/>
      <c r="Q21" s="60"/>
      <c r="R21" s="184"/>
    </row>
    <row r="22" spans="1:18" ht="175.5" x14ac:dyDescent="0.3">
      <c r="A22" s="183"/>
      <c r="B22" s="433"/>
      <c r="C22" s="470"/>
      <c r="D22" s="438"/>
      <c r="E22" s="439"/>
      <c r="F22" s="123" t="s">
        <v>117</v>
      </c>
      <c r="G22" s="259" t="s">
        <v>132</v>
      </c>
      <c r="H22" s="274" t="str">
        <f>IF('معلومات أساسية عن الخدمة'!C12= "المستوى ٤",'Implementation Mandatoriness'!C10,'Implementation Mandatoriness'!C8)</f>
        <v>يوصى بتطبيقه - Recommended</v>
      </c>
      <c r="I22" s="262" t="s">
        <v>293</v>
      </c>
      <c r="J22" s="126" t="s">
        <v>6</v>
      </c>
      <c r="K22" s="127">
        <f>IF(J22="مطبق كليًا  - Implemented",3,IF(J22="مطبق جزئيًا  - Partially Implemented",2,IF(J22="غير مطبق  - Not Implemented",1,0)))</f>
        <v>3</v>
      </c>
      <c r="L22" s="126" t="str">
        <f>IF(H22='Implementation Mandatoriness'!C10,IF(M22=3,"مطبق كليًا  - Implemented",IF(M22=0,"لاينطبق - Not Applicable",IF(M22=1,"غير مطبق  - Not Implemented",IF(3&lt;M22&gt;1,"مطبق جزئيًا  - Partially Implemented")))),"-")</f>
        <v>مطبق كليًا  - Implemented</v>
      </c>
      <c r="M22" s="127">
        <f>IF(H22='Implementation Mandatoriness'!C10,IF(J22="مطبق كليًا  - Implemented",3,IF(J22="مطبق جزئيًا  - Partially Implemented",2,IF(J22="غير مطبق  - Not Implemented",1,0))),"-")</f>
        <v>3</v>
      </c>
      <c r="N22" s="127"/>
      <c r="O22" s="127"/>
      <c r="P22" s="199"/>
      <c r="Q22" s="60"/>
      <c r="R22" s="184"/>
    </row>
    <row r="23" spans="1:18" ht="273" x14ac:dyDescent="0.3">
      <c r="A23" s="183"/>
      <c r="B23" s="433"/>
      <c r="C23" s="470"/>
      <c r="D23" s="438"/>
      <c r="E23" s="439"/>
      <c r="F23" s="123" t="s">
        <v>116</v>
      </c>
      <c r="G23" s="259" t="s">
        <v>133</v>
      </c>
      <c r="H23" s="274" t="str">
        <f>IF('معلومات أساسية عن الخدمة'!C12= "المستوى ٤",'Implementation Mandatoriness'!C10,'Implementation Mandatoriness'!C7)</f>
        <v>يوصى بتطبيقه - Recommended</v>
      </c>
      <c r="I23" s="262" t="s">
        <v>294</v>
      </c>
      <c r="J23" s="253" t="str">
        <f>IF(H23='[1]Implementation Mandatoriness'!C7,IF(K23=3,"مطبق كليًا  - Implemented",IF(K23=0,"لاينطبق - Not Applicable",IF(K23=1,"غير مطبق  - Not Implemented",IF(3&lt;K23&gt;1,"مطبق جزئيًا  - Partially Implemented")))),IF(M23=3,"مطبق كليًا  - Implemented",IF(M23=0,"لاينطبق - Not Applicable",IF(M23=1,"غير مطبق  - Not Implemented",IF(3&lt;M23&gt;1,"مطبق جزئيًا  - Partially Implemented")))))</f>
        <v>مطبق كليًا  - Implemented</v>
      </c>
      <c r="K23" s="127">
        <f>IF(SUM(K24:K24)=0,0,AVERAGEIF(K24:K24,"&lt;&gt;0"))</f>
        <v>3</v>
      </c>
      <c r="L23" s="126" t="str">
        <f>IF(H23='Implementation Mandatoriness'!C10,IF(M23=3,"مطبق كليًا  - Implemented",IF(M23=0,"لاينطبق - Not Applicable",IF(M23=1,"غير مطبق  - Not Implemented",IF(3&lt;M23&gt;1,"مطبق جزئيًا  - Partially Implemented")))),"-")</f>
        <v>مطبق كليًا  - Implemented</v>
      </c>
      <c r="M23" s="127">
        <f>IF(H23='Implementation Mandatoriness'!C10,IF(M24=0,0,M24),"-")</f>
        <v>3</v>
      </c>
      <c r="N23" s="127"/>
      <c r="O23" s="127"/>
      <c r="P23" s="199"/>
      <c r="Q23" s="60"/>
      <c r="R23" s="184"/>
    </row>
    <row r="24" spans="1:18" ht="195" x14ac:dyDescent="0.3">
      <c r="A24" s="183"/>
      <c r="B24" s="433"/>
      <c r="C24" s="470"/>
      <c r="D24" s="438"/>
      <c r="E24" s="439"/>
      <c r="F24" s="123" t="s">
        <v>117</v>
      </c>
      <c r="G24" s="259" t="s">
        <v>134</v>
      </c>
      <c r="H24" s="274" t="str">
        <f>IF('معلومات أساسية عن الخدمة'!C12= "المستوى ٤",'Implementation Mandatoriness'!C10,'Implementation Mandatoriness'!C8)</f>
        <v>يوصى بتطبيقه - Recommended</v>
      </c>
      <c r="I24" s="262" t="s">
        <v>295</v>
      </c>
      <c r="J24" s="126" t="s">
        <v>6</v>
      </c>
      <c r="K24" s="127">
        <f>IF(J24="مطبق كليًا  - Implemented",3,IF(J24="مطبق جزئيًا  - Partially Implemented",2,IF(J24="غير مطبق  - Not Implemented",1,0)))</f>
        <v>3</v>
      </c>
      <c r="L24" s="126" t="str">
        <f>IF(H24='Implementation Mandatoriness'!C10,IF(M24=3,"مطبق كليًا  - Implemented",IF(M24=0,"لاينطبق - Not Applicable",IF(M24=1,"غير مطبق  - Not Implemented",IF(3&lt;M24&gt;1,"مطبق جزئيًا  - Partially Implemented")))),"-")</f>
        <v>مطبق كليًا  - Implemented</v>
      </c>
      <c r="M24" s="127">
        <f>IF(H24='Implementation Mandatoriness'!C10,IF(J24="مطبق كليًا  - Implemented",3,IF(J24="مطبق جزئيًا  - Partially Implemented",2,IF(J24="غير مطبق  - Not Implemented",1,0))),"-")</f>
        <v>3</v>
      </c>
      <c r="N24" s="127"/>
      <c r="O24" s="127"/>
      <c r="P24" s="199"/>
      <c r="Q24" s="60"/>
      <c r="R24" s="184"/>
    </row>
    <row r="25" spans="1:18" ht="156" x14ac:dyDescent="0.3">
      <c r="A25" s="183"/>
      <c r="B25" s="433"/>
      <c r="C25" s="468" t="s">
        <v>258</v>
      </c>
      <c r="D25" s="436" t="s">
        <v>47</v>
      </c>
      <c r="E25" s="437"/>
      <c r="F25" s="123" t="s">
        <v>116</v>
      </c>
      <c r="G25" s="259" t="s">
        <v>135</v>
      </c>
      <c r="H25" s="274" t="str">
        <f>'Implementation Mandatoriness'!C8</f>
        <v>يجب تطبيقه - Must be implemented</v>
      </c>
      <c r="I25" s="262" t="s">
        <v>296</v>
      </c>
      <c r="J25" s="126" t="s">
        <v>6</v>
      </c>
      <c r="K25" s="127">
        <f>IF(J25="مطبق كليًا  - Implemented",3,IF(J25="مطبق جزئيًا  - Partially Implemented",2,IF(J25="غير مطبق  - Not Implemented",1,0)))</f>
        <v>3</v>
      </c>
      <c r="L25" s="127"/>
      <c r="M25" s="127"/>
      <c r="N25" s="127"/>
      <c r="O25" s="127"/>
      <c r="P25" s="199"/>
      <c r="Q25" s="60"/>
      <c r="R25" s="184"/>
    </row>
    <row r="26" spans="1:18" ht="136.5" x14ac:dyDescent="0.3">
      <c r="A26" s="183"/>
      <c r="B26" s="433"/>
      <c r="C26" s="470"/>
      <c r="D26" s="438"/>
      <c r="E26" s="439"/>
      <c r="F26" s="123" t="s">
        <v>116</v>
      </c>
      <c r="G26" s="259" t="s">
        <v>136</v>
      </c>
      <c r="H26" s="274" t="str">
        <f>'Implementation Mandatoriness'!C8</f>
        <v>يجب تطبيقه - Must be implemented</v>
      </c>
      <c r="I26" s="262" t="s">
        <v>297</v>
      </c>
      <c r="J26" s="126" t="s">
        <v>6</v>
      </c>
      <c r="K26" s="127">
        <f>IF(J26="مطبق كليًا  - Implemented",3,IF(J26="مطبق جزئيًا  - Partially Implemented",2,IF(J26="غير مطبق  - Not Implemented",1,0)))</f>
        <v>3</v>
      </c>
      <c r="L26" s="127"/>
      <c r="M26" s="127"/>
      <c r="N26" s="127"/>
      <c r="O26" s="127"/>
      <c r="P26" s="199"/>
      <c r="Q26" s="60"/>
      <c r="R26" s="184"/>
    </row>
    <row r="27" spans="1:18" ht="136.5" x14ac:dyDescent="0.3">
      <c r="A27" s="183"/>
      <c r="B27" s="433"/>
      <c r="C27" s="470"/>
      <c r="D27" s="438"/>
      <c r="E27" s="439"/>
      <c r="F27" s="123" t="s">
        <v>116</v>
      </c>
      <c r="G27" s="259" t="s">
        <v>137</v>
      </c>
      <c r="H27" s="275" t="str">
        <f>'Implementation Mandatoriness'!C7</f>
        <v>يجب تطبيقه كليًا - Must be fully implemented</v>
      </c>
      <c r="I27" s="262" t="s">
        <v>298</v>
      </c>
      <c r="J27" s="253" t="str">
        <f>IF(K27=3,"مطبق كليًا  - Implemented",IF(K27=0,"لاينطبق - Not Applicable",IF(K27=1,"غير مطبق  - Not Implemented",IF(3&lt;K27&gt;1,"مطبق جزئيًا  - Partially Implemented"," "))))</f>
        <v>مطبق كليًا  - Implemented</v>
      </c>
      <c r="K27" s="127">
        <f>IF(SUM(K28:K29)=0,0,AVERAGEIF(K28:K29,"&lt;&gt;0"))</f>
        <v>3</v>
      </c>
      <c r="L27" s="127"/>
      <c r="M27" s="127"/>
      <c r="N27" s="127"/>
      <c r="O27" s="127"/>
      <c r="P27" s="199"/>
      <c r="Q27" s="60"/>
      <c r="R27" s="184"/>
    </row>
    <row r="28" spans="1:18" ht="214.5" x14ac:dyDescent="0.3">
      <c r="A28" s="183"/>
      <c r="B28" s="433"/>
      <c r="C28" s="470"/>
      <c r="D28" s="438"/>
      <c r="E28" s="439"/>
      <c r="F28" s="123" t="s">
        <v>117</v>
      </c>
      <c r="G28" s="259" t="s">
        <v>138</v>
      </c>
      <c r="H28" s="274" t="str">
        <f>'Implementation Mandatoriness'!C8</f>
        <v>يجب تطبيقه - Must be implemented</v>
      </c>
      <c r="I28" s="262" t="s">
        <v>299</v>
      </c>
      <c r="J28" s="126" t="s">
        <v>6</v>
      </c>
      <c r="K28" s="127">
        <f>IF(J28="مطبق كليًا  - Implemented",3,IF(J28="مطبق جزئيًا  - Partially Implemented",2,IF(J28="غير مطبق  - Not Implemented",1,0)))</f>
        <v>3</v>
      </c>
      <c r="L28" s="127"/>
      <c r="M28" s="127"/>
      <c r="N28" s="127"/>
      <c r="O28" s="127"/>
      <c r="P28" s="199"/>
      <c r="Q28" s="60"/>
      <c r="R28" s="184"/>
    </row>
    <row r="29" spans="1:18" ht="156" x14ac:dyDescent="0.3">
      <c r="A29" s="183"/>
      <c r="B29" s="433"/>
      <c r="C29" s="470"/>
      <c r="D29" s="438"/>
      <c r="E29" s="439"/>
      <c r="F29" s="123" t="s">
        <v>117</v>
      </c>
      <c r="G29" s="259" t="s">
        <v>139</v>
      </c>
      <c r="H29" s="274" t="str">
        <f>'Implementation Mandatoriness'!C8</f>
        <v>يجب تطبيقه - Must be implemented</v>
      </c>
      <c r="I29" s="262" t="s">
        <v>300</v>
      </c>
      <c r="J29" s="126" t="s">
        <v>6</v>
      </c>
      <c r="K29" s="127">
        <f>IF(J29="مطبق كليًا  - Implemented",3,IF(J29="مطبق جزئيًا  - Partially Implemented",2,IF(J29="غير مطبق  - Not Implemented",1,0)))</f>
        <v>3</v>
      </c>
      <c r="L29" s="127"/>
      <c r="M29" s="127"/>
      <c r="N29" s="127"/>
      <c r="O29" s="127"/>
      <c r="P29" s="199"/>
      <c r="Q29" s="60"/>
      <c r="R29" s="184"/>
    </row>
    <row r="30" spans="1:18" ht="156" x14ac:dyDescent="0.3">
      <c r="A30" s="183"/>
      <c r="B30" s="434"/>
      <c r="C30" s="469"/>
      <c r="D30" s="205"/>
      <c r="E30" s="206"/>
      <c r="F30" s="123" t="s">
        <v>116</v>
      </c>
      <c r="G30" s="259" t="s">
        <v>140</v>
      </c>
      <c r="H30" s="274" t="str">
        <f>'Implementation Mandatoriness'!C8</f>
        <v>يجب تطبيقه - Must be implemented</v>
      </c>
      <c r="I30" s="262" t="s">
        <v>301</v>
      </c>
      <c r="J30" s="126" t="s">
        <v>6</v>
      </c>
      <c r="K30" s="127">
        <f>IF(J30="مطبق كليًا  - Implemented",3,IF(J30="مطبق جزئيًا  - Partially Implemented",2,IF(J30="غير مطبق  - Not Implemented",1,0)))</f>
        <v>3</v>
      </c>
      <c r="L30" s="127"/>
      <c r="M30" s="127"/>
      <c r="N30" s="127"/>
      <c r="O30" s="127"/>
      <c r="P30" s="199"/>
      <c r="Q30" s="60"/>
      <c r="R30" s="184"/>
    </row>
    <row r="31" spans="1:18" ht="273" x14ac:dyDescent="0.3">
      <c r="A31" s="183"/>
      <c r="B31" s="404" t="s">
        <v>11</v>
      </c>
      <c r="C31" s="386" t="s">
        <v>259</v>
      </c>
      <c r="D31" s="387" t="s">
        <v>31</v>
      </c>
      <c r="E31" s="388"/>
      <c r="F31" s="123" t="s">
        <v>116</v>
      </c>
      <c r="G31" s="259" t="s">
        <v>141</v>
      </c>
      <c r="H31" s="275" t="str">
        <f>'Implementation Mandatoriness'!C7</f>
        <v>يجب تطبيقه كليًا - Must be fully implemented</v>
      </c>
      <c r="I31" s="262" t="s">
        <v>302</v>
      </c>
      <c r="J31" s="253" t="str">
        <f>IF(K31=3,"مطبق كليًا  - Implemented",IF(K31=0,"لاينطبق - Not Applicable",IF(K31=1,"غير مطبق  - Not Implemented",IF(3&lt;K31&gt;1,"مطبق جزئيًا  - Partially Implemented"," "))))</f>
        <v>مطبق كليًا  - Implemented</v>
      </c>
      <c r="K31" s="127">
        <f>IF(SUM(K32:K33)=0,0,AVERAGEIF(K32:K33,"&lt;&gt;0"))</f>
        <v>3</v>
      </c>
      <c r="L31" s="127"/>
      <c r="M31" s="127"/>
      <c r="N31" s="127"/>
      <c r="O31" s="127"/>
      <c r="P31" s="199"/>
      <c r="Q31" s="60"/>
      <c r="R31" s="184"/>
    </row>
    <row r="32" spans="1:18" ht="214.5" x14ac:dyDescent="0.3">
      <c r="A32" s="183"/>
      <c r="B32" s="405"/>
      <c r="C32" s="386"/>
      <c r="D32" s="389"/>
      <c r="E32" s="390"/>
      <c r="F32" s="123" t="s">
        <v>117</v>
      </c>
      <c r="G32" s="259" t="s">
        <v>142</v>
      </c>
      <c r="H32" s="274" t="str">
        <f>'Implementation Mandatoriness'!C8</f>
        <v>يجب تطبيقه - Must be implemented</v>
      </c>
      <c r="I32" s="262" t="s">
        <v>303</v>
      </c>
      <c r="J32" s="126" t="s">
        <v>6</v>
      </c>
      <c r="K32" s="127">
        <f>IF(J32="مطبق كليًا  - Implemented",3,IF(J32="مطبق جزئيًا  - Partially Implemented",2,IF(J32="غير مطبق  - Not Implemented",1,0)))</f>
        <v>3</v>
      </c>
      <c r="L32" s="127"/>
      <c r="M32" s="127"/>
      <c r="N32" s="127"/>
      <c r="O32" s="127"/>
      <c r="P32" s="199"/>
      <c r="Q32" s="60"/>
      <c r="R32" s="184"/>
    </row>
    <row r="33" spans="1:18" ht="117" x14ac:dyDescent="0.3">
      <c r="A33" s="183"/>
      <c r="B33" s="405"/>
      <c r="C33" s="386"/>
      <c r="D33" s="389"/>
      <c r="E33" s="390"/>
      <c r="F33" s="123" t="s">
        <v>117</v>
      </c>
      <c r="G33" s="259" t="s">
        <v>143</v>
      </c>
      <c r="H33" s="274" t="str">
        <f>'Implementation Mandatoriness'!C8</f>
        <v>يجب تطبيقه - Must be implemented</v>
      </c>
      <c r="I33" s="262" t="s">
        <v>304</v>
      </c>
      <c r="J33" s="126" t="s">
        <v>6</v>
      </c>
      <c r="K33" s="127">
        <f>IF(J33="مطبق كليًا  - Implemented",3,IF(J33="مطبق جزئيًا  - Partially Implemented",2,IF(J33="غير مطبق  - Not Implemented",1,0)))</f>
        <v>3</v>
      </c>
      <c r="L33" s="127"/>
      <c r="M33" s="127"/>
      <c r="N33" s="127"/>
      <c r="O33" s="127"/>
      <c r="P33" s="199"/>
      <c r="Q33" s="60"/>
      <c r="R33" s="184"/>
    </row>
    <row r="34" spans="1:18" ht="273" x14ac:dyDescent="0.3">
      <c r="A34" s="183"/>
      <c r="B34" s="405"/>
      <c r="C34" s="386" t="s">
        <v>260</v>
      </c>
      <c r="D34" s="387" t="s">
        <v>32</v>
      </c>
      <c r="E34" s="388"/>
      <c r="F34" s="123" t="s">
        <v>116</v>
      </c>
      <c r="G34" s="259" t="s">
        <v>144</v>
      </c>
      <c r="H34" s="274" t="str">
        <f>IF('معلومات أساسية عن الخدمة'!C12= "المستوى ٤",'Implementation Mandatoriness'!C9,'Implementation Mandatoriness'!C7)</f>
        <v>يجب تطبيقه جزئيًا - Must be partially implemented</v>
      </c>
      <c r="I34" s="262" t="s">
        <v>305</v>
      </c>
      <c r="J34" s="253" t="str">
        <f>IF(K34=3,"مطبق كليًا  - Implemented",IF(K34=0,"لاينطبق - Not Applicable",IF(K34=1,"غير مطبق  - Not Implemented",IF(3&lt;K34&gt;1,"مطبق جزئيًا  - Partially Implemented"," "))))</f>
        <v>مطبق كليًا  - Implemented</v>
      </c>
      <c r="K34" s="127">
        <f>IF(H34='Implementation Mandatoriness'!C7,IF(SUM(K35:K46)=0,0,AVERAGEIFS(K35:K46,H35:H46,'Implementation Mandatoriness'!C8,K35:K46,"&lt;&gt;0")),IF(SUM(K35:K46)=0,0,AVERAGEIFS(K35:K46,H35:H46,'Implementation Mandatoriness'!C8,K35:K46,"&lt;&gt;0")))</f>
        <v>3</v>
      </c>
      <c r="L34" s="126" t="str">
        <f>IF(H34='Implementation Mandatoriness'!C9,IF(M34=3,"مطبق كليًا  - Implemented",IF(M34=0,"لاينطبق - Not Applicable",IF(M34=1,"غير مطبق  - Not Implemented",IF(3&lt;M34&gt;1,"مطبق جزئيًا  - Partially Implemented")))),"-")</f>
        <v>مطبق كليًا  - Implemented</v>
      </c>
      <c r="M34" s="127">
        <f>IF(H34='Implementation Mandatoriness'!C9,IF(SUM(K35:K46)=0,0,AVERAGEIFS(K35:K46,H35:H46,'Implementation Mandatoriness'!C10,K35:K46,"&lt;&gt;0")),IF(SUM(K35:K46)=0,0,AVERAGEIFS(K35:K46,H35:H46,'Implementation Mandatoriness'!C10,K35:K46,"&lt;&gt;0")))</f>
        <v>3</v>
      </c>
      <c r="N34" s="127"/>
      <c r="O34" s="127"/>
      <c r="P34" s="199"/>
      <c r="Q34" s="60"/>
      <c r="R34" s="184"/>
    </row>
    <row r="35" spans="1:18" ht="156" x14ac:dyDescent="0.3">
      <c r="A35" s="183"/>
      <c r="B35" s="405"/>
      <c r="C35" s="386"/>
      <c r="D35" s="389"/>
      <c r="E35" s="390"/>
      <c r="F35" s="123" t="s">
        <v>117</v>
      </c>
      <c r="G35" s="259" t="s">
        <v>145</v>
      </c>
      <c r="H35" s="274" t="str">
        <f>'Implementation Mandatoriness'!C8</f>
        <v>يجب تطبيقه - Must be implemented</v>
      </c>
      <c r="I35" s="262" t="s">
        <v>306</v>
      </c>
      <c r="J35" s="126" t="s">
        <v>6</v>
      </c>
      <c r="K35" s="127">
        <f>IF(J35="مطبق كليًا  - Implemented",3,IF(J35="مطبق جزئيًا  - Partially Implemented",2,IF(J35="غير مطبق  - Not Implemented",1,0)))</f>
        <v>3</v>
      </c>
      <c r="L35" s="127"/>
      <c r="M35" s="127"/>
      <c r="N35" s="127"/>
      <c r="O35" s="127"/>
      <c r="P35" s="199"/>
      <c r="Q35" s="60"/>
      <c r="R35" s="184"/>
    </row>
    <row r="36" spans="1:18" ht="195" x14ac:dyDescent="0.3">
      <c r="A36" s="183"/>
      <c r="B36" s="405"/>
      <c r="C36" s="386"/>
      <c r="D36" s="389"/>
      <c r="E36" s="390"/>
      <c r="F36" s="123" t="s">
        <v>117</v>
      </c>
      <c r="G36" s="259" t="s">
        <v>146</v>
      </c>
      <c r="H36" s="274" t="str">
        <f>'Implementation Mandatoriness'!C8</f>
        <v>يجب تطبيقه - Must be implemented</v>
      </c>
      <c r="I36" s="263" t="s">
        <v>307</v>
      </c>
      <c r="J36" s="126" t="s">
        <v>6</v>
      </c>
      <c r="K36" s="127">
        <f>IF(J36="مطبق كليًا  - Implemented",3,IF(J36="مطبق جزئيًا  - Partially Implemented",2,IF(J36="غير مطبق  - Not Implemented",1,0)))</f>
        <v>3</v>
      </c>
      <c r="L36" s="127"/>
      <c r="M36" s="127"/>
      <c r="N36" s="127"/>
      <c r="O36" s="127"/>
      <c r="P36" s="199"/>
      <c r="Q36" s="60"/>
      <c r="R36" s="184"/>
    </row>
    <row r="37" spans="1:18" ht="195" x14ac:dyDescent="0.3">
      <c r="A37" s="183"/>
      <c r="B37" s="405"/>
      <c r="C37" s="386"/>
      <c r="D37" s="389"/>
      <c r="E37" s="390"/>
      <c r="F37" s="123" t="s">
        <v>117</v>
      </c>
      <c r="G37" s="259" t="s">
        <v>147</v>
      </c>
      <c r="H37" s="274" t="str">
        <f>'Implementation Mandatoriness'!C8</f>
        <v>يجب تطبيقه - Must be implemented</v>
      </c>
      <c r="I37" s="202" t="s">
        <v>308</v>
      </c>
      <c r="J37" s="126" t="s">
        <v>6</v>
      </c>
      <c r="K37" s="127">
        <f>IF(J37="مطبق كليًا  - Implemented",3,IF(J37="مطبق جزئيًا  - Partially Implemented",2,IF(J37="غير مطبق  - Not Implemented",1,0)))</f>
        <v>3</v>
      </c>
      <c r="L37" s="127"/>
      <c r="M37" s="127"/>
      <c r="N37" s="127"/>
      <c r="O37" s="127"/>
      <c r="P37" s="199"/>
      <c r="Q37" s="60"/>
      <c r="R37" s="184"/>
    </row>
    <row r="38" spans="1:18" ht="175.5" x14ac:dyDescent="0.3">
      <c r="A38" s="183"/>
      <c r="B38" s="405"/>
      <c r="C38" s="386"/>
      <c r="D38" s="389"/>
      <c r="E38" s="390"/>
      <c r="F38" s="123" t="s">
        <v>117</v>
      </c>
      <c r="G38" s="259" t="s">
        <v>148</v>
      </c>
      <c r="H38" s="274" t="str">
        <f>'Implementation Mandatoriness'!C8</f>
        <v>يجب تطبيقه - Must be implemented</v>
      </c>
      <c r="I38" s="202" t="s">
        <v>309</v>
      </c>
      <c r="J38" s="126" t="s">
        <v>6</v>
      </c>
      <c r="K38" s="127">
        <f>IF(J38="مطبق كليًا  - Implemented",3,IF(J38="مطبق جزئيًا  - Partially Implemented",2,IF(J38="غير مطبق  - Not Implemented",1,0)))</f>
        <v>3</v>
      </c>
      <c r="L38" s="127"/>
      <c r="M38" s="127"/>
      <c r="N38" s="127"/>
      <c r="O38" s="127"/>
      <c r="P38" s="199"/>
      <c r="Q38" s="60"/>
      <c r="R38" s="184"/>
    </row>
    <row r="39" spans="1:18" ht="175.5" x14ac:dyDescent="0.3">
      <c r="A39" s="183"/>
      <c r="B39" s="405"/>
      <c r="C39" s="386"/>
      <c r="D39" s="389"/>
      <c r="E39" s="390"/>
      <c r="F39" s="123" t="s">
        <v>117</v>
      </c>
      <c r="G39" s="259" t="s">
        <v>149</v>
      </c>
      <c r="H39" s="274" t="str">
        <f>'Implementation Mandatoriness'!C8</f>
        <v>يجب تطبيقه - Must be implemented</v>
      </c>
      <c r="I39" s="202" t="s">
        <v>310</v>
      </c>
      <c r="J39" s="126" t="s">
        <v>6</v>
      </c>
      <c r="K39" s="127">
        <f t="shared" ref="K39:K45" si="0">IF(J39="مطبق كليًا  - Implemented",3,IF(J39="مطبق جزئيًا  - Partially Implemented",2,IF(J39="غير مطبق  - Not Implemented",1,0)))</f>
        <v>3</v>
      </c>
      <c r="L39" s="127"/>
      <c r="M39" s="127"/>
      <c r="N39" s="127"/>
      <c r="O39" s="127"/>
      <c r="P39" s="199"/>
      <c r="Q39" s="60"/>
      <c r="R39" s="184"/>
    </row>
    <row r="40" spans="1:18" ht="97.5" x14ac:dyDescent="0.3">
      <c r="A40" s="183"/>
      <c r="B40" s="405"/>
      <c r="C40" s="386"/>
      <c r="D40" s="389"/>
      <c r="E40" s="390"/>
      <c r="F40" s="123" t="s">
        <v>117</v>
      </c>
      <c r="G40" s="259" t="s">
        <v>150</v>
      </c>
      <c r="H40" s="274" t="str">
        <f>'Implementation Mandatoriness'!C8</f>
        <v>يجب تطبيقه - Must be implemented</v>
      </c>
      <c r="I40" s="202" t="s">
        <v>311</v>
      </c>
      <c r="J40" s="126" t="s">
        <v>6</v>
      </c>
      <c r="K40" s="127">
        <f t="shared" si="0"/>
        <v>3</v>
      </c>
      <c r="L40" s="127"/>
      <c r="M40" s="127"/>
      <c r="N40" s="127"/>
      <c r="O40" s="127"/>
      <c r="P40" s="199"/>
      <c r="Q40" s="60"/>
      <c r="R40" s="184"/>
    </row>
    <row r="41" spans="1:18" ht="136.5" x14ac:dyDescent="0.3">
      <c r="A41" s="183"/>
      <c r="B41" s="405"/>
      <c r="C41" s="386"/>
      <c r="D41" s="389"/>
      <c r="E41" s="390"/>
      <c r="F41" s="123" t="s">
        <v>117</v>
      </c>
      <c r="G41" s="259" t="s">
        <v>151</v>
      </c>
      <c r="H41" s="274" t="str">
        <f>'Implementation Mandatoriness'!C8</f>
        <v>يجب تطبيقه - Must be implemented</v>
      </c>
      <c r="I41" s="202" t="s">
        <v>312</v>
      </c>
      <c r="J41" s="126" t="s">
        <v>6</v>
      </c>
      <c r="K41" s="127">
        <f t="shared" si="0"/>
        <v>3</v>
      </c>
      <c r="L41" s="127"/>
      <c r="M41" s="127"/>
      <c r="N41" s="127"/>
      <c r="O41" s="127"/>
      <c r="P41" s="199"/>
      <c r="Q41" s="60"/>
      <c r="R41" s="184"/>
    </row>
    <row r="42" spans="1:18" ht="136.5" x14ac:dyDescent="0.3">
      <c r="A42" s="183"/>
      <c r="B42" s="405"/>
      <c r="C42" s="386"/>
      <c r="D42" s="389"/>
      <c r="E42" s="390"/>
      <c r="F42" s="123" t="s">
        <v>117</v>
      </c>
      <c r="G42" s="259" t="s">
        <v>152</v>
      </c>
      <c r="H42" s="274" t="str">
        <f>'Implementation Mandatoriness'!C8</f>
        <v>يجب تطبيقه - Must be implemented</v>
      </c>
      <c r="I42" s="202" t="s">
        <v>313</v>
      </c>
      <c r="J42" s="126" t="s">
        <v>6</v>
      </c>
      <c r="K42" s="127">
        <f t="shared" si="0"/>
        <v>3</v>
      </c>
      <c r="L42" s="127"/>
      <c r="M42" s="127"/>
      <c r="N42" s="127"/>
      <c r="O42" s="127"/>
      <c r="P42" s="199"/>
      <c r="Q42" s="60"/>
      <c r="R42" s="184"/>
    </row>
    <row r="43" spans="1:18" ht="156" x14ac:dyDescent="0.3">
      <c r="A43" s="183"/>
      <c r="B43" s="405"/>
      <c r="C43" s="386"/>
      <c r="D43" s="389"/>
      <c r="E43" s="390"/>
      <c r="F43" s="123" t="s">
        <v>117</v>
      </c>
      <c r="G43" s="259" t="s">
        <v>153</v>
      </c>
      <c r="H43" s="274" t="str">
        <f>IF('معلومات أساسية عن الخدمة'!C12= "المستوى ٤",'Implementation Mandatoriness'!C10,'Implementation Mandatoriness'!C8)</f>
        <v>يوصى بتطبيقه - Recommended</v>
      </c>
      <c r="I43" s="202" t="s">
        <v>314</v>
      </c>
      <c r="J43" s="126" t="s">
        <v>6</v>
      </c>
      <c r="K43" s="127">
        <f t="shared" si="0"/>
        <v>3</v>
      </c>
      <c r="L43" s="126" t="str">
        <f>IF(H43='Implementation Mandatoriness'!C10,IF(M43=3,"مطبق كليًا  - Implemented",IF(M43=0,"لاينطبق - Not Applicable",IF(M43=1,"غير مطبق  - Not Implemented",IF(3&lt;M43&gt;1,"مطبق جزئيًا  - Partially Implemented")))),"-")</f>
        <v>مطبق كليًا  - Implemented</v>
      </c>
      <c r="M43" s="127">
        <f>IF(H43='Implementation Mandatoriness'!C10,IF(J43="مطبق كليًا  - Implemented",3,IF(J43="مطبق جزئيًا  - Partially Implemented",2,IF(J43="غير مطبق  - Not Implemented",1,0))),"-")</f>
        <v>3</v>
      </c>
      <c r="N43" s="127"/>
      <c r="O43" s="127"/>
      <c r="P43" s="199"/>
      <c r="Q43" s="60"/>
      <c r="R43" s="184"/>
    </row>
    <row r="44" spans="1:18" ht="136.5" x14ac:dyDescent="0.3">
      <c r="A44" s="183"/>
      <c r="B44" s="405"/>
      <c r="C44" s="386"/>
      <c r="D44" s="389"/>
      <c r="E44" s="390"/>
      <c r="F44" s="123" t="s">
        <v>117</v>
      </c>
      <c r="G44" s="259" t="s">
        <v>154</v>
      </c>
      <c r="H44" s="274" t="str">
        <f>IF('معلومات أساسية عن الخدمة'!C12= "المستوى ٤",'Implementation Mandatoriness'!C10,'Implementation Mandatoriness'!C8)</f>
        <v>يوصى بتطبيقه - Recommended</v>
      </c>
      <c r="I44" s="202" t="s">
        <v>315</v>
      </c>
      <c r="J44" s="126" t="s">
        <v>6</v>
      </c>
      <c r="K44" s="127">
        <f t="shared" si="0"/>
        <v>3</v>
      </c>
      <c r="L44" s="126" t="str">
        <f>IF(H44='Implementation Mandatoriness'!C10,IF(M44=3,"مطبق كليًا  - Implemented",IF(M44=0,"لاينطبق - Not Applicable",IF(M44=1,"غير مطبق  - Not Implemented",IF(3&lt;M44&gt;1,"مطبق جزئيًا  - Partially Implemented")))),"-")</f>
        <v>مطبق كليًا  - Implemented</v>
      </c>
      <c r="M44" s="127">
        <f>IF(H44='Implementation Mandatoriness'!C10,IF(J44="مطبق كليًا  - Implemented",3,IF(J44="مطبق جزئيًا  - Partially Implemented",2,IF(J44="غير مطبق  - Not Implemented",1,0))),"-")</f>
        <v>3</v>
      </c>
      <c r="N44" s="127"/>
      <c r="O44" s="127"/>
      <c r="P44" s="199"/>
      <c r="Q44" s="60"/>
      <c r="R44" s="184"/>
    </row>
    <row r="45" spans="1:18" ht="156" x14ac:dyDescent="0.3">
      <c r="A45" s="183"/>
      <c r="B45" s="405"/>
      <c r="C45" s="386"/>
      <c r="D45" s="389"/>
      <c r="E45" s="390"/>
      <c r="F45" s="123" t="s">
        <v>117</v>
      </c>
      <c r="G45" s="259" t="s">
        <v>155</v>
      </c>
      <c r="H45" s="274" t="str">
        <f>'Implementation Mandatoriness'!C8</f>
        <v>يجب تطبيقه - Must be implemented</v>
      </c>
      <c r="I45" s="202" t="s">
        <v>316</v>
      </c>
      <c r="J45" s="126" t="s">
        <v>6</v>
      </c>
      <c r="K45" s="127">
        <f t="shared" si="0"/>
        <v>3</v>
      </c>
      <c r="L45" s="127"/>
      <c r="M45" s="127"/>
      <c r="N45" s="127"/>
      <c r="O45" s="127"/>
      <c r="P45" s="199"/>
      <c r="Q45" s="60"/>
      <c r="R45" s="184"/>
    </row>
    <row r="46" spans="1:18" ht="156" x14ac:dyDescent="0.3">
      <c r="A46" s="183"/>
      <c r="B46" s="405"/>
      <c r="C46" s="386"/>
      <c r="D46" s="389"/>
      <c r="E46" s="390"/>
      <c r="F46" s="123" t="s">
        <v>117</v>
      </c>
      <c r="G46" s="259" t="s">
        <v>156</v>
      </c>
      <c r="H46" s="274" t="str">
        <f>'Implementation Mandatoriness'!C8</f>
        <v>يجب تطبيقه - Must be implemented</v>
      </c>
      <c r="I46" s="202" t="s">
        <v>317</v>
      </c>
      <c r="J46" s="126" t="s">
        <v>6</v>
      </c>
      <c r="K46" s="127">
        <f>IF(J46="مطبق كليًا  - Implemented",3,IF(J46="مطبق جزئيًا  - Partially Implemented",2,IF(J46="غير مطبق  - Not Implemented",1,0)))</f>
        <v>3</v>
      </c>
      <c r="L46" s="127"/>
      <c r="M46" s="127"/>
      <c r="N46" s="127"/>
      <c r="O46" s="127"/>
      <c r="P46" s="199"/>
      <c r="Q46" s="60"/>
      <c r="R46" s="184"/>
    </row>
    <row r="47" spans="1:18" ht="273" x14ac:dyDescent="0.3">
      <c r="A47" s="183"/>
      <c r="B47" s="405"/>
      <c r="C47" s="386" t="s">
        <v>261</v>
      </c>
      <c r="D47" s="410" t="s">
        <v>550</v>
      </c>
      <c r="E47" s="411"/>
      <c r="F47" s="123" t="s">
        <v>116</v>
      </c>
      <c r="G47" s="259" t="s">
        <v>157</v>
      </c>
      <c r="H47" s="274" t="str">
        <f>IF(OR('معلومات أساسية عن الخدمة'!C12= "المستوى ٤",'معلومات أساسية عن الخدمة'!C12="المستوى ٣"),'Implementation Mandatoriness'!C9,'Implementation Mandatoriness'!C7)</f>
        <v>يجب تطبيقه جزئيًا - Must be partially implemented</v>
      </c>
      <c r="I47" s="202" t="s">
        <v>319</v>
      </c>
      <c r="J47" s="253" t="str">
        <f>IF(K47=3,"مطبق كليًا  - Implemented",IF(K47=0,"لاينطبق - Not Applicable",IF(K47=1,"غير مطبق  - Not Implemented",IF(3&lt;K47&gt;1,"مطبق جزئيًا  - Partially Implemented"," "))))</f>
        <v>مطبق كليًا  - Implemented</v>
      </c>
      <c r="K47" s="127">
        <f>IF(H47='Implementation Mandatoriness'!C9,IF(SUM(K48,K49,K50,K52,K53,K54,K55,K57,K59)=0,0,AVERAGEIFS(K48:K59,H48:H59,'Implementation Mandatoriness'!C8,K48:K59,"&lt;&gt;0")),AVERAGEIF(K48:K59,"&lt;&gt;0"))</f>
        <v>3</v>
      </c>
      <c r="L47" s="126" t="str">
        <f>IF(H47='Implementation Mandatoriness'!C9,IF(M47=3,"مطبق كليًا  - Implemented",IF(M47=0,"لاينطبق - Not Applicable",IF(M47=1,"غير مطبق  - Not Implemented",IF(3&lt;M47&gt;1,"مطبق جزئيًا  - Partially Implemented")))),"-")</f>
        <v>مطبق كليًا  - Implemented</v>
      </c>
      <c r="M47" s="127">
        <f>IF(H47='Implementation Mandatoriness'!C9,IF(SUM(M48:M59)=0,0,AVERAGEIFS(M48:M59,H48:H59,'Implementation Mandatoriness'!C10,M48:M59,"&lt;&gt;0")),IF(SUM(M48:M59)=0,0,AVERAGEIFS(M48:M59,H48:H59,'Implementation Mandatoriness'!C10,M48:M59,"&lt;&gt;0")))</f>
        <v>3</v>
      </c>
      <c r="N47" s="127"/>
      <c r="O47" s="127"/>
      <c r="P47" s="199"/>
      <c r="Q47" s="60"/>
      <c r="R47" s="184"/>
    </row>
    <row r="48" spans="1:18" ht="136.5" x14ac:dyDescent="0.3">
      <c r="A48" s="183"/>
      <c r="B48" s="405"/>
      <c r="C48" s="386"/>
      <c r="D48" s="412"/>
      <c r="E48" s="413"/>
      <c r="F48" s="123" t="s">
        <v>117</v>
      </c>
      <c r="G48" s="259" t="s">
        <v>158</v>
      </c>
      <c r="H48" s="274" t="str">
        <f>'Implementation Mandatoriness'!C8</f>
        <v>يجب تطبيقه - Must be implemented</v>
      </c>
      <c r="I48" s="202" t="s">
        <v>318</v>
      </c>
      <c r="J48" s="126" t="s">
        <v>6</v>
      </c>
      <c r="K48" s="127">
        <f>IF(J48="مطبق كليًا  - Implemented",3,IF(J48="مطبق جزئيًا  - Partially Implemented",2,IF(J48="غير مطبق  - Not Implemented",1,0)))</f>
        <v>3</v>
      </c>
      <c r="L48" s="127"/>
      <c r="M48" s="127"/>
      <c r="N48" s="127"/>
      <c r="O48" s="127"/>
      <c r="P48" s="199"/>
      <c r="Q48" s="60"/>
      <c r="R48" s="184"/>
    </row>
    <row r="49" spans="1:18" ht="136.5" x14ac:dyDescent="0.3">
      <c r="A49" s="183"/>
      <c r="B49" s="405"/>
      <c r="C49" s="386"/>
      <c r="D49" s="412"/>
      <c r="E49" s="413"/>
      <c r="F49" s="123" t="s">
        <v>117</v>
      </c>
      <c r="G49" s="259" t="s">
        <v>159</v>
      </c>
      <c r="H49" s="274" t="str">
        <f>'Implementation Mandatoriness'!C8</f>
        <v>يجب تطبيقه - Must be implemented</v>
      </c>
      <c r="I49" s="202" t="s">
        <v>320</v>
      </c>
      <c r="J49" s="126" t="s">
        <v>6</v>
      </c>
      <c r="K49" s="127">
        <f>IF(J49="مطبق كليًا  - Implemented",3,IF(J49="مطبق جزئيًا  - Partially Implemented",2,IF(J49="غير مطبق  - Not Implemented",1,0)))</f>
        <v>3</v>
      </c>
      <c r="L49" s="127"/>
      <c r="M49" s="127"/>
      <c r="N49" s="127"/>
      <c r="O49" s="127"/>
      <c r="P49" s="199"/>
      <c r="Q49" s="60"/>
      <c r="R49" s="184"/>
    </row>
    <row r="50" spans="1:18" ht="175.5" x14ac:dyDescent="0.3">
      <c r="A50" s="183"/>
      <c r="B50" s="405"/>
      <c r="C50" s="386"/>
      <c r="D50" s="412"/>
      <c r="E50" s="413"/>
      <c r="F50" s="123" t="s">
        <v>117</v>
      </c>
      <c r="G50" s="259" t="s">
        <v>160</v>
      </c>
      <c r="H50" s="274" t="str">
        <f>'Implementation Mandatoriness'!C8</f>
        <v>يجب تطبيقه - Must be implemented</v>
      </c>
      <c r="I50" s="202" t="s">
        <v>321</v>
      </c>
      <c r="J50" s="126" t="s">
        <v>6</v>
      </c>
      <c r="K50" s="127">
        <f>IF(J50="مطبق كليًا  - Implemented",3,IF(J50="مطبق جزئيًا  - Partially Implemented",2,IF(J50="غير مطبق  - Not Implemented",1,0)))</f>
        <v>3</v>
      </c>
      <c r="L50" s="127"/>
      <c r="M50" s="127"/>
      <c r="N50" s="127"/>
      <c r="O50" s="127"/>
      <c r="P50" s="199"/>
      <c r="Q50" s="60"/>
      <c r="R50" s="184"/>
    </row>
    <row r="51" spans="1:18" ht="175.5" x14ac:dyDescent="0.3">
      <c r="A51" s="183"/>
      <c r="B51" s="405"/>
      <c r="C51" s="386"/>
      <c r="D51" s="412"/>
      <c r="E51" s="413"/>
      <c r="F51" s="123" t="s">
        <v>117</v>
      </c>
      <c r="G51" s="259" t="s">
        <v>161</v>
      </c>
      <c r="H51" s="274" t="str">
        <f>IF('معلومات أساسية عن الخدمة'!C12= "المستوى ٤",'Implementation Mandatoriness'!C10,'Implementation Mandatoriness'!C8)</f>
        <v>يوصى بتطبيقه - Recommended</v>
      </c>
      <c r="I51" s="202" t="s">
        <v>322</v>
      </c>
      <c r="J51" s="126" t="s">
        <v>6</v>
      </c>
      <c r="K51" s="127">
        <f>IF(J51="مطبق كليًا  - Implemented",3,IF(J51="مطبق جزئيًا  - Partially Implemented",2,IF(J51="غير مطبق  - Not Implemented",1,0)))</f>
        <v>3</v>
      </c>
      <c r="L51" s="126" t="str">
        <f>IF(H51='Implementation Mandatoriness'!C10,IF(M51=3,"مطبق كليًا  - Implemented",IF(M51=0,"لاينطبق - Not Applicable",IF(M51=1,"غير مطبق  - Not Implemented",IF(3&lt;M51&gt;1,"مطبق جزئيًا  - Partially Implemented")))),"-")</f>
        <v>مطبق كليًا  - Implemented</v>
      </c>
      <c r="M51" s="127">
        <f>IF(H51='Implementation Mandatoriness'!C10,IF(J51="مطبق كليًا  - Implemented",3,IF(J51="مطبق جزئيًا  - Partially Implemented",2,IF(J51="غير مطبق  - Not Implemented",1,0))),"-")</f>
        <v>3</v>
      </c>
      <c r="N51" s="127"/>
      <c r="O51" s="127"/>
      <c r="P51" s="199"/>
      <c r="Q51" s="60"/>
      <c r="R51" s="184"/>
    </row>
    <row r="52" spans="1:18" ht="156" x14ac:dyDescent="0.3">
      <c r="A52" s="183"/>
      <c r="B52" s="405"/>
      <c r="C52" s="386"/>
      <c r="D52" s="412"/>
      <c r="E52" s="413"/>
      <c r="F52" s="123" t="s">
        <v>117</v>
      </c>
      <c r="G52" s="259" t="s">
        <v>162</v>
      </c>
      <c r="H52" s="274" t="str">
        <f>'Implementation Mandatoriness'!C8</f>
        <v>يجب تطبيقه - Must be implemented</v>
      </c>
      <c r="I52" s="202" t="s">
        <v>323</v>
      </c>
      <c r="J52" s="126" t="s">
        <v>6</v>
      </c>
      <c r="K52" s="127">
        <f t="shared" ref="K52:K59" si="1">IF(J52="مطبق كليًا  - Implemented",3,IF(J52="مطبق جزئيًا  - Partially Implemented",2,IF(J52="غير مطبق  - Not Implemented",1,0)))</f>
        <v>3</v>
      </c>
      <c r="L52" s="127"/>
      <c r="M52" s="127"/>
      <c r="N52" s="127"/>
      <c r="O52" s="127"/>
      <c r="P52" s="199"/>
      <c r="Q52" s="60"/>
      <c r="R52" s="184"/>
    </row>
    <row r="53" spans="1:18" ht="156" x14ac:dyDescent="0.3">
      <c r="A53" s="183"/>
      <c r="B53" s="405"/>
      <c r="C53" s="386"/>
      <c r="D53" s="412"/>
      <c r="E53" s="413"/>
      <c r="F53" s="123" t="s">
        <v>117</v>
      </c>
      <c r="G53" s="259" t="s">
        <v>163</v>
      </c>
      <c r="H53" s="274" t="str">
        <f>'Implementation Mandatoriness'!C8</f>
        <v>يجب تطبيقه - Must be implemented</v>
      </c>
      <c r="I53" s="202" t="s">
        <v>324</v>
      </c>
      <c r="J53" s="126" t="s">
        <v>6</v>
      </c>
      <c r="K53" s="127">
        <f t="shared" si="1"/>
        <v>3</v>
      </c>
      <c r="L53" s="127"/>
      <c r="M53" s="127"/>
      <c r="N53" s="127"/>
      <c r="O53" s="127"/>
      <c r="P53" s="199"/>
      <c r="Q53" s="60"/>
      <c r="R53" s="184"/>
    </row>
    <row r="54" spans="1:18" ht="117" x14ac:dyDescent="0.3">
      <c r="A54" s="183"/>
      <c r="B54" s="405"/>
      <c r="C54" s="386"/>
      <c r="D54" s="412"/>
      <c r="E54" s="413"/>
      <c r="F54" s="123" t="s">
        <v>117</v>
      </c>
      <c r="G54" s="259" t="s">
        <v>164</v>
      </c>
      <c r="H54" s="274" t="str">
        <f>'Implementation Mandatoriness'!C8</f>
        <v>يجب تطبيقه - Must be implemented</v>
      </c>
      <c r="I54" s="202" t="s">
        <v>325</v>
      </c>
      <c r="J54" s="126" t="s">
        <v>6</v>
      </c>
      <c r="K54" s="127">
        <f t="shared" si="1"/>
        <v>3</v>
      </c>
      <c r="L54" s="127"/>
      <c r="M54" s="127"/>
      <c r="N54" s="127"/>
      <c r="O54" s="127"/>
      <c r="P54" s="199"/>
      <c r="Q54" s="60"/>
      <c r="R54" s="184"/>
    </row>
    <row r="55" spans="1:18" ht="117" x14ac:dyDescent="0.3">
      <c r="A55" s="183"/>
      <c r="B55" s="405"/>
      <c r="C55" s="386"/>
      <c r="D55" s="412"/>
      <c r="E55" s="413"/>
      <c r="F55" s="123" t="s">
        <v>117</v>
      </c>
      <c r="G55" s="259" t="s">
        <v>165</v>
      </c>
      <c r="H55" s="274" t="str">
        <f>'Implementation Mandatoriness'!C8</f>
        <v>يجب تطبيقه - Must be implemented</v>
      </c>
      <c r="I55" s="202" t="s">
        <v>326</v>
      </c>
      <c r="J55" s="126" t="s">
        <v>6</v>
      </c>
      <c r="K55" s="127">
        <f t="shared" si="1"/>
        <v>3</v>
      </c>
      <c r="L55" s="127"/>
      <c r="M55" s="127"/>
      <c r="N55" s="127"/>
      <c r="O55" s="127"/>
      <c r="P55" s="199"/>
      <c r="Q55" s="60"/>
      <c r="R55" s="184"/>
    </row>
    <row r="56" spans="1:18" ht="253.5" x14ac:dyDescent="0.3">
      <c r="A56" s="183"/>
      <c r="B56" s="405"/>
      <c r="C56" s="386"/>
      <c r="D56" s="412"/>
      <c r="E56" s="413"/>
      <c r="F56" s="123" t="s">
        <v>117</v>
      </c>
      <c r="G56" s="259" t="s">
        <v>166</v>
      </c>
      <c r="H56" s="274" t="s">
        <v>416</v>
      </c>
      <c r="I56" s="202" t="s">
        <v>327</v>
      </c>
      <c r="J56" s="253" t="s">
        <v>14</v>
      </c>
      <c r="K56" s="127">
        <f t="shared" si="1"/>
        <v>0</v>
      </c>
      <c r="L56" s="127"/>
      <c r="M56" s="127"/>
      <c r="N56" s="127"/>
      <c r="O56" s="127"/>
      <c r="P56" s="199"/>
      <c r="Q56" s="60"/>
      <c r="R56" s="184"/>
    </row>
    <row r="57" spans="1:18" ht="195" x14ac:dyDescent="0.3">
      <c r="A57" s="183"/>
      <c r="B57" s="405"/>
      <c r="C57" s="386"/>
      <c r="D57" s="412"/>
      <c r="E57" s="413"/>
      <c r="F57" s="123" t="s">
        <v>117</v>
      </c>
      <c r="G57" s="259" t="s">
        <v>167</v>
      </c>
      <c r="H57" s="274" t="str">
        <f>'Implementation Mandatoriness'!C8</f>
        <v>يجب تطبيقه - Must be implemented</v>
      </c>
      <c r="I57" s="202" t="s">
        <v>328</v>
      </c>
      <c r="J57" s="126" t="s">
        <v>6</v>
      </c>
      <c r="K57" s="127">
        <f t="shared" si="1"/>
        <v>3</v>
      </c>
      <c r="L57" s="127"/>
      <c r="M57" s="127"/>
      <c r="N57" s="127"/>
      <c r="O57" s="127"/>
      <c r="P57" s="199"/>
      <c r="Q57" s="60"/>
      <c r="R57" s="184"/>
    </row>
    <row r="58" spans="1:18" ht="156" x14ac:dyDescent="0.3">
      <c r="A58" s="183"/>
      <c r="B58" s="405"/>
      <c r="C58" s="386"/>
      <c r="D58" s="412"/>
      <c r="E58" s="413"/>
      <c r="F58" s="123" t="s">
        <v>117</v>
      </c>
      <c r="G58" s="259" t="s">
        <v>168</v>
      </c>
      <c r="H58" s="274" t="str">
        <f>IF(OR('معلومات أساسية عن الخدمة'!C12= "المستوى ٤",'معلومات أساسية عن الخدمة'!C12="المستوى ٣"),'Implementation Mandatoriness'!C10,'Implementation Mandatoriness'!C8)</f>
        <v>يوصى بتطبيقه - Recommended</v>
      </c>
      <c r="I58" s="202" t="s">
        <v>329</v>
      </c>
      <c r="J58" s="126" t="s">
        <v>6</v>
      </c>
      <c r="K58" s="127">
        <f>IF(J58="مطبق كليًا  - Implemented",3,IF(J58="مطبق جزئيًا  - Partially Implemented",2,IF(J58="غير مطبق  - Not Implemented",1,0)))</f>
        <v>3</v>
      </c>
      <c r="L58" s="126" t="str">
        <f>IF(H58='Implementation Mandatoriness'!C10,IF(M58=3,"مطبق كليًا  - Implemented",IF(M58=0,"لاينطبق - Not Applicable",IF(M58=1,"غير مطبق  - Not Implemented",IF(3&lt;M58&gt;1,"مطبق جزئيًا  - Partially Implemented")))),"-")</f>
        <v>مطبق كليًا  - Implemented</v>
      </c>
      <c r="M58" s="127">
        <f>IF(H58='Implementation Mandatoriness'!C10,IF(J58="مطبق كليًا  - Implemented",3,IF(J58="مطبق جزئيًا  - Partially Implemented",2,IF(J58="غير مطبق  - Not Implemented",1,0))),"-")</f>
        <v>3</v>
      </c>
      <c r="N58" s="127"/>
      <c r="O58" s="127"/>
      <c r="P58" s="199"/>
      <c r="Q58" s="60"/>
      <c r="R58" s="184"/>
    </row>
    <row r="59" spans="1:18" ht="273" x14ac:dyDescent="0.3">
      <c r="A59" s="183"/>
      <c r="B59" s="405"/>
      <c r="C59" s="386"/>
      <c r="D59" s="412"/>
      <c r="E59" s="413"/>
      <c r="F59" s="123" t="s">
        <v>117</v>
      </c>
      <c r="G59" s="259" t="s">
        <v>169</v>
      </c>
      <c r="H59" s="274" t="str">
        <f>'Implementation Mandatoriness'!C8</f>
        <v>يجب تطبيقه - Must be implemented</v>
      </c>
      <c r="I59" s="202" t="s">
        <v>330</v>
      </c>
      <c r="J59" s="126" t="s">
        <v>6</v>
      </c>
      <c r="K59" s="127">
        <f t="shared" si="1"/>
        <v>3</v>
      </c>
      <c r="L59" s="127"/>
      <c r="M59" s="127"/>
      <c r="N59" s="127"/>
      <c r="O59" s="127"/>
      <c r="P59" s="199"/>
      <c r="Q59" s="60"/>
      <c r="R59" s="184"/>
    </row>
    <row r="60" spans="1:18" ht="234" x14ac:dyDescent="0.3">
      <c r="A60" s="183"/>
      <c r="B60" s="405"/>
      <c r="C60" s="386" t="s">
        <v>262</v>
      </c>
      <c r="D60" s="387" t="s">
        <v>33</v>
      </c>
      <c r="E60" s="388"/>
      <c r="F60" s="123" t="s">
        <v>116</v>
      </c>
      <c r="G60" s="259" t="s">
        <v>170</v>
      </c>
      <c r="H60" s="275" t="str">
        <f>'Implementation Mandatoriness'!C7</f>
        <v>يجب تطبيقه كليًا - Must be fully implemented</v>
      </c>
      <c r="I60" s="202" t="s">
        <v>331</v>
      </c>
      <c r="J60" s="253" t="str">
        <f>IF(K60=3,"مطبق كليًا  - Implemented",IF(K60=0,"لاينطبق - Not Applicable",IF(K60=1,"غير مطبق  - Not Implemented",IF(3&lt;K60&gt;1,"مطبق جزئيًا  - Partially Implemented"," "))))</f>
        <v>مطبق كليًا  - Implemented</v>
      </c>
      <c r="K60" s="127">
        <f>IF(SUM(K61:K66)=0,0,AVERAGEIF(K61:K66,"&lt;&gt;0"))</f>
        <v>3</v>
      </c>
      <c r="L60" s="127"/>
      <c r="M60" s="127"/>
      <c r="N60" s="127"/>
      <c r="O60" s="127"/>
      <c r="P60" s="199"/>
      <c r="Q60" s="60"/>
      <c r="R60" s="184"/>
    </row>
    <row r="61" spans="1:18" ht="117" x14ac:dyDescent="0.3">
      <c r="A61" s="183"/>
      <c r="B61" s="405"/>
      <c r="C61" s="386"/>
      <c r="D61" s="389"/>
      <c r="E61" s="390"/>
      <c r="F61" s="123" t="s">
        <v>117</v>
      </c>
      <c r="G61" s="259" t="s">
        <v>171</v>
      </c>
      <c r="H61" s="274" t="str">
        <f>'Implementation Mandatoriness'!C8</f>
        <v>يجب تطبيقه - Must be implemented</v>
      </c>
      <c r="I61" s="202" t="s">
        <v>332</v>
      </c>
      <c r="J61" s="126" t="s">
        <v>6</v>
      </c>
      <c r="K61" s="127">
        <f t="shared" ref="K61:K66" si="2">IF(J61="مطبق كليًا  - Implemented",3,IF(J61="مطبق جزئيًا  - Partially Implemented",2,IF(J61="غير مطبق  - Not Implemented",1,0)))</f>
        <v>3</v>
      </c>
      <c r="L61" s="127"/>
      <c r="M61" s="127"/>
      <c r="N61" s="127"/>
      <c r="O61" s="127"/>
      <c r="P61" s="199"/>
      <c r="Q61" s="60"/>
      <c r="R61" s="184"/>
    </row>
    <row r="62" spans="1:18" ht="156" x14ac:dyDescent="0.3">
      <c r="A62" s="183"/>
      <c r="B62" s="405"/>
      <c r="C62" s="386"/>
      <c r="D62" s="389"/>
      <c r="E62" s="390"/>
      <c r="F62" s="123" t="s">
        <v>117</v>
      </c>
      <c r="G62" s="259" t="s">
        <v>172</v>
      </c>
      <c r="H62" s="275" t="str">
        <f>'Implementation Mandatoriness'!C8</f>
        <v>يجب تطبيقه - Must be implemented</v>
      </c>
      <c r="I62" s="202" t="s">
        <v>333</v>
      </c>
      <c r="J62" s="126" t="s">
        <v>6</v>
      </c>
      <c r="K62" s="127">
        <f t="shared" si="2"/>
        <v>3</v>
      </c>
      <c r="L62" s="127"/>
      <c r="M62" s="127"/>
      <c r="N62" s="127"/>
      <c r="O62" s="127"/>
      <c r="P62" s="199"/>
      <c r="Q62" s="60"/>
      <c r="R62" s="184"/>
    </row>
    <row r="63" spans="1:18" ht="156" x14ac:dyDescent="0.3">
      <c r="A63" s="183"/>
      <c r="B63" s="405"/>
      <c r="C63" s="386"/>
      <c r="D63" s="389"/>
      <c r="E63" s="390"/>
      <c r="F63" s="123" t="s">
        <v>117</v>
      </c>
      <c r="G63" s="259" t="s">
        <v>173</v>
      </c>
      <c r="H63" s="275" t="str">
        <f>'Implementation Mandatoriness'!C8</f>
        <v>يجب تطبيقه - Must be implemented</v>
      </c>
      <c r="I63" s="202" t="s">
        <v>334</v>
      </c>
      <c r="J63" s="126" t="s">
        <v>6</v>
      </c>
      <c r="K63" s="127">
        <f t="shared" si="2"/>
        <v>3</v>
      </c>
      <c r="L63" s="127"/>
      <c r="M63" s="127"/>
      <c r="N63" s="127"/>
      <c r="O63" s="127"/>
      <c r="P63" s="199"/>
      <c r="Q63" s="60"/>
      <c r="R63" s="184"/>
    </row>
    <row r="64" spans="1:18" ht="234" x14ac:dyDescent="0.3">
      <c r="A64" s="183"/>
      <c r="B64" s="405"/>
      <c r="C64" s="386"/>
      <c r="D64" s="389"/>
      <c r="E64" s="390"/>
      <c r="F64" s="123" t="s">
        <v>117</v>
      </c>
      <c r="G64" s="259" t="s">
        <v>174</v>
      </c>
      <c r="H64" s="275" t="str">
        <f>'Implementation Mandatoriness'!C8</f>
        <v>يجب تطبيقه - Must be implemented</v>
      </c>
      <c r="I64" s="202" t="s">
        <v>335</v>
      </c>
      <c r="J64" s="126" t="s">
        <v>6</v>
      </c>
      <c r="K64" s="127">
        <f t="shared" si="2"/>
        <v>3</v>
      </c>
      <c r="L64" s="127"/>
      <c r="M64" s="127"/>
      <c r="N64" s="127"/>
      <c r="O64" s="127"/>
      <c r="P64" s="199"/>
      <c r="Q64" s="60"/>
      <c r="R64" s="184"/>
    </row>
    <row r="65" spans="1:18" ht="117" x14ac:dyDescent="0.3">
      <c r="A65" s="183"/>
      <c r="B65" s="405"/>
      <c r="C65" s="386"/>
      <c r="D65" s="389"/>
      <c r="E65" s="390"/>
      <c r="F65" s="123" t="s">
        <v>117</v>
      </c>
      <c r="G65" s="259" t="s">
        <v>175</v>
      </c>
      <c r="H65" s="275" t="str">
        <f>'Implementation Mandatoriness'!C8</f>
        <v>يجب تطبيقه - Must be implemented</v>
      </c>
      <c r="I65" s="202" t="s">
        <v>336</v>
      </c>
      <c r="J65" s="126" t="s">
        <v>6</v>
      </c>
      <c r="K65" s="127">
        <f t="shared" si="2"/>
        <v>3</v>
      </c>
      <c r="L65" s="127"/>
      <c r="M65" s="127"/>
      <c r="N65" s="127"/>
      <c r="O65" s="127"/>
      <c r="P65" s="199"/>
      <c r="Q65" s="60"/>
      <c r="R65" s="184"/>
    </row>
    <row r="66" spans="1:18" ht="195" x14ac:dyDescent="0.3">
      <c r="A66" s="183"/>
      <c r="B66" s="405"/>
      <c r="C66" s="386"/>
      <c r="D66" s="389"/>
      <c r="E66" s="390"/>
      <c r="F66" s="123" t="s">
        <v>117</v>
      </c>
      <c r="G66" s="259" t="s">
        <v>176</v>
      </c>
      <c r="H66" s="275" t="str">
        <f>'Implementation Mandatoriness'!C8</f>
        <v>يجب تطبيقه - Must be implemented</v>
      </c>
      <c r="I66" s="202" t="s">
        <v>337</v>
      </c>
      <c r="J66" s="126" t="s">
        <v>6</v>
      </c>
      <c r="K66" s="127">
        <f t="shared" si="2"/>
        <v>3</v>
      </c>
      <c r="L66" s="127"/>
      <c r="M66" s="127"/>
      <c r="N66" s="127"/>
      <c r="O66" s="127"/>
      <c r="P66" s="199"/>
      <c r="Q66" s="60"/>
      <c r="R66" s="184"/>
    </row>
    <row r="67" spans="1:18" ht="234" x14ac:dyDescent="0.3">
      <c r="A67" s="183"/>
      <c r="B67" s="405"/>
      <c r="C67" s="386" t="s">
        <v>263</v>
      </c>
      <c r="D67" s="387" t="s">
        <v>34</v>
      </c>
      <c r="E67" s="388"/>
      <c r="F67" s="123" t="s">
        <v>116</v>
      </c>
      <c r="G67" s="259" t="s">
        <v>177</v>
      </c>
      <c r="H67" s="274" t="str">
        <f>IF('معلومات أساسية عن الخدمة'!C12= "المستوى ٤",'Implementation Mandatoriness'!C9,'Implementation Mandatoriness'!C7)</f>
        <v>يجب تطبيقه جزئيًا - Must be partially implemented</v>
      </c>
      <c r="I67" s="202" t="s">
        <v>543</v>
      </c>
      <c r="J67" s="253" t="str">
        <f>IF(K67=3,"مطبق كليًا  - Implemented",IF(K67=0,"لاينطبق - Not Applicable",IF(K67=1,"غير مطبق  - Not Implemented",IF(3&lt;K67&gt;1,"مطبق جزئيًا  - Partially Implemented"," "))))</f>
        <v>مطبق كليًا  - Implemented</v>
      </c>
      <c r="K67" s="127">
        <f>IF(H67='Implementation Mandatoriness'!C9,IF(SUM(K68,K70,K71)=0,0,AVERAGEIFS(K68:K71,H68:H71,'Implementation Mandatoriness'!C8,K68:K71,"&lt;&gt;0")),AVERAGEIF(K68:K71,"&lt;&gt;0"))</f>
        <v>3</v>
      </c>
      <c r="L67" s="126" t="str">
        <f>IF(H67='Implementation Mandatoriness'!C9,IF(M67=3,"مطبق كليًا  - Implemented",IF(M67=0,"لاينطبق - Not Applicable",IF(M67=1,"غير مطبق  - Not Implemented",IF(3&lt;M67&gt;1,"مطبق جزئيًا  - Partially Implemented")))),"-")</f>
        <v>مطبق كليًا  - Implemented</v>
      </c>
      <c r="M67" s="127">
        <f>IF(H67='Implementation Mandatoriness'!C9,IF(SUM(M68:M71)=0,0,AVERAGEIFS(M68:M71,H68:H71,'Implementation Mandatoriness'!C10,M68:M71,"&lt;&gt;0")),IF(SUM(M68:M71)=0,0,AVERAGEIFS(M68:M71,H68:H71,'Implementation Mandatoriness'!C10,M68:M71,"&lt;&gt;0")))</f>
        <v>3</v>
      </c>
      <c r="N67" s="127"/>
      <c r="O67" s="127"/>
      <c r="P67" s="199"/>
      <c r="Q67" s="60"/>
      <c r="R67" s="184"/>
    </row>
    <row r="68" spans="1:18" ht="97.5" x14ac:dyDescent="0.3">
      <c r="A68" s="183"/>
      <c r="B68" s="405"/>
      <c r="C68" s="386"/>
      <c r="D68" s="389"/>
      <c r="E68" s="390"/>
      <c r="F68" s="123" t="s">
        <v>117</v>
      </c>
      <c r="G68" s="259" t="s">
        <v>178</v>
      </c>
      <c r="H68" s="275" t="str">
        <f>'Implementation Mandatoriness'!C8</f>
        <v>يجب تطبيقه - Must be implemented</v>
      </c>
      <c r="I68" s="202" t="s">
        <v>338</v>
      </c>
      <c r="J68" s="126" t="s">
        <v>6</v>
      </c>
      <c r="K68" s="127">
        <f>IF(J68="مطبق كليًا  - Implemented",3,IF(J68="مطبق جزئيًا  - Partially Implemented",2,IF(J68="غير مطبق  - Not Implemented",1,0)))</f>
        <v>3</v>
      </c>
      <c r="L68" s="127"/>
      <c r="M68" s="127"/>
      <c r="N68" s="127"/>
      <c r="O68" s="127"/>
      <c r="P68" s="199"/>
      <c r="Q68" s="60"/>
      <c r="R68" s="184"/>
    </row>
    <row r="69" spans="1:18" ht="117" x14ac:dyDescent="0.3">
      <c r="A69" s="183"/>
      <c r="B69" s="405"/>
      <c r="C69" s="386"/>
      <c r="D69" s="389"/>
      <c r="E69" s="390"/>
      <c r="F69" s="123" t="s">
        <v>117</v>
      </c>
      <c r="G69" s="259" t="s">
        <v>179</v>
      </c>
      <c r="H69" s="274" t="str">
        <f>IF('معلومات أساسية عن الخدمة'!C12= "المستوى ٤",'Implementation Mandatoriness'!C10,'Implementation Mandatoriness'!C8)</f>
        <v>يوصى بتطبيقه - Recommended</v>
      </c>
      <c r="I69" s="202" t="s">
        <v>339</v>
      </c>
      <c r="J69" s="126" t="s">
        <v>6</v>
      </c>
      <c r="K69" s="127">
        <f>IF(J69="مطبق كليًا  - Implemented",3,IF(J69="مطبق جزئيًا  - Partially Implemented",2,IF(J69="غير مطبق  - Not Implemented",1,0)))</f>
        <v>3</v>
      </c>
      <c r="L69" s="126" t="str">
        <f>IF(H69='Implementation Mandatoriness'!C10,IF(M69=3,"مطبق كليًا  - Implemented",IF(M69=0,"لاينطبق - Not Applicable",IF(M69=1,"غير مطبق  - Not Implemented",IF(3&lt;M69&gt;1,"مطبق جزئيًا  - Partially Implemented")))),"-")</f>
        <v>مطبق كليًا  - Implemented</v>
      </c>
      <c r="M69" s="127">
        <f>IF(H69='Implementation Mandatoriness'!C10,IF(J69="مطبق كليًا  - Implemented",3,IF(J69="مطبق جزئيًا  - Partially Implemented",2,IF(J69="غير مطبق  - Not Implemented",1,0))),"-")</f>
        <v>3</v>
      </c>
      <c r="N69" s="127"/>
      <c r="O69" s="127"/>
      <c r="P69" s="199"/>
      <c r="Q69" s="60"/>
      <c r="R69" s="184"/>
    </row>
    <row r="70" spans="1:18" ht="78" x14ac:dyDescent="0.3">
      <c r="A70" s="183"/>
      <c r="B70" s="405"/>
      <c r="C70" s="386"/>
      <c r="D70" s="389"/>
      <c r="E70" s="390"/>
      <c r="F70" s="123" t="s">
        <v>117</v>
      </c>
      <c r="G70" s="259" t="s">
        <v>180</v>
      </c>
      <c r="H70" s="275" t="str">
        <f>'Implementation Mandatoriness'!C8</f>
        <v>يجب تطبيقه - Must be implemented</v>
      </c>
      <c r="I70" s="202" t="s">
        <v>340</v>
      </c>
      <c r="J70" s="126" t="s">
        <v>6</v>
      </c>
      <c r="K70" s="127">
        <f>IF(J70="مطبق كليًا  - Implemented",3,IF(J70="مطبق جزئيًا  - Partially Implemented",2,IF(J70="غير مطبق  - Not Implemented",1,0)))</f>
        <v>3</v>
      </c>
      <c r="L70" s="127"/>
      <c r="M70" s="127"/>
      <c r="N70" s="127"/>
      <c r="O70" s="127"/>
      <c r="P70" s="199"/>
      <c r="Q70" s="60"/>
      <c r="R70" s="184"/>
    </row>
    <row r="71" spans="1:18" ht="214.5" x14ac:dyDescent="0.3">
      <c r="A71" s="183"/>
      <c r="B71" s="405"/>
      <c r="C71" s="386"/>
      <c r="D71" s="389"/>
      <c r="E71" s="390"/>
      <c r="F71" s="123" t="s">
        <v>117</v>
      </c>
      <c r="G71" s="259" t="s">
        <v>181</v>
      </c>
      <c r="H71" s="275" t="str">
        <f>'Implementation Mandatoriness'!C8</f>
        <v>يجب تطبيقه - Must be implemented</v>
      </c>
      <c r="I71" s="202" t="s">
        <v>341</v>
      </c>
      <c r="J71" s="126" t="s">
        <v>6</v>
      </c>
      <c r="K71" s="127">
        <f>IF(J71="مطبق كليًا  - Implemented",3,IF(J71="مطبق جزئيًا  - Partially Implemented",2,IF(J71="غير مطبق  - Not Implemented",1,0)))</f>
        <v>3</v>
      </c>
      <c r="L71" s="127"/>
      <c r="M71" s="127"/>
      <c r="N71" s="127"/>
      <c r="O71" s="127"/>
      <c r="P71" s="199"/>
      <c r="Q71" s="60"/>
      <c r="R71" s="184"/>
    </row>
    <row r="72" spans="1:18" ht="253.5" x14ac:dyDescent="0.3">
      <c r="A72" s="183"/>
      <c r="B72" s="405"/>
      <c r="C72" s="401" t="s">
        <v>264</v>
      </c>
      <c r="D72" s="387" t="s">
        <v>35</v>
      </c>
      <c r="E72" s="388"/>
      <c r="F72" s="123" t="s">
        <v>116</v>
      </c>
      <c r="G72" s="259" t="s">
        <v>182</v>
      </c>
      <c r="H72" s="275" t="str">
        <f>'Implementation Mandatoriness'!C7</f>
        <v>يجب تطبيقه كليًا - Must be fully implemented</v>
      </c>
      <c r="I72" s="202" t="s">
        <v>342</v>
      </c>
      <c r="J72" s="253" t="str">
        <f>IF(K72=3,"مطبق كليًا  - Implemented",IF(K72=0,"لاينطبق - Not Applicable",IF(K72=1,"غير مطبق  - Not Implemented",IF(3&lt;K72&gt;1,"مطبق جزئيًا  - Partially Implemented"," "))))</f>
        <v>مطبق كليًا  - Implemented</v>
      </c>
      <c r="K72" s="127">
        <f>IF(SUM(K73:K77)=0,0,AVERAGEIF(K73:K77,"&lt;&gt;0"))</f>
        <v>3</v>
      </c>
      <c r="L72" s="127"/>
      <c r="M72" s="127"/>
      <c r="N72" s="127"/>
      <c r="O72" s="127"/>
      <c r="P72" s="199"/>
      <c r="Q72" s="60"/>
      <c r="R72" s="184"/>
    </row>
    <row r="73" spans="1:18" ht="292.5" x14ac:dyDescent="0.3">
      <c r="A73" s="183"/>
      <c r="B73" s="405"/>
      <c r="C73" s="402"/>
      <c r="D73" s="389"/>
      <c r="E73" s="390"/>
      <c r="F73" s="123" t="s">
        <v>117</v>
      </c>
      <c r="G73" s="259" t="s">
        <v>183</v>
      </c>
      <c r="H73" s="275" t="str">
        <f>'Implementation Mandatoriness'!C8</f>
        <v>يجب تطبيقه - Must be implemented</v>
      </c>
      <c r="I73" s="202" t="s">
        <v>343</v>
      </c>
      <c r="J73" s="126" t="s">
        <v>6</v>
      </c>
      <c r="K73" s="127">
        <f t="shared" ref="K73:K80" si="3">IF(J73="مطبق كليًا  - Implemented",3,IF(J73="مطبق جزئيًا  - Partially Implemented",2,IF(J73="غير مطبق  - Not Implemented",1,0)))</f>
        <v>3</v>
      </c>
      <c r="L73" s="127"/>
      <c r="M73" s="127"/>
      <c r="N73" s="127"/>
      <c r="O73" s="127"/>
      <c r="P73" s="199"/>
      <c r="Q73" s="60"/>
      <c r="R73" s="184"/>
    </row>
    <row r="74" spans="1:18" ht="175.5" x14ac:dyDescent="0.3">
      <c r="A74" s="183"/>
      <c r="B74" s="405"/>
      <c r="C74" s="402"/>
      <c r="D74" s="389"/>
      <c r="E74" s="390"/>
      <c r="F74" s="123" t="s">
        <v>117</v>
      </c>
      <c r="G74" s="259" t="s">
        <v>184</v>
      </c>
      <c r="H74" s="275" t="str">
        <f>'Implementation Mandatoriness'!C8</f>
        <v>يجب تطبيقه - Must be implemented</v>
      </c>
      <c r="I74" s="202" t="s">
        <v>344</v>
      </c>
      <c r="J74" s="126" t="s">
        <v>6</v>
      </c>
      <c r="K74" s="127">
        <f t="shared" si="3"/>
        <v>3</v>
      </c>
      <c r="L74" s="127"/>
      <c r="M74" s="127"/>
      <c r="N74" s="127"/>
      <c r="O74" s="127"/>
      <c r="P74" s="199"/>
      <c r="Q74" s="60"/>
      <c r="R74" s="184"/>
    </row>
    <row r="75" spans="1:18" ht="136.5" x14ac:dyDescent="0.3">
      <c r="A75" s="183"/>
      <c r="B75" s="405"/>
      <c r="C75" s="402"/>
      <c r="D75" s="207"/>
      <c r="E75" s="208"/>
      <c r="F75" s="123" t="s">
        <v>117</v>
      </c>
      <c r="G75" s="259" t="s">
        <v>185</v>
      </c>
      <c r="H75" s="275" t="str">
        <f>'Implementation Mandatoriness'!C8</f>
        <v>يجب تطبيقه - Must be implemented</v>
      </c>
      <c r="I75" s="202" t="s">
        <v>345</v>
      </c>
      <c r="J75" s="126" t="s">
        <v>6</v>
      </c>
      <c r="K75" s="127">
        <f>IF(J75="مطبق كليًا  - Implemented",3,IF(J75="مطبق جزئيًا  - Partially Implemented",2,IF(J75="غير مطبق  - Not Implemented",1,0)))</f>
        <v>3</v>
      </c>
      <c r="L75" s="127"/>
      <c r="M75" s="127"/>
      <c r="N75" s="127"/>
      <c r="O75" s="127"/>
      <c r="P75" s="199"/>
      <c r="Q75" s="60"/>
      <c r="R75" s="184"/>
    </row>
    <row r="76" spans="1:18" ht="156" x14ac:dyDescent="0.3">
      <c r="A76" s="183"/>
      <c r="B76" s="405"/>
      <c r="C76" s="402"/>
      <c r="D76" s="207"/>
      <c r="E76" s="208"/>
      <c r="F76" s="123" t="s">
        <v>117</v>
      </c>
      <c r="G76" s="259" t="s">
        <v>186</v>
      </c>
      <c r="H76" s="275" t="str">
        <f>'Implementation Mandatoriness'!C8</f>
        <v>يجب تطبيقه - Must be implemented</v>
      </c>
      <c r="I76" s="202" t="s">
        <v>346</v>
      </c>
      <c r="J76" s="126" t="s">
        <v>6</v>
      </c>
      <c r="K76" s="127">
        <f>IF(J76="مطبق كليًا  - Implemented",3,IF(J76="مطبق جزئيًا  - Partially Implemented",2,IF(J76="غير مطبق  - Not Implemented",1,0)))</f>
        <v>3</v>
      </c>
      <c r="L76" s="127"/>
      <c r="M76" s="127"/>
      <c r="N76" s="127"/>
      <c r="O76" s="127"/>
      <c r="P76" s="199"/>
      <c r="Q76" s="60"/>
      <c r="R76" s="184"/>
    </row>
    <row r="77" spans="1:18" ht="117" x14ac:dyDescent="0.3">
      <c r="A77" s="183"/>
      <c r="B77" s="405"/>
      <c r="C77" s="403"/>
      <c r="D77" s="207"/>
      <c r="E77" s="208"/>
      <c r="F77" s="123" t="s">
        <v>117</v>
      </c>
      <c r="G77" s="259" t="s">
        <v>187</v>
      </c>
      <c r="H77" s="274" t="str">
        <f>'Implementation Mandatoriness'!C8</f>
        <v>يجب تطبيقه - Must be implemented</v>
      </c>
      <c r="I77" s="202" t="s">
        <v>548</v>
      </c>
      <c r="J77" s="126" t="s">
        <v>6</v>
      </c>
      <c r="K77" s="127">
        <f>IF(J77="مطبق كليًا  - Implemented",3,IF(J77="مطبق جزئيًا  - Partially Implemented",2,IF(J77="غير مطبق  - Not Implemented",1,0)))</f>
        <v>3</v>
      </c>
      <c r="L77" s="127"/>
      <c r="M77" s="127"/>
      <c r="N77" s="127"/>
      <c r="O77" s="127"/>
      <c r="P77" s="199"/>
      <c r="Q77" s="60"/>
      <c r="R77" s="184"/>
    </row>
    <row r="78" spans="1:18" ht="195" x14ac:dyDescent="0.3">
      <c r="A78" s="183"/>
      <c r="B78" s="405"/>
      <c r="C78" s="386" t="s">
        <v>265</v>
      </c>
      <c r="D78" s="387" t="s">
        <v>36</v>
      </c>
      <c r="E78" s="388"/>
      <c r="F78" s="123" t="s">
        <v>116</v>
      </c>
      <c r="G78" s="259" t="s">
        <v>188</v>
      </c>
      <c r="H78" s="274" t="str">
        <f>IF('معلومات أساسية عن الخدمة'!C12= "المستوى ٤",'Implementation Mandatoriness'!C9,'Implementation Mandatoriness'!C7)</f>
        <v>يجب تطبيقه جزئيًا - Must be partially implemented</v>
      </c>
      <c r="I78" s="202" t="s">
        <v>347</v>
      </c>
      <c r="J78" s="253" t="str">
        <f>IF(K78=3,"مطبق كليًا  - Implemented",IF(K78=0,"لاينطبق - Not Applicable",IF(K78=1,"غير مطبق  - Not Implemented",IF(3&lt;K78&gt;1,"مطبق جزئيًا  - Partially Implemented"," "))))</f>
        <v>مطبق كليًا  - Implemented</v>
      </c>
      <c r="K78" s="127">
        <f>IF(H78='Implementation Mandatoriness'!C9,IF(K80=0,0,AVERAGEIFS(K79:K80,H79:H80,'Implementation Mandatoriness'!C8,K79:K80,"&lt;&gt;0")),AVERAGEIF(K79:K80,"&lt;&gt;0"))</f>
        <v>3</v>
      </c>
      <c r="L78" s="126" t="str">
        <f>IF(H78='Implementation Mandatoriness'!C9,IF(M78=3,"مطبق كليًا  - Implemented",IF(M78=0,"لاينطبق - Not Applicable",IF(M78=1,"غير مطبق  - Not Implemented",IF(3&lt;M78&gt;1,"مطبق جزئيًا  - Partially Implemented")))),"-")</f>
        <v>مطبق كليًا  - Implemented</v>
      </c>
      <c r="M78" s="127">
        <f>IF(H78='Implementation Mandatoriness'!C9,IF(SUM(M79:M80)=0,0,AVERAGEIFS(M79:M80,H79:H80,'Implementation Mandatoriness'!C10,M79:M80,"&lt;&gt;0")),IF(SUM(M79:M80)=0,0,AVERAGEIFS(M79:M80,H79:H80,'Implementation Mandatoriness'!C10,M79:M80,"&lt;&gt;0")))</f>
        <v>3</v>
      </c>
      <c r="N78" s="127"/>
      <c r="O78" s="127"/>
      <c r="P78" s="199"/>
      <c r="Q78" s="60"/>
      <c r="R78" s="184"/>
    </row>
    <row r="79" spans="1:18" ht="249" customHeight="1" x14ac:dyDescent="0.3">
      <c r="A79" s="183"/>
      <c r="B79" s="405"/>
      <c r="C79" s="386"/>
      <c r="D79" s="389"/>
      <c r="E79" s="390"/>
      <c r="F79" s="123" t="s">
        <v>117</v>
      </c>
      <c r="G79" s="259" t="s">
        <v>190</v>
      </c>
      <c r="H79" s="274" t="str">
        <f>IF('معلومات أساسية عن الخدمة'!C12= "المستوى ٤",'Implementation Mandatoriness'!C10,'Implementation Mandatoriness'!C8)</f>
        <v>يوصى بتطبيقه - Recommended</v>
      </c>
      <c r="I79" s="202" t="s">
        <v>544</v>
      </c>
      <c r="J79" s="126" t="s">
        <v>6</v>
      </c>
      <c r="K79" s="127">
        <f t="shared" si="3"/>
        <v>3</v>
      </c>
      <c r="L79" s="126" t="str">
        <f>IF(H79='Implementation Mandatoriness'!C10,IF(M79=3,"مطبق كليًا  - Implemented",IF(M79=0,"لاينطبق - Not Applicable",IF(M79=1,"غير مطبق  - Not Implemented",IF(3&lt;M79&gt;1,"مطبق جزئيًا  - Partially Implemented")))),"-")</f>
        <v>مطبق كليًا  - Implemented</v>
      </c>
      <c r="M79" s="127">
        <f>IF(H79='Implementation Mandatoriness'!C10,IF(J79="مطبق كليًا  - Implemented",3,IF(J79="مطبق جزئيًا  - Partially Implemented",2,IF(J79="غير مطبق  - Not Implemented",1,0))),"-")</f>
        <v>3</v>
      </c>
      <c r="N79" s="127"/>
      <c r="O79" s="127"/>
      <c r="P79" s="199"/>
      <c r="Q79" s="60"/>
      <c r="R79" s="184"/>
    </row>
    <row r="80" spans="1:18" ht="175.5" x14ac:dyDescent="0.3">
      <c r="A80" s="183"/>
      <c r="B80" s="405"/>
      <c r="C80" s="401"/>
      <c r="D80" s="389"/>
      <c r="E80" s="390"/>
      <c r="F80" s="123" t="s">
        <v>117</v>
      </c>
      <c r="G80" s="259" t="s">
        <v>189</v>
      </c>
      <c r="H80" s="275" t="str">
        <f>'Implementation Mandatoriness'!C8</f>
        <v>يجب تطبيقه - Must be implemented</v>
      </c>
      <c r="I80" s="202" t="s">
        <v>348</v>
      </c>
      <c r="J80" s="126" t="s">
        <v>6</v>
      </c>
      <c r="K80" s="127">
        <f t="shared" si="3"/>
        <v>3</v>
      </c>
      <c r="L80" s="127"/>
      <c r="M80" s="127"/>
      <c r="N80" s="127"/>
      <c r="O80" s="127"/>
      <c r="P80" s="199"/>
      <c r="Q80" s="60"/>
      <c r="R80" s="184"/>
    </row>
    <row r="81" spans="1:18" ht="234" x14ac:dyDescent="0.3">
      <c r="A81" s="183"/>
      <c r="B81" s="405"/>
      <c r="C81" s="401" t="s">
        <v>266</v>
      </c>
      <c r="D81" s="387" t="s">
        <v>58</v>
      </c>
      <c r="E81" s="388"/>
      <c r="F81" s="123" t="s">
        <v>116</v>
      </c>
      <c r="G81" s="259" t="s">
        <v>191</v>
      </c>
      <c r="H81" s="275" t="str">
        <f>'Implementation Mandatoriness'!C7</f>
        <v>يجب تطبيقه كليًا - Must be fully implemented</v>
      </c>
      <c r="I81" s="202" t="s">
        <v>349</v>
      </c>
      <c r="J81" s="253" t="str">
        <f>IF(K81=3,"مطبق كليًا  - Implemented",IF(K81=0,"لاينطبق - Not Applicable",IF(K81=1,"غير مطبق  - Not Implemented",IF(3&lt;K81&gt;1,"مطبق جزئيًا  - Partially Implemented"," "))))</f>
        <v>مطبق كليًا  - Implemented</v>
      </c>
      <c r="K81" s="127">
        <f>IF(SUM(K82:K83)=0,0,AVERAGEIF(K82:K83,"&lt;&gt;0"))</f>
        <v>3</v>
      </c>
      <c r="L81" s="127"/>
      <c r="M81" s="127"/>
      <c r="N81" s="127"/>
      <c r="O81" s="127"/>
      <c r="P81" s="199"/>
      <c r="Q81" s="60"/>
      <c r="R81" s="184"/>
    </row>
    <row r="82" spans="1:18" ht="195" x14ac:dyDescent="0.3">
      <c r="A82" s="183"/>
      <c r="B82" s="405"/>
      <c r="C82" s="402"/>
      <c r="D82" s="389"/>
      <c r="E82" s="390"/>
      <c r="F82" s="123" t="s">
        <v>117</v>
      </c>
      <c r="G82" s="259" t="s">
        <v>192</v>
      </c>
      <c r="H82" s="275" t="str">
        <f>'Implementation Mandatoriness'!C8</f>
        <v>يجب تطبيقه - Must be implemented</v>
      </c>
      <c r="I82" s="202" t="s">
        <v>350</v>
      </c>
      <c r="J82" s="126" t="s">
        <v>6</v>
      </c>
      <c r="K82" s="127">
        <f>IF(J82="مطبق كليًا  - Implemented",3,IF(J82="مطبق جزئيًا  - Partially Implemented",2,IF(J82="غير مطبق  - Not Implemented",1,0)))</f>
        <v>3</v>
      </c>
      <c r="L82" s="127"/>
      <c r="M82" s="127"/>
      <c r="N82" s="127"/>
      <c r="O82" s="127"/>
      <c r="P82" s="199"/>
      <c r="Q82" s="60"/>
      <c r="R82" s="184"/>
    </row>
    <row r="83" spans="1:18" ht="214.5" x14ac:dyDescent="0.3">
      <c r="A83" s="183"/>
      <c r="B83" s="405"/>
      <c r="C83" s="402"/>
      <c r="D83" s="389"/>
      <c r="E83" s="390"/>
      <c r="F83" s="123" t="s">
        <v>117</v>
      </c>
      <c r="G83" s="259" t="s">
        <v>193</v>
      </c>
      <c r="H83" s="275" t="str">
        <f>'Implementation Mandatoriness'!C8</f>
        <v>يجب تطبيقه - Must be implemented</v>
      </c>
      <c r="I83" s="202" t="s">
        <v>351</v>
      </c>
      <c r="J83" s="126" t="s">
        <v>6</v>
      </c>
      <c r="K83" s="127">
        <f>IF(J83="مطبق كليًا  - Implemented",3,IF(J83="مطبق جزئيًا  - Partially Implemented",2,IF(J83="غير مطبق  - Not Implemented",1,0)))</f>
        <v>3</v>
      </c>
      <c r="L83" s="127"/>
      <c r="M83" s="127"/>
      <c r="N83" s="127"/>
      <c r="O83" s="127"/>
      <c r="P83" s="199"/>
      <c r="Q83" s="60"/>
      <c r="R83" s="184"/>
    </row>
    <row r="84" spans="1:18" ht="234" x14ac:dyDescent="0.3">
      <c r="A84" s="183"/>
      <c r="B84" s="405"/>
      <c r="C84" s="386" t="s">
        <v>267</v>
      </c>
      <c r="D84" s="387" t="s">
        <v>37</v>
      </c>
      <c r="E84" s="388"/>
      <c r="F84" s="123" t="s">
        <v>116</v>
      </c>
      <c r="G84" s="259" t="s">
        <v>194</v>
      </c>
      <c r="H84" s="275" t="str">
        <f>'Implementation Mandatoriness'!C7</f>
        <v>يجب تطبيقه كليًا - Must be fully implemented</v>
      </c>
      <c r="I84" s="202" t="s">
        <v>352</v>
      </c>
      <c r="J84" s="253" t="str">
        <f>IF(K84=3,"مطبق كليًا  - Implemented",IF(K84=0,"لاينطبق - Not Applicable",IF(K84=1,"غير مطبق  - Not Implemented",IF(3&lt;K84&gt;1,"مطبق جزئيًا  - Partially Implemented"," "))))</f>
        <v>مطبق كليًا  - Implemented</v>
      </c>
      <c r="K84" s="127">
        <f>IF(SUM(K85:K86)=0,0,AVERAGEIF(K85:K86,"&lt;&gt;0"))</f>
        <v>3</v>
      </c>
      <c r="L84" s="127"/>
      <c r="M84" s="127"/>
      <c r="N84" s="127"/>
      <c r="O84" s="127"/>
      <c r="P84" s="199"/>
      <c r="Q84" s="60"/>
      <c r="R84" s="184"/>
    </row>
    <row r="85" spans="1:18" ht="272.25" customHeight="1" x14ac:dyDescent="0.3">
      <c r="A85" s="183"/>
      <c r="B85" s="405"/>
      <c r="C85" s="386"/>
      <c r="D85" s="389"/>
      <c r="E85" s="390"/>
      <c r="F85" s="123" t="s">
        <v>117</v>
      </c>
      <c r="G85" s="259" t="s">
        <v>195</v>
      </c>
      <c r="H85" s="275" t="str">
        <f>'Implementation Mandatoriness'!C8</f>
        <v>يجب تطبيقه - Must be implemented</v>
      </c>
      <c r="I85" s="202" t="s">
        <v>353</v>
      </c>
      <c r="J85" s="126" t="s">
        <v>6</v>
      </c>
      <c r="K85" s="127">
        <f>IF(J85="مطبق كليًا  - Implemented",3,IF(J85="مطبق جزئيًا  - Partially Implemented",2,IF(J85="غير مطبق  - Not Implemented",1,0)))</f>
        <v>3</v>
      </c>
      <c r="L85" s="127"/>
      <c r="M85" s="127"/>
      <c r="N85" s="127"/>
      <c r="O85" s="127"/>
      <c r="P85" s="199"/>
      <c r="Q85" s="60"/>
      <c r="R85" s="184"/>
    </row>
    <row r="86" spans="1:18" ht="128.25" customHeight="1" x14ac:dyDescent="0.3">
      <c r="A86" s="183"/>
      <c r="B86" s="405"/>
      <c r="C86" s="401"/>
      <c r="D86" s="389"/>
      <c r="E86" s="390"/>
      <c r="F86" s="123" t="s">
        <v>117</v>
      </c>
      <c r="G86" s="259" t="s">
        <v>196</v>
      </c>
      <c r="H86" s="275" t="str">
        <f>'Implementation Mandatoriness'!C8</f>
        <v>يجب تطبيقه - Must be implemented</v>
      </c>
      <c r="I86" s="202" t="s">
        <v>354</v>
      </c>
      <c r="J86" s="126" t="s">
        <v>6</v>
      </c>
      <c r="K86" s="127">
        <f>IF(J86="مطبق كليًا  - Implemented",3,IF(J86="مطبق جزئيًا  - Partially Implemented",2,IF(J86="غير مطبق  - Not Implemented",1,0)))</f>
        <v>3</v>
      </c>
      <c r="L86" s="127"/>
      <c r="M86" s="127"/>
      <c r="N86" s="127"/>
      <c r="O86" s="127"/>
      <c r="P86" s="199"/>
      <c r="Q86" s="60"/>
      <c r="R86" s="184"/>
    </row>
    <row r="87" spans="1:18" ht="214.5" x14ac:dyDescent="0.3">
      <c r="A87" s="183"/>
      <c r="B87" s="405"/>
      <c r="C87" s="401" t="s">
        <v>268</v>
      </c>
      <c r="D87" s="387" t="s">
        <v>62</v>
      </c>
      <c r="E87" s="388"/>
      <c r="F87" s="123" t="s">
        <v>116</v>
      </c>
      <c r="G87" s="259" t="s">
        <v>197</v>
      </c>
      <c r="H87" s="275" t="str">
        <f>'Implementation Mandatoriness'!C7</f>
        <v>يجب تطبيقه كليًا - Must be fully implemented</v>
      </c>
      <c r="I87" s="202" t="s">
        <v>355</v>
      </c>
      <c r="J87" s="253" t="str">
        <f>IF(K87=3,"مطبق كليًا  - Implemented",IF(K87=0,"لاينطبق - Not Applicable",IF(K87=1,"غير مطبق  - Not Implemented",IF(3&lt;K87&gt;1,"مطبق جزئيًا  - Partially Implemented"," "))))</f>
        <v>مطبق كليًا  - Implemented</v>
      </c>
      <c r="K87" s="127">
        <f>IF(SUM(K88:K88)=0,0,AVERAGEIF(K88:K88,"&lt;&gt;0"))</f>
        <v>3</v>
      </c>
      <c r="L87" s="127"/>
      <c r="M87" s="127"/>
      <c r="N87" s="127"/>
      <c r="O87" s="127"/>
      <c r="P87" s="199"/>
      <c r="Q87" s="60"/>
      <c r="R87" s="184"/>
    </row>
    <row r="88" spans="1:18" ht="175.5" x14ac:dyDescent="0.3">
      <c r="A88" s="183"/>
      <c r="B88" s="405"/>
      <c r="C88" s="403"/>
      <c r="D88" s="391"/>
      <c r="E88" s="392"/>
      <c r="F88" s="123" t="s">
        <v>117</v>
      </c>
      <c r="G88" s="259" t="s">
        <v>198</v>
      </c>
      <c r="H88" s="275" t="str">
        <f>'Implementation Mandatoriness'!C8</f>
        <v>يجب تطبيقه - Must be implemented</v>
      </c>
      <c r="I88" s="202" t="s">
        <v>356</v>
      </c>
      <c r="J88" s="126" t="s">
        <v>6</v>
      </c>
      <c r="K88" s="127">
        <f>IF(J88="مطبق كليًا  - Implemented",3,IF(J88="مطبق جزئيًا  - Partially Implemented",2,IF(J88="غير مطبق  - Not Implemented",1,0)))</f>
        <v>3</v>
      </c>
      <c r="L88" s="127"/>
      <c r="M88" s="127"/>
      <c r="N88" s="127"/>
      <c r="O88" s="127"/>
      <c r="P88" s="199"/>
      <c r="Q88" s="60"/>
      <c r="R88" s="184"/>
    </row>
    <row r="89" spans="1:18" ht="284.25" customHeight="1" x14ac:dyDescent="0.3">
      <c r="A89" s="183"/>
      <c r="B89" s="405"/>
      <c r="C89" s="386" t="s">
        <v>269</v>
      </c>
      <c r="D89" s="410" t="s">
        <v>10</v>
      </c>
      <c r="E89" s="411"/>
      <c r="F89" s="123" t="s">
        <v>116</v>
      </c>
      <c r="G89" s="259" t="s">
        <v>199</v>
      </c>
      <c r="H89" s="274" t="str">
        <f>IF('معلومات أساسية عن الخدمة'!C12= "المستوى ٤",'Implementation Mandatoriness'!C10,'Implementation Mandatoriness'!C7)</f>
        <v>يوصى بتطبيقه - Recommended</v>
      </c>
      <c r="I89" s="202" t="s">
        <v>357</v>
      </c>
      <c r="J89" s="253" t="str">
        <f>IF(K89=3,"مطبق كليًا  - Implemented",IF(K89=0,"لاينطبق - Not Applicable",IF(K89=1,"غير مطبق  - Not Implemented",IF(3&lt;K89&gt;1,"مطبق جزئيًا  - Partially Implemented"," "))))</f>
        <v>مطبق كليًا  - Implemented</v>
      </c>
      <c r="K89" s="127">
        <f>IF(H89='Implementation Mandatoriness'!C7,IF(SUM(K90:K97)=0,0,AVERAGEIFS(K90:K97,H90:H97,'Implementation Mandatoriness'!C8,K90:K97,"&lt;&gt;0")),AVERAGEIFS(K90:K97,H90:H97,'Implementation Mandatoriness'!C10,K90:K97,"&lt;&gt;0"))</f>
        <v>3</v>
      </c>
      <c r="L89" s="126" t="str">
        <f>IF(H89='Implementation Mandatoriness'!C10,IF(M89=3,"مطبق كليًا  - Implemented",IF(M89=0,"لاينطبق - Not Applicable",IF(M89=1,"غير مطبق  - Not Implemented",IF(3&lt;M89&gt;1,"مطبق جزئيًا  - Partially Implemented")))),"-")</f>
        <v>مطبق كليًا  - Implemented</v>
      </c>
      <c r="M89" s="127">
        <f>IF(H89='Implementation Mandatoriness'!C10,IF(SUM(M90:M97)=0,0,AVERAGEIFS(M90:M97,H90:H97,'Implementation Mandatoriness'!C10,M90:M97,"&lt;&gt;0")),"-")</f>
        <v>3</v>
      </c>
      <c r="N89" s="127"/>
      <c r="O89" s="127"/>
      <c r="P89" s="199"/>
      <c r="Q89" s="60"/>
      <c r="R89" s="184"/>
    </row>
    <row r="90" spans="1:18" ht="141" customHeight="1" x14ac:dyDescent="0.3">
      <c r="A90" s="183"/>
      <c r="B90" s="405"/>
      <c r="C90" s="386"/>
      <c r="D90" s="412"/>
      <c r="E90" s="413"/>
      <c r="F90" s="123" t="s">
        <v>117</v>
      </c>
      <c r="G90" s="259" t="s">
        <v>200</v>
      </c>
      <c r="H90" s="274" t="str">
        <f>IF('معلومات أساسية عن الخدمة'!C12= "المستوى ٤",'Implementation Mandatoriness'!C10,'Implementation Mandatoriness'!C8)</f>
        <v>يوصى بتطبيقه - Recommended</v>
      </c>
      <c r="I90" s="202" t="s">
        <v>358</v>
      </c>
      <c r="J90" s="126" t="s">
        <v>6</v>
      </c>
      <c r="K90" s="127">
        <f>IF(J90="مطبق كليًا  - Implemented",3,IF(J90="مطبق جزئيًا  - Partially Implemented",2,IF(J90="غير مطبق  - Not Implemented",1,0)))</f>
        <v>3</v>
      </c>
      <c r="L90" s="126" t="str">
        <f>IF(H90='Implementation Mandatoriness'!C10,IF(M90=3,"مطبق كليًا  - Implemented",IF(M90=0,"لاينطبق - Not Applicable",IF(M90=1,"غير مطبق  - Not Implemented",IF(3&lt;M90&gt;1,"مطبق جزئيًا  - Partially Implemented")))),"-")</f>
        <v>مطبق كليًا  - Implemented</v>
      </c>
      <c r="M90" s="127">
        <f>IF(H90='Implementation Mandatoriness'!C10,IF(J90="مطبق كليًا  - Implemented",3,IF(J90="مطبق جزئيًا  - Partially Implemented",2,IF(J90="غير مطبق  - Not Implemented",1,0))),"-")</f>
        <v>3</v>
      </c>
      <c r="N90" s="127"/>
      <c r="O90" s="127"/>
      <c r="P90" s="199"/>
      <c r="Q90" s="60"/>
      <c r="R90" s="184"/>
    </row>
    <row r="91" spans="1:18" ht="97.5" x14ac:dyDescent="0.3">
      <c r="A91" s="183"/>
      <c r="B91" s="405"/>
      <c r="C91" s="386"/>
      <c r="D91" s="412"/>
      <c r="E91" s="413"/>
      <c r="F91" s="123" t="s">
        <v>117</v>
      </c>
      <c r="G91" s="259" t="s">
        <v>201</v>
      </c>
      <c r="H91" s="274" t="str">
        <f>IF('معلومات أساسية عن الخدمة'!C12= "المستوى ٤",'Implementation Mandatoriness'!C10,'Implementation Mandatoriness'!C8)</f>
        <v>يوصى بتطبيقه - Recommended</v>
      </c>
      <c r="I91" s="202" t="s">
        <v>359</v>
      </c>
      <c r="J91" s="126" t="s">
        <v>6</v>
      </c>
      <c r="K91" s="127">
        <f t="shared" ref="K91:K97" si="4">IF(J91="مطبق كليًا  - Implemented",3,IF(J91="مطبق جزئيًا  - Partially Implemented",2,IF(J91="غير مطبق  - Not Implemented",1,0)))</f>
        <v>3</v>
      </c>
      <c r="L91" s="126" t="str">
        <f>IF(H91='Implementation Mandatoriness'!C10,IF(M91=3,"مطبق كليًا  - Implemented",IF(M91=0,"لاينطبق - Not Applicable",IF(M91=1,"غير مطبق  - Not Implemented",IF(3&lt;M91&gt;1,"مطبق جزئيًا  - Partially Implemented")))),"-")</f>
        <v>مطبق كليًا  - Implemented</v>
      </c>
      <c r="M91" s="127">
        <f>IF(H91='Implementation Mandatoriness'!C10,IF(J91="مطبق كليًا  - Implemented",3,IF(J91="مطبق جزئيًا  - Partially Implemented",2,IF(J91="غير مطبق  - Not Implemented",1,0))),"-")</f>
        <v>3</v>
      </c>
      <c r="N91" s="127"/>
      <c r="O91" s="127"/>
      <c r="P91" s="199"/>
      <c r="Q91" s="60"/>
      <c r="R91" s="184"/>
    </row>
    <row r="92" spans="1:18" ht="221.25" customHeight="1" x14ac:dyDescent="0.3">
      <c r="A92" s="183"/>
      <c r="B92" s="405"/>
      <c r="C92" s="386"/>
      <c r="D92" s="412"/>
      <c r="E92" s="413"/>
      <c r="F92" s="123" t="s">
        <v>117</v>
      </c>
      <c r="G92" s="259" t="s">
        <v>202</v>
      </c>
      <c r="H92" s="274" t="str">
        <f>IF('معلومات أساسية عن الخدمة'!C12= "المستوى ٤",'Implementation Mandatoriness'!C10,'Implementation Mandatoriness'!C8)</f>
        <v>يوصى بتطبيقه - Recommended</v>
      </c>
      <c r="I92" s="202" t="s">
        <v>360</v>
      </c>
      <c r="J92" s="126" t="s">
        <v>6</v>
      </c>
      <c r="K92" s="127">
        <f t="shared" si="4"/>
        <v>3</v>
      </c>
      <c r="L92" s="126" t="str">
        <f>IF(H92='Implementation Mandatoriness'!C10,IF(M92=3,"مطبق كليًا  - Implemented",IF(M92=0,"لاينطبق - Not Applicable",IF(M92=1,"غير مطبق  - Not Implemented",IF(3&lt;M92&gt;1,"مطبق جزئيًا  - Partially Implemented")))),"-")</f>
        <v>مطبق كليًا  - Implemented</v>
      </c>
      <c r="M92" s="127">
        <f>IF(H92='Implementation Mandatoriness'!C10,IF(J92="مطبق كليًا  - Implemented",3,IF(J92="مطبق جزئيًا  - Partially Implemented",2,IF(J92="غير مطبق  - Not Implemented",1,0))),"-")</f>
        <v>3</v>
      </c>
      <c r="N92" s="127"/>
      <c r="O92" s="127"/>
      <c r="P92" s="199"/>
      <c r="Q92" s="60"/>
      <c r="R92" s="184"/>
    </row>
    <row r="93" spans="1:18" ht="239.25" customHeight="1" x14ac:dyDescent="0.3">
      <c r="A93" s="183"/>
      <c r="B93" s="405"/>
      <c r="C93" s="386"/>
      <c r="D93" s="412"/>
      <c r="E93" s="413"/>
      <c r="F93" s="123" t="s">
        <v>117</v>
      </c>
      <c r="G93" s="259" t="s">
        <v>203</v>
      </c>
      <c r="H93" s="274" t="str">
        <f>IF('معلومات أساسية عن الخدمة'!C12= "المستوى ٤",'Implementation Mandatoriness'!C10,'Implementation Mandatoriness'!C8)</f>
        <v>يوصى بتطبيقه - Recommended</v>
      </c>
      <c r="I93" s="202" t="s">
        <v>361</v>
      </c>
      <c r="J93" s="126" t="s">
        <v>6</v>
      </c>
      <c r="K93" s="127">
        <f t="shared" si="4"/>
        <v>3</v>
      </c>
      <c r="L93" s="126" t="str">
        <f>IF(H93='Implementation Mandatoriness'!C10,IF(M93=3,"مطبق كليًا  - Implemented",IF(M93=0,"لاينطبق - Not Applicable",IF(M93=1,"غير مطبق  - Not Implemented",IF(3&lt;M93&gt;1,"مطبق جزئيًا  - Partially Implemented")))),"-")</f>
        <v>مطبق كليًا  - Implemented</v>
      </c>
      <c r="M93" s="127">
        <f>IF(H93='Implementation Mandatoriness'!C10,IF(J93="مطبق كليًا  - Implemented",3,IF(J93="مطبق جزئيًا  - Partially Implemented",2,IF(J93="غير مطبق  - Not Implemented",1,0))),"-")</f>
        <v>3</v>
      </c>
      <c r="N93" s="127"/>
      <c r="O93" s="127"/>
      <c r="P93" s="199"/>
      <c r="Q93" s="60"/>
      <c r="R93" s="184"/>
    </row>
    <row r="94" spans="1:18" ht="195" x14ac:dyDescent="0.3">
      <c r="A94" s="183"/>
      <c r="B94" s="405"/>
      <c r="C94" s="386"/>
      <c r="D94" s="412"/>
      <c r="E94" s="413"/>
      <c r="F94" s="123" t="s">
        <v>117</v>
      </c>
      <c r="G94" s="259" t="s">
        <v>204</v>
      </c>
      <c r="H94" s="274" t="str">
        <f>IF('معلومات أساسية عن الخدمة'!C12= "المستوى ٤",'Implementation Mandatoriness'!C10,'Implementation Mandatoriness'!C8)</f>
        <v>يوصى بتطبيقه - Recommended</v>
      </c>
      <c r="I94" s="202" t="s">
        <v>362</v>
      </c>
      <c r="J94" s="126" t="s">
        <v>6</v>
      </c>
      <c r="K94" s="127">
        <f t="shared" si="4"/>
        <v>3</v>
      </c>
      <c r="L94" s="126" t="str">
        <f>IF(H94='Implementation Mandatoriness'!C10,IF(M94=3,"مطبق كليًا  - Implemented",IF(M94=0,"لاينطبق - Not Applicable",IF(M94=1,"غير مطبق  - Not Implemented",IF(3&lt;M94&gt;1,"مطبق جزئيًا  - Partially Implemented")))),"-")</f>
        <v>مطبق كليًا  - Implemented</v>
      </c>
      <c r="M94" s="127">
        <f>IF(H94='Implementation Mandatoriness'!C10,IF(J94="مطبق كليًا  - Implemented",3,IF(J94="مطبق جزئيًا  - Partially Implemented",2,IF(J94="غير مطبق  - Not Implemented",1,0))),"-")</f>
        <v>3</v>
      </c>
      <c r="N94" s="127"/>
      <c r="O94" s="127"/>
      <c r="P94" s="199"/>
      <c r="Q94" s="60"/>
      <c r="R94" s="184"/>
    </row>
    <row r="95" spans="1:18" ht="195" x14ac:dyDescent="0.3">
      <c r="A95" s="183"/>
      <c r="B95" s="405"/>
      <c r="C95" s="386"/>
      <c r="D95" s="412"/>
      <c r="E95" s="413"/>
      <c r="F95" s="123" t="s">
        <v>117</v>
      </c>
      <c r="G95" s="259" t="s">
        <v>205</v>
      </c>
      <c r="H95" s="274" t="str">
        <f>IF('معلومات أساسية عن الخدمة'!C12= "المستوى ٤",'Implementation Mandatoriness'!C10,'Implementation Mandatoriness'!C8)</f>
        <v>يوصى بتطبيقه - Recommended</v>
      </c>
      <c r="I95" s="202" t="s">
        <v>363</v>
      </c>
      <c r="J95" s="126" t="s">
        <v>6</v>
      </c>
      <c r="K95" s="127">
        <f t="shared" si="4"/>
        <v>3</v>
      </c>
      <c r="L95" s="126" t="str">
        <f>IF(H95='Implementation Mandatoriness'!C10,IF(M95=3,"مطبق كليًا  - Implemented",IF(M95=0,"لاينطبق - Not Applicable",IF(M95=1,"غير مطبق  - Not Implemented",IF(3&lt;M95&gt;1,"مطبق جزئيًا  - Partially Implemented")))),"-")</f>
        <v>مطبق كليًا  - Implemented</v>
      </c>
      <c r="M95" s="127">
        <f>IF(H95='Implementation Mandatoriness'!C10,IF(J95="مطبق كليًا  - Implemented",3,IF(J95="مطبق جزئيًا  - Partially Implemented",2,IF(J95="غير مطبق  - Not Implemented",1,0))),"-")</f>
        <v>3</v>
      </c>
      <c r="N95" s="127"/>
      <c r="O95" s="127"/>
      <c r="P95" s="199"/>
      <c r="Q95" s="60"/>
      <c r="R95" s="184"/>
    </row>
    <row r="96" spans="1:18" ht="136.5" x14ac:dyDescent="0.3">
      <c r="A96" s="183"/>
      <c r="B96" s="405"/>
      <c r="C96" s="386"/>
      <c r="D96" s="412"/>
      <c r="E96" s="413"/>
      <c r="F96" s="123" t="s">
        <v>117</v>
      </c>
      <c r="G96" s="259" t="s">
        <v>206</v>
      </c>
      <c r="H96" s="274" t="str">
        <f>IF('معلومات أساسية عن الخدمة'!C12= "المستوى ٤",'Implementation Mandatoriness'!C10,'Implementation Mandatoriness'!C8)</f>
        <v>يوصى بتطبيقه - Recommended</v>
      </c>
      <c r="I96" s="202" t="s">
        <v>364</v>
      </c>
      <c r="J96" s="126" t="s">
        <v>6</v>
      </c>
      <c r="K96" s="127">
        <f t="shared" si="4"/>
        <v>3</v>
      </c>
      <c r="L96" s="126" t="str">
        <f>IF(H96='Implementation Mandatoriness'!C10,IF(M96=3,"مطبق كليًا  - Implemented",IF(M96=0,"لاينطبق - Not Applicable",IF(M96=1,"غير مطبق  - Not Implemented",IF(3&lt;M96&gt;1,"مطبق جزئيًا  - Partially Implemented")))),"-")</f>
        <v>مطبق كليًا  - Implemented</v>
      </c>
      <c r="M96" s="127">
        <f>IF(H96='Implementation Mandatoriness'!C10,IF(J96="مطبق كليًا  - Implemented",3,IF(J96="مطبق جزئيًا  - Partially Implemented",2,IF(J96="غير مطبق  - Not Implemented",1,0))),"-")</f>
        <v>3</v>
      </c>
      <c r="N96" s="127"/>
      <c r="O96" s="127"/>
      <c r="P96" s="199"/>
      <c r="Q96" s="60"/>
      <c r="R96" s="184"/>
    </row>
    <row r="97" spans="1:18" ht="197.25" customHeight="1" x14ac:dyDescent="0.3">
      <c r="A97" s="183"/>
      <c r="B97" s="405"/>
      <c r="C97" s="386"/>
      <c r="D97" s="412"/>
      <c r="E97" s="413"/>
      <c r="F97" s="123" t="s">
        <v>117</v>
      </c>
      <c r="G97" s="259" t="s">
        <v>207</v>
      </c>
      <c r="H97" s="274" t="str">
        <f>IF('معلومات أساسية عن الخدمة'!C12= "المستوى ٤",'Implementation Mandatoriness'!C10,'Implementation Mandatoriness'!C8)</f>
        <v>يوصى بتطبيقه - Recommended</v>
      </c>
      <c r="I97" s="202" t="s">
        <v>365</v>
      </c>
      <c r="J97" s="126" t="s">
        <v>6</v>
      </c>
      <c r="K97" s="127">
        <f t="shared" si="4"/>
        <v>3</v>
      </c>
      <c r="L97" s="126" t="str">
        <f>IF(H97='Implementation Mandatoriness'!C10,IF(M97=3,"مطبق كليًا  - Implemented",IF(M97=0,"لاينطبق - Not Applicable",IF(M97=1,"غير مطبق  - Not Implemented",IF(3&lt;M97&gt;1,"مطبق جزئيًا  - Partially Implemented")))),"-")</f>
        <v>مطبق كليًا  - Implemented</v>
      </c>
      <c r="M97" s="127">
        <f>IF(H97='Implementation Mandatoriness'!C10,IF(J97="مطبق كليًا  - Implemented",3,IF(J97="مطبق جزئيًا  - Partially Implemented",2,IF(J97="غير مطبق  - Not Implemented",1,0))),"-")</f>
        <v>3</v>
      </c>
      <c r="N97" s="127"/>
      <c r="O97" s="127"/>
      <c r="P97" s="199"/>
      <c r="Q97" s="60"/>
      <c r="R97" s="184"/>
    </row>
    <row r="98" spans="1:18" ht="253.5" x14ac:dyDescent="0.3">
      <c r="A98" s="183"/>
      <c r="B98" s="405"/>
      <c r="C98" s="401" t="s">
        <v>270</v>
      </c>
      <c r="D98" s="410" t="s">
        <v>98</v>
      </c>
      <c r="E98" s="411"/>
      <c r="F98" s="123" t="s">
        <v>116</v>
      </c>
      <c r="G98" s="259" t="s">
        <v>208</v>
      </c>
      <c r="H98" s="274" t="str">
        <f>IF('معلومات أساسية عن الخدمة'!C12= "المستوى ٤",'Implementation Mandatoriness'!C9,'Implementation Mandatoriness'!C7)</f>
        <v>يجب تطبيقه جزئيًا - Must be partially implemented</v>
      </c>
      <c r="I98" s="202" t="s">
        <v>366</v>
      </c>
      <c r="J98" s="253" t="str">
        <f>IF(K98=3,"مطبق كليًا  - Implemented",IF(K98=0,"لاينطبق - Not Applicable",IF(K98=1,"غير مطبق  - Not Implemented",IF(3&lt;K98&gt;1,"مطبق جزئيًا  - Partially Implemented"," "))))</f>
        <v>مطبق كليًا  - Implemented</v>
      </c>
      <c r="K98" s="127">
        <f>IF(H98='Implementation Mandatoriness'!C9,IF(SUM(K99,K102,K103,K104,K105,K106)=0,0,AVERAGEIFS(K99:K106,H99:H106,'Implementation Mandatoriness'!C8,K99:K106,"&lt;&gt;0")),IF(SUM(K99:K106)=0,0,AVERAGEIFS(K99:K106,H99:H106,'Implementation Mandatoriness'!C8,K99:K106,"&lt;&gt;0")))</f>
        <v>3</v>
      </c>
      <c r="L98" s="126" t="str">
        <f>IF(H98='Implementation Mandatoriness'!C9,IF(M98=3,"مطبق كليًا  - Implemented",IF(M98=0,"لاينطبق - Not Applicable",IF(M98=1,"غير مطبق  - Not Implemented",IF(3&lt;M98&gt;1,"مطبق جزئيًا  - Partially Implemented")))),"-")</f>
        <v>مطبق كليًا  - Implemented</v>
      </c>
      <c r="M98" s="127">
        <f>IF(H98='Implementation Mandatoriness'!C9,IF(SUM(M100,M101)=0,0,AVERAGEIFS(M99:M106,H99:H106,'Implementation Mandatoriness'!C10,M99:M106,"&lt;&gt;0")),IF(SUM(M99:M106)=0,0,AVERAGEIFS(M99:M106,H99:H106,'Implementation Mandatoriness'!C10,M99:M106,"&lt;&gt;0")))</f>
        <v>3</v>
      </c>
      <c r="N98" s="127"/>
      <c r="O98" s="127"/>
      <c r="P98" s="199"/>
      <c r="Q98" s="60"/>
      <c r="R98" s="184"/>
    </row>
    <row r="99" spans="1:18" ht="195" x14ac:dyDescent="0.3">
      <c r="A99" s="183"/>
      <c r="B99" s="405"/>
      <c r="C99" s="402"/>
      <c r="D99" s="412"/>
      <c r="E99" s="413"/>
      <c r="F99" s="123" t="s">
        <v>117</v>
      </c>
      <c r="G99" s="259" t="s">
        <v>209</v>
      </c>
      <c r="H99" s="275" t="str">
        <f>'Implementation Mandatoriness'!C8</f>
        <v>يجب تطبيقه - Must be implemented</v>
      </c>
      <c r="I99" s="202" t="s">
        <v>367</v>
      </c>
      <c r="J99" s="126" t="s">
        <v>6</v>
      </c>
      <c r="K99" s="127">
        <f>IF(J99="مطبق كليًا  - Implemented",3,IF(J99="مطبق جزئيًا  - Partially Implemented",2,IF(J99="غير مطبق  - Not Implemented",1,0)))</f>
        <v>3</v>
      </c>
      <c r="L99" s="127"/>
      <c r="M99" s="127"/>
      <c r="N99" s="127"/>
      <c r="O99" s="127"/>
      <c r="P99" s="199"/>
      <c r="Q99" s="60"/>
      <c r="R99" s="184"/>
    </row>
    <row r="100" spans="1:18" ht="156" x14ac:dyDescent="0.3">
      <c r="A100" s="183"/>
      <c r="B100" s="405"/>
      <c r="C100" s="402"/>
      <c r="D100" s="412"/>
      <c r="E100" s="413"/>
      <c r="F100" s="123" t="s">
        <v>117</v>
      </c>
      <c r="G100" s="259" t="s">
        <v>210</v>
      </c>
      <c r="H100" s="274" t="str">
        <f>IF('معلومات أساسية عن الخدمة'!C12= "المستوى ٤",'Implementation Mandatoriness'!C10,'Implementation Mandatoriness'!C8)</f>
        <v>يوصى بتطبيقه - Recommended</v>
      </c>
      <c r="I100" s="202" t="s">
        <v>368</v>
      </c>
      <c r="J100" s="126" t="s">
        <v>6</v>
      </c>
      <c r="K100" s="127">
        <f t="shared" ref="K100:K106" si="5">IF(J100="مطبق كليًا  - Implemented",3,IF(J100="مطبق جزئيًا  - Partially Implemented",2,IF(J100="غير مطبق  - Not Implemented",1,0)))</f>
        <v>3</v>
      </c>
      <c r="L100" s="126" t="str">
        <f>IF(H100='Implementation Mandatoriness'!C10,IF(M100=3,"مطبق كليًا  - Implemented",IF(M100=0,"لاينطبق - Not Applicable",IF(M100=1,"غير مطبق  - Not Implemented",IF(3&lt;M100&gt;1,"مطبق جزئيًا  - Partially Implemented")))),"-")</f>
        <v>مطبق كليًا  - Implemented</v>
      </c>
      <c r="M100" s="127">
        <f>IF(H100='Implementation Mandatoriness'!C10,IF(J100="مطبق كليًا  - Implemented",3,IF(J100="مطبق جزئيًا  - Partially Implemented",2,IF(J100="غير مطبق  - Not Implemented",1,0))),"-")</f>
        <v>3</v>
      </c>
      <c r="N100" s="127"/>
      <c r="O100" s="127"/>
      <c r="P100" s="199"/>
      <c r="Q100" s="60"/>
      <c r="R100" s="184"/>
    </row>
    <row r="101" spans="1:18" ht="97.5" x14ac:dyDescent="0.3">
      <c r="A101" s="183"/>
      <c r="B101" s="405"/>
      <c r="C101" s="402"/>
      <c r="D101" s="412"/>
      <c r="E101" s="413"/>
      <c r="F101" s="123" t="s">
        <v>117</v>
      </c>
      <c r="G101" s="259" t="s">
        <v>211</v>
      </c>
      <c r="H101" s="274" t="str">
        <f>IF('معلومات أساسية عن الخدمة'!C12= "المستوى ٤",'Implementation Mandatoriness'!C10,'Implementation Mandatoriness'!C8)</f>
        <v>يوصى بتطبيقه - Recommended</v>
      </c>
      <c r="I101" s="202" t="s">
        <v>369</v>
      </c>
      <c r="J101" s="126" t="s">
        <v>6</v>
      </c>
      <c r="K101" s="127">
        <f t="shared" si="5"/>
        <v>3</v>
      </c>
      <c r="L101" s="126" t="str">
        <f>IF(H101='Implementation Mandatoriness'!C10,IF(M101=3,"مطبق كليًا  - Implemented",IF(M101=0,"لاينطبق - Not Applicable",IF(M101=1,"غير مطبق  - Not Implemented",IF(3&lt;M101&gt;1,"مطبق جزئيًا  - Partially Implemented")))),"-")</f>
        <v>مطبق كليًا  - Implemented</v>
      </c>
      <c r="M101" s="127">
        <f>IF(H101='Implementation Mandatoriness'!C10,IF(J101="مطبق كليًا  - Implemented",3,IF(J101="مطبق جزئيًا  - Partially Implemented",2,IF(J101="غير مطبق  - Not Implemented",1,0))),"-")</f>
        <v>3</v>
      </c>
      <c r="N101" s="127"/>
      <c r="O101" s="127"/>
      <c r="P101" s="199"/>
      <c r="Q101" s="60"/>
      <c r="R101" s="184"/>
    </row>
    <row r="102" spans="1:18" ht="156" x14ac:dyDescent="0.3">
      <c r="A102" s="183"/>
      <c r="B102" s="405"/>
      <c r="C102" s="402"/>
      <c r="D102" s="412"/>
      <c r="E102" s="413"/>
      <c r="F102" s="123" t="s">
        <v>117</v>
      </c>
      <c r="G102" s="259" t="s">
        <v>212</v>
      </c>
      <c r="H102" s="275" t="str">
        <f>'Implementation Mandatoriness'!C8</f>
        <v>يجب تطبيقه - Must be implemented</v>
      </c>
      <c r="I102" s="202" t="s">
        <v>370</v>
      </c>
      <c r="J102" s="126" t="s">
        <v>6</v>
      </c>
      <c r="K102" s="127">
        <f t="shared" si="5"/>
        <v>3</v>
      </c>
      <c r="L102" s="127"/>
      <c r="M102" s="127"/>
      <c r="N102" s="127"/>
      <c r="O102" s="127"/>
      <c r="P102" s="199"/>
      <c r="Q102" s="60"/>
      <c r="R102" s="184"/>
    </row>
    <row r="103" spans="1:18" ht="279.75" customHeight="1" x14ac:dyDescent="0.3">
      <c r="A103" s="183"/>
      <c r="B103" s="405"/>
      <c r="C103" s="402"/>
      <c r="D103" s="412"/>
      <c r="E103" s="413"/>
      <c r="F103" s="123" t="s">
        <v>117</v>
      </c>
      <c r="G103" s="259" t="s">
        <v>213</v>
      </c>
      <c r="H103" s="275" t="str">
        <f>'Implementation Mandatoriness'!C8</f>
        <v>يجب تطبيقه - Must be implemented</v>
      </c>
      <c r="I103" s="202" t="s">
        <v>371</v>
      </c>
      <c r="J103" s="126" t="s">
        <v>6</v>
      </c>
      <c r="K103" s="127">
        <f t="shared" si="5"/>
        <v>3</v>
      </c>
      <c r="L103" s="127"/>
      <c r="M103" s="127"/>
      <c r="N103" s="127"/>
      <c r="O103" s="127"/>
      <c r="P103" s="199"/>
      <c r="Q103" s="60"/>
      <c r="R103" s="184"/>
    </row>
    <row r="104" spans="1:18" ht="150" customHeight="1" x14ac:dyDescent="0.3">
      <c r="A104" s="183"/>
      <c r="B104" s="405"/>
      <c r="C104" s="402"/>
      <c r="D104" s="412"/>
      <c r="E104" s="413"/>
      <c r="F104" s="123" t="s">
        <v>117</v>
      </c>
      <c r="G104" s="259" t="s">
        <v>214</v>
      </c>
      <c r="H104" s="275" t="str">
        <f>'Implementation Mandatoriness'!C8</f>
        <v>يجب تطبيقه - Must be implemented</v>
      </c>
      <c r="I104" s="202" t="s">
        <v>372</v>
      </c>
      <c r="J104" s="126" t="s">
        <v>6</v>
      </c>
      <c r="K104" s="127">
        <f t="shared" si="5"/>
        <v>3</v>
      </c>
      <c r="L104" s="127"/>
      <c r="M104" s="127"/>
      <c r="N104" s="127"/>
      <c r="O104" s="127"/>
      <c r="P104" s="199"/>
      <c r="Q104" s="60"/>
      <c r="R104" s="184"/>
    </row>
    <row r="105" spans="1:18" ht="163.5" customHeight="1" x14ac:dyDescent="0.3">
      <c r="A105" s="183"/>
      <c r="B105" s="405"/>
      <c r="C105" s="402"/>
      <c r="D105" s="412"/>
      <c r="E105" s="413"/>
      <c r="F105" s="123" t="s">
        <v>117</v>
      </c>
      <c r="G105" s="259" t="s">
        <v>215</v>
      </c>
      <c r="H105" s="275" t="str">
        <f>'Implementation Mandatoriness'!C8</f>
        <v>يجب تطبيقه - Must be implemented</v>
      </c>
      <c r="I105" s="202" t="s">
        <v>373</v>
      </c>
      <c r="J105" s="126" t="s">
        <v>6</v>
      </c>
      <c r="K105" s="127">
        <f t="shared" si="5"/>
        <v>3</v>
      </c>
      <c r="L105" s="127"/>
      <c r="M105" s="127"/>
      <c r="N105" s="127"/>
      <c r="O105" s="127"/>
      <c r="P105" s="199"/>
      <c r="Q105" s="60"/>
      <c r="R105" s="184"/>
    </row>
    <row r="106" spans="1:18" ht="156" x14ac:dyDescent="0.3">
      <c r="A106" s="183"/>
      <c r="B106" s="405"/>
      <c r="C106" s="403"/>
      <c r="D106" s="426"/>
      <c r="E106" s="427"/>
      <c r="F106" s="123" t="s">
        <v>117</v>
      </c>
      <c r="G106" s="259" t="s">
        <v>216</v>
      </c>
      <c r="H106" s="274" t="str">
        <f>IF('معلومات أساسية عن الخدمة'!C12= "المستوى ٤",'Implementation Mandatoriness'!C10,'Implementation Mandatoriness'!C8)</f>
        <v>يوصى بتطبيقه - Recommended</v>
      </c>
      <c r="I106" s="202" t="s">
        <v>374</v>
      </c>
      <c r="J106" s="126" t="s">
        <v>6</v>
      </c>
      <c r="K106" s="127">
        <f t="shared" si="5"/>
        <v>3</v>
      </c>
      <c r="L106" s="126" t="str">
        <f>IF(H106='Implementation Mandatoriness'!C10,IF(M106=3,"مطبق كليًا  - Implemented",IF(M106=0,"لاينطبق - Not Applicable",IF(M106=1,"غير مطبق  - Not Implemented",IF(3&lt;M106&gt;1,"مطبق جزئيًا  - Partially Implemented")))),"-")</f>
        <v>مطبق كليًا  - Implemented</v>
      </c>
      <c r="M106" s="127">
        <f>IF(H106='Implementation Mandatoriness'!C10,IF(J106="مطبق كليًا  - Implemented",3,IF(J106="مطبق جزئيًا  - Partially Implemented",2,IF(J106="غير مطبق  - Not Implemented",1,0))),"-")</f>
        <v>3</v>
      </c>
      <c r="N106" s="127"/>
      <c r="O106" s="127"/>
      <c r="P106" s="199"/>
      <c r="Q106" s="60"/>
      <c r="R106" s="184"/>
    </row>
    <row r="107" spans="1:18" ht="214.5" x14ac:dyDescent="0.3">
      <c r="A107" s="183"/>
      <c r="B107" s="405"/>
      <c r="C107" s="401" t="s">
        <v>271</v>
      </c>
      <c r="D107" s="410" t="s">
        <v>65</v>
      </c>
      <c r="E107" s="411"/>
      <c r="F107" s="123" t="s">
        <v>116</v>
      </c>
      <c r="G107" s="259" t="s">
        <v>217</v>
      </c>
      <c r="H107" s="275" t="str">
        <f>'Implementation Mandatoriness'!C7</f>
        <v>يجب تطبيقه كليًا - Must be fully implemented</v>
      </c>
      <c r="I107" s="202" t="s">
        <v>375</v>
      </c>
      <c r="J107" s="253" t="str">
        <f>IF(K107=3,"مطبق كليًا  - Implemented",IF(K107=0,"لاينطبق - Not Applicable",IF(K107=1,"غير مطبق  - Not Implemented",IF(3&lt;K107&gt;1,"مطبق جزئيًا  - Partially Implemented"," "))))</f>
        <v>مطبق كليًا  - Implemented</v>
      </c>
      <c r="K107" s="127">
        <f>IF(SUM(K108:K110)=0,0,AVERAGEIF(K108:K110,"&lt;&gt;0"))</f>
        <v>3</v>
      </c>
      <c r="L107" s="127"/>
      <c r="M107" s="127"/>
      <c r="N107" s="127"/>
      <c r="O107" s="127"/>
      <c r="P107" s="199"/>
      <c r="Q107" s="60"/>
      <c r="R107" s="184"/>
    </row>
    <row r="108" spans="1:18" ht="117" x14ac:dyDescent="0.3">
      <c r="A108" s="183"/>
      <c r="B108" s="405"/>
      <c r="C108" s="402"/>
      <c r="D108" s="412"/>
      <c r="E108" s="413"/>
      <c r="F108" s="123" t="s">
        <v>117</v>
      </c>
      <c r="G108" s="259" t="s">
        <v>218</v>
      </c>
      <c r="H108" s="275" t="str">
        <f>'Implementation Mandatoriness'!C8</f>
        <v>يجب تطبيقه - Must be implemented</v>
      </c>
      <c r="I108" s="202" t="s">
        <v>376</v>
      </c>
      <c r="J108" s="126" t="s">
        <v>6</v>
      </c>
      <c r="K108" s="127">
        <f>IF(J108="مطبق كليًا  - Implemented",3,IF(J108="مطبق جزئيًا  - Partially Implemented",2,IF(J108="غير مطبق  - Not Implemented",1,0)))</f>
        <v>3</v>
      </c>
      <c r="L108" s="127"/>
      <c r="M108" s="127"/>
      <c r="N108" s="127"/>
      <c r="O108" s="127"/>
      <c r="P108" s="199"/>
      <c r="Q108" s="60"/>
      <c r="R108" s="184"/>
    </row>
    <row r="109" spans="1:18" ht="136.5" x14ac:dyDescent="0.3">
      <c r="A109" s="183"/>
      <c r="B109" s="405"/>
      <c r="C109" s="402"/>
      <c r="D109" s="412"/>
      <c r="E109" s="413"/>
      <c r="F109" s="123" t="s">
        <v>117</v>
      </c>
      <c r="G109" s="259" t="s">
        <v>219</v>
      </c>
      <c r="H109" s="275" t="str">
        <f>'Implementation Mandatoriness'!C8</f>
        <v>يجب تطبيقه - Must be implemented</v>
      </c>
      <c r="I109" s="202" t="s">
        <v>377</v>
      </c>
      <c r="J109" s="126" t="s">
        <v>6</v>
      </c>
      <c r="K109" s="127">
        <f>IF(J109="مطبق كليًا  - Implemented",3,IF(J109="مطبق جزئيًا  - Partially Implemented",2,IF(J109="غير مطبق  - Not Implemented",1,0)))</f>
        <v>3</v>
      </c>
      <c r="L109" s="127"/>
      <c r="M109" s="127"/>
      <c r="N109" s="127"/>
      <c r="O109" s="127"/>
      <c r="P109" s="199"/>
      <c r="Q109" s="60"/>
      <c r="R109" s="184"/>
    </row>
    <row r="110" spans="1:18" ht="226.5" customHeight="1" x14ac:dyDescent="0.3">
      <c r="A110" s="183"/>
      <c r="B110" s="405"/>
      <c r="C110" s="403"/>
      <c r="D110" s="426"/>
      <c r="E110" s="427"/>
      <c r="F110" s="123" t="s">
        <v>117</v>
      </c>
      <c r="G110" s="259" t="s">
        <v>220</v>
      </c>
      <c r="H110" s="275" t="str">
        <f>'Implementation Mandatoriness'!C8</f>
        <v>يجب تطبيقه - Must be implemented</v>
      </c>
      <c r="I110" s="202" t="s">
        <v>378</v>
      </c>
      <c r="J110" s="126" t="s">
        <v>6</v>
      </c>
      <c r="K110" s="127">
        <f>IF(J110="مطبق كليًا  - Implemented",3,IF(J110="مطبق جزئيًا  - Partially Implemented",2,IF(J110="غير مطبق  - Not Implemented",1,0)))</f>
        <v>3</v>
      </c>
      <c r="L110" s="127"/>
      <c r="M110" s="127"/>
      <c r="N110" s="127"/>
      <c r="O110" s="127"/>
      <c r="P110" s="199"/>
      <c r="Q110" s="60"/>
      <c r="R110" s="184"/>
    </row>
    <row r="111" spans="1:18" ht="240" customHeight="1" x14ac:dyDescent="0.3">
      <c r="A111" s="183"/>
      <c r="B111" s="405"/>
      <c r="C111" s="401" t="s">
        <v>272</v>
      </c>
      <c r="D111" s="410" t="s">
        <v>67</v>
      </c>
      <c r="E111" s="411"/>
      <c r="F111" s="123" t="s">
        <v>116</v>
      </c>
      <c r="G111" s="259" t="s">
        <v>221</v>
      </c>
      <c r="H111" s="275" t="str">
        <f>'Implementation Mandatoriness'!C7</f>
        <v>يجب تطبيقه كليًا - Must be fully implemented</v>
      </c>
      <c r="I111" s="202" t="s">
        <v>379</v>
      </c>
      <c r="J111" s="253" t="str">
        <f>IF(K111=3,"مطبق كليًا  - Implemented",IF(K111=0,"لاينطبق - Not Applicable",IF(K111=1,"غير مطبق  - Not Implemented",IF(3&lt;K111&gt;1,"مطبق جزئيًا  - Partially Implemented"," "))))</f>
        <v>مطبق كليًا  - Implemented</v>
      </c>
      <c r="K111" s="127">
        <f>IF(SUM(K112:K112)=0,0,AVERAGEIF(K112:K112,"&lt;&gt;0"))</f>
        <v>3</v>
      </c>
      <c r="L111" s="127"/>
      <c r="M111" s="127"/>
      <c r="N111" s="127"/>
      <c r="O111" s="127"/>
      <c r="P111" s="199"/>
      <c r="Q111" s="60"/>
      <c r="R111" s="184"/>
    </row>
    <row r="112" spans="1:18" ht="306" customHeight="1" x14ac:dyDescent="0.3">
      <c r="A112" s="183"/>
      <c r="B112" s="405"/>
      <c r="C112" s="403"/>
      <c r="D112" s="426"/>
      <c r="E112" s="427"/>
      <c r="F112" s="123" t="s">
        <v>117</v>
      </c>
      <c r="G112" s="259" t="s">
        <v>222</v>
      </c>
      <c r="H112" s="275" t="str">
        <f>'Implementation Mandatoriness'!C8</f>
        <v>يجب تطبيقه - Must be implemented</v>
      </c>
      <c r="I112" s="202" t="s">
        <v>380</v>
      </c>
      <c r="J112" s="126" t="s">
        <v>6</v>
      </c>
      <c r="K112" s="127">
        <f>IF(J112="مطبق كليًا  - Implemented",3,IF(J112="مطبق جزئيًا  - Partially Implemented",2,IF(J112="غير مطبق  - Not Implemented",1,0)))</f>
        <v>3</v>
      </c>
      <c r="L112" s="127"/>
      <c r="M112" s="127"/>
      <c r="N112" s="127"/>
      <c r="O112" s="127"/>
      <c r="P112" s="199"/>
      <c r="Q112" s="60"/>
      <c r="R112" s="184"/>
    </row>
    <row r="113" spans="1:18" ht="171" customHeight="1" x14ac:dyDescent="0.3">
      <c r="A113" s="183"/>
      <c r="B113" s="405"/>
      <c r="C113" s="386" t="s">
        <v>273</v>
      </c>
      <c r="D113" s="387" t="s">
        <v>38</v>
      </c>
      <c r="E113" s="388"/>
      <c r="F113" s="123" t="s">
        <v>116</v>
      </c>
      <c r="G113" s="259" t="s">
        <v>223</v>
      </c>
      <c r="H113" s="275" t="str">
        <f>'Implementation Mandatoriness'!C8</f>
        <v>يجب تطبيقه - Must be implemented</v>
      </c>
      <c r="I113" s="257" t="s">
        <v>381</v>
      </c>
      <c r="J113" s="126" t="s">
        <v>6</v>
      </c>
      <c r="K113" s="127">
        <f>IF(J113="مطبق كليًا  - Implemented",3,IF(J113="مطبق جزئيًا  - Partially Implemented",2,IF(J113="غير مطبق  - Not Implemented",1,0)))</f>
        <v>3</v>
      </c>
      <c r="L113" s="127"/>
      <c r="M113" s="127"/>
      <c r="N113" s="127"/>
      <c r="O113" s="127"/>
      <c r="P113" s="199"/>
      <c r="Q113" s="60"/>
      <c r="R113" s="184"/>
    </row>
    <row r="114" spans="1:18" ht="156" x14ac:dyDescent="0.3">
      <c r="A114" s="183"/>
      <c r="B114" s="405"/>
      <c r="C114" s="386"/>
      <c r="D114" s="389"/>
      <c r="E114" s="390"/>
      <c r="F114" s="123" t="s">
        <v>116</v>
      </c>
      <c r="G114" s="259" t="s">
        <v>224</v>
      </c>
      <c r="H114" s="275" t="str">
        <f>'Implementation Mandatoriness'!C8</f>
        <v>يجب تطبيقه - Must be implemented</v>
      </c>
      <c r="I114" s="202" t="s">
        <v>382</v>
      </c>
      <c r="J114" s="126" t="s">
        <v>6</v>
      </c>
      <c r="K114" s="127">
        <f>IF(J114="مطبق كليًا  - Implemented",3,IF(J114="مطبق جزئيًا  - Partially Implemented",2,IF(J114="غير مطبق  - Not Implemented",1,0)))</f>
        <v>3</v>
      </c>
      <c r="L114" s="127"/>
      <c r="M114" s="127"/>
      <c r="N114" s="127"/>
      <c r="O114" s="127"/>
      <c r="P114" s="199"/>
      <c r="Q114" s="60"/>
      <c r="R114" s="184"/>
    </row>
    <row r="115" spans="1:18" ht="214.5" x14ac:dyDescent="0.3">
      <c r="A115" s="183"/>
      <c r="B115" s="405"/>
      <c r="C115" s="386"/>
      <c r="D115" s="389"/>
      <c r="E115" s="390"/>
      <c r="F115" s="123" t="s">
        <v>116</v>
      </c>
      <c r="G115" s="259" t="s">
        <v>225</v>
      </c>
      <c r="H115" s="274" t="str">
        <f>IF('معلومات أساسية عن الخدمة'!C12= "المستوى ٤",'Implementation Mandatoriness'!C9,'Implementation Mandatoriness'!C7)</f>
        <v>يجب تطبيقه جزئيًا - Must be partially implemented</v>
      </c>
      <c r="I115" s="202" t="s">
        <v>417</v>
      </c>
      <c r="J115" s="253" t="str">
        <f>IF(K115=3,"مطبق كليًا  - Implemented",IF(K115=0,"لاينطبق - Not Applicable",IF(K115=1,"غير مطبق  - Not Implemented",IF(3&lt;K115&gt;1,"مطبق جزئيًا  - Partially Implemented"," "))))</f>
        <v>مطبق كليًا  - Implemented</v>
      </c>
      <c r="K115" s="127">
        <f>IF(H115='Implementation Mandatoriness'!C9,IF(SUM(K117,K118)=0,0,AVERAGEIFS(K116:K118,H116:H118,'Implementation Mandatoriness'!C8,K116:K118,"&lt;&gt;0")),IF(SUM(K116:K118)=0,0,AVERAGEIFS(K116:K118,H116:H118,'Implementation Mandatoriness'!C8,K116:K118,"&lt;&gt;0")))</f>
        <v>3</v>
      </c>
      <c r="L115" s="126" t="str">
        <f>IF(H115='Implementation Mandatoriness'!C9,IF(M115=3,"مطبق كليًا  - Implemented",IF(M115=0,"لاينطبق - Not Applicable",IF(M115=1,"غير مطبق  - Not Implemented",IF(3&lt;M115&gt;1,"مطبق جزئيًا  - Partially Implemented")))),"-")</f>
        <v>مطبق كليًا  - Implemented</v>
      </c>
      <c r="M115" s="127">
        <f>IF(H115='Implementation Mandatoriness'!C9,IF(M116=0,0,AVERAGEIFS(M116:M118,H116:H118,'Implementation Mandatoriness'!C10,M116:M118,"&lt;&gt;0")),IF(SUM(M116:M118)=0,0,AVERAGEIFS(M116:M118,H116:H118,'Implementation Mandatoriness'!C10,M116:M118,"&lt;&gt;0")))</f>
        <v>3</v>
      </c>
      <c r="N115" s="127"/>
      <c r="O115" s="127"/>
      <c r="P115" s="199"/>
      <c r="Q115" s="60"/>
      <c r="R115" s="184"/>
    </row>
    <row r="116" spans="1:18" ht="97.5" x14ac:dyDescent="0.3">
      <c r="A116" s="183"/>
      <c r="B116" s="405"/>
      <c r="C116" s="386"/>
      <c r="D116" s="389"/>
      <c r="E116" s="390"/>
      <c r="F116" s="123" t="s">
        <v>117</v>
      </c>
      <c r="G116" s="259" t="s">
        <v>226</v>
      </c>
      <c r="H116" s="274" t="str">
        <f>IF('معلومات أساسية عن الخدمة'!C12= "المستوى ٤",'Implementation Mandatoriness'!C10,'Implementation Mandatoriness'!C8)</f>
        <v>يوصى بتطبيقه - Recommended</v>
      </c>
      <c r="I116" s="202" t="s">
        <v>383</v>
      </c>
      <c r="J116" s="126" t="s">
        <v>6</v>
      </c>
      <c r="K116" s="127">
        <f t="shared" ref="K116:K121" si="6">IF(J116="مطبق كليًا  - Implemented",3,IF(J116="مطبق جزئيًا  - Partially Implemented",2,IF(J116="غير مطبق  - Not Implemented",1,0)))</f>
        <v>3</v>
      </c>
      <c r="L116" s="126" t="str">
        <f>IF(H116='Implementation Mandatoriness'!C10,IF(M116=3,"مطبق كليًا  - Implemented",IF(M116=0,"لاينطبق - Not Applicable",IF(M116=1,"غير مطبق  - Not Implemented",IF(3&lt;M116&gt;1,"مطبق جزئيًا  - Partially Implemented")))),"-")</f>
        <v>مطبق كليًا  - Implemented</v>
      </c>
      <c r="M116" s="127">
        <f>IF(H116='Implementation Mandatoriness'!C10,IF(J116="مطبق كليًا  - Implemented",3,IF(J116="مطبق جزئيًا  - Partially Implemented",2,IF(J116="غير مطبق  - Not Implemented",1,0))),"-")</f>
        <v>3</v>
      </c>
      <c r="N116" s="127"/>
      <c r="O116" s="127"/>
      <c r="P116" s="199"/>
      <c r="Q116" s="60"/>
      <c r="R116" s="184"/>
    </row>
    <row r="117" spans="1:18" ht="214.5" x14ac:dyDescent="0.3">
      <c r="A117" s="183"/>
      <c r="B117" s="405"/>
      <c r="C117" s="386"/>
      <c r="D117" s="389"/>
      <c r="E117" s="390"/>
      <c r="F117" s="123" t="s">
        <v>117</v>
      </c>
      <c r="G117" s="259" t="s">
        <v>227</v>
      </c>
      <c r="H117" s="275" t="str">
        <f>'Implementation Mandatoriness'!C8</f>
        <v>يجب تطبيقه - Must be implemented</v>
      </c>
      <c r="I117" s="202" t="s">
        <v>384</v>
      </c>
      <c r="J117" s="126" t="s">
        <v>6</v>
      </c>
      <c r="K117" s="127">
        <f t="shared" si="6"/>
        <v>3</v>
      </c>
      <c r="L117" s="127"/>
      <c r="M117" s="127"/>
      <c r="N117" s="127"/>
      <c r="O117" s="127"/>
      <c r="P117" s="199"/>
      <c r="Q117" s="60"/>
      <c r="R117" s="184"/>
    </row>
    <row r="118" spans="1:18" ht="97.5" x14ac:dyDescent="0.3">
      <c r="A118" s="183"/>
      <c r="B118" s="405"/>
      <c r="C118" s="386"/>
      <c r="D118" s="389"/>
      <c r="E118" s="390"/>
      <c r="F118" s="123" t="s">
        <v>117</v>
      </c>
      <c r="G118" s="259" t="s">
        <v>228</v>
      </c>
      <c r="H118" s="275" t="str">
        <f>'Implementation Mandatoriness'!C8</f>
        <v>يجب تطبيقه - Must be implemented</v>
      </c>
      <c r="I118" s="202" t="s">
        <v>385</v>
      </c>
      <c r="J118" s="126" t="s">
        <v>6</v>
      </c>
      <c r="K118" s="127">
        <f t="shared" si="6"/>
        <v>3</v>
      </c>
      <c r="L118" s="127"/>
      <c r="M118" s="127"/>
      <c r="N118" s="127"/>
      <c r="O118" s="127"/>
      <c r="P118" s="199"/>
      <c r="Q118" s="60"/>
      <c r="R118" s="184"/>
    </row>
    <row r="119" spans="1:18" ht="136.5" x14ac:dyDescent="0.3">
      <c r="A119" s="183"/>
      <c r="B119" s="405"/>
      <c r="C119" s="386"/>
      <c r="D119" s="391"/>
      <c r="E119" s="392"/>
      <c r="F119" s="123" t="s">
        <v>116</v>
      </c>
      <c r="G119" s="259" t="s">
        <v>229</v>
      </c>
      <c r="H119" s="275" t="str">
        <f>'Implementation Mandatoriness'!C8</f>
        <v>يجب تطبيقه - Must be implemented</v>
      </c>
      <c r="I119" s="202" t="s">
        <v>386</v>
      </c>
      <c r="J119" s="126" t="s">
        <v>6</v>
      </c>
      <c r="K119" s="127">
        <f t="shared" si="6"/>
        <v>3</v>
      </c>
      <c r="L119" s="127"/>
      <c r="M119" s="127"/>
      <c r="N119" s="127"/>
      <c r="O119" s="127"/>
      <c r="P119" s="199"/>
      <c r="Q119" s="60"/>
      <c r="R119" s="184"/>
    </row>
    <row r="120" spans="1:18" ht="166.5" customHeight="1" x14ac:dyDescent="0.3">
      <c r="A120" s="183"/>
      <c r="B120" s="405"/>
      <c r="C120" s="401" t="s">
        <v>274</v>
      </c>
      <c r="D120" s="387" t="s">
        <v>73</v>
      </c>
      <c r="E120" s="388"/>
      <c r="F120" s="123" t="s">
        <v>116</v>
      </c>
      <c r="G120" s="259" t="s">
        <v>230</v>
      </c>
      <c r="H120" s="275" t="str">
        <f>'Implementation Mandatoriness'!C8</f>
        <v>يجب تطبيقه - Must be implemented</v>
      </c>
      <c r="I120" s="202" t="s">
        <v>387</v>
      </c>
      <c r="J120" s="126" t="s">
        <v>6</v>
      </c>
      <c r="K120" s="127">
        <f t="shared" si="6"/>
        <v>3</v>
      </c>
      <c r="L120" s="127"/>
      <c r="M120" s="127"/>
      <c r="N120" s="127"/>
      <c r="O120" s="127"/>
      <c r="P120" s="199"/>
      <c r="Q120" s="60"/>
      <c r="R120" s="184"/>
    </row>
    <row r="121" spans="1:18" ht="117" x14ac:dyDescent="0.3">
      <c r="A121" s="183"/>
      <c r="B121" s="405"/>
      <c r="C121" s="402"/>
      <c r="D121" s="389"/>
      <c r="E121" s="390"/>
      <c r="F121" s="123" t="s">
        <v>116</v>
      </c>
      <c r="G121" s="259" t="s">
        <v>231</v>
      </c>
      <c r="H121" s="275" t="str">
        <f>'Implementation Mandatoriness'!C8</f>
        <v>يجب تطبيقه - Must be implemented</v>
      </c>
      <c r="I121" s="202" t="s">
        <v>388</v>
      </c>
      <c r="J121" s="126" t="s">
        <v>6</v>
      </c>
      <c r="K121" s="127">
        <f t="shared" si="6"/>
        <v>3</v>
      </c>
      <c r="L121" s="127"/>
      <c r="M121" s="127"/>
      <c r="N121" s="127"/>
      <c r="O121" s="127"/>
      <c r="P121" s="199"/>
      <c r="Q121" s="60"/>
      <c r="R121" s="184"/>
    </row>
    <row r="122" spans="1:18" ht="195" x14ac:dyDescent="0.3">
      <c r="A122" s="183"/>
      <c r="B122" s="405"/>
      <c r="C122" s="402"/>
      <c r="D122" s="389"/>
      <c r="E122" s="390"/>
      <c r="F122" s="123" t="s">
        <v>116</v>
      </c>
      <c r="G122" s="259" t="s">
        <v>232</v>
      </c>
      <c r="H122" s="275" t="str">
        <f>'Implementation Mandatoriness'!C7</f>
        <v>يجب تطبيقه كليًا - Must be fully implemented</v>
      </c>
      <c r="I122" s="202" t="s">
        <v>389</v>
      </c>
      <c r="J122" s="253" t="str">
        <f>IF(K122=3,"مطبق كليًا  - Implemented",IF(K122=0,"لاينطبق - Not Applicable",IF(K122=1,"غير مطبق  - Not Implemented",IF(3&lt;K122&gt;1,"مطبق جزئيًا  - Partially Implemented"," "))))</f>
        <v>مطبق كليًا  - Implemented</v>
      </c>
      <c r="K122" s="127">
        <f>IF(SUM(K123:K124)=0,0,AVERAGEIF(K123:K124,"&lt;&gt;0"))</f>
        <v>3</v>
      </c>
      <c r="L122" s="127"/>
      <c r="M122" s="127"/>
      <c r="N122" s="127"/>
      <c r="O122" s="127"/>
      <c r="P122" s="199"/>
      <c r="Q122" s="60"/>
      <c r="R122" s="184"/>
    </row>
    <row r="123" spans="1:18" ht="214.5" x14ac:dyDescent="0.3">
      <c r="A123" s="183"/>
      <c r="B123" s="405"/>
      <c r="C123" s="402"/>
      <c r="D123" s="389"/>
      <c r="E123" s="390"/>
      <c r="F123" s="123" t="s">
        <v>117</v>
      </c>
      <c r="G123" s="259" t="s">
        <v>233</v>
      </c>
      <c r="H123" s="275" t="str">
        <f>'Implementation Mandatoriness'!C8</f>
        <v>يجب تطبيقه - Must be implemented</v>
      </c>
      <c r="I123" s="202" t="s">
        <v>390</v>
      </c>
      <c r="J123" s="126" t="s">
        <v>6</v>
      </c>
      <c r="K123" s="127">
        <f>IF(J123="مطبق كليًا  - Implemented",3,IF(J123="مطبق جزئيًا  - Partially Implemented",2,IF(J123="غير مطبق  - Not Implemented",1,0)))</f>
        <v>3</v>
      </c>
      <c r="L123" s="127"/>
      <c r="M123" s="127"/>
      <c r="N123" s="127"/>
      <c r="O123" s="127"/>
      <c r="P123" s="199"/>
      <c r="Q123" s="60"/>
      <c r="R123" s="184"/>
    </row>
    <row r="124" spans="1:18" ht="214.5" x14ac:dyDescent="0.3">
      <c r="A124" s="183"/>
      <c r="B124" s="405"/>
      <c r="C124" s="402"/>
      <c r="D124" s="389"/>
      <c r="E124" s="390"/>
      <c r="F124" s="123" t="s">
        <v>117</v>
      </c>
      <c r="G124" s="259" t="s">
        <v>234</v>
      </c>
      <c r="H124" s="275" t="str">
        <f>'Implementation Mandatoriness'!C8</f>
        <v>يجب تطبيقه - Must be implemented</v>
      </c>
      <c r="I124" s="202" t="s">
        <v>549</v>
      </c>
      <c r="J124" s="126" t="s">
        <v>6</v>
      </c>
      <c r="K124" s="127">
        <f>IF(J124="مطبق كليًا  - Implemented",3,IF(J124="مطبق جزئيًا  - Partially Implemented",2,IF(J124="غير مطبق  - Not Implemented",1,0)))</f>
        <v>3</v>
      </c>
      <c r="L124" s="127"/>
      <c r="M124" s="127"/>
      <c r="N124" s="127"/>
      <c r="O124" s="127"/>
      <c r="P124" s="199"/>
      <c r="Q124" s="60"/>
      <c r="R124" s="184"/>
    </row>
    <row r="125" spans="1:18" ht="156" x14ac:dyDescent="0.3">
      <c r="A125" s="183"/>
      <c r="B125" s="405"/>
      <c r="C125" s="403"/>
      <c r="D125" s="391"/>
      <c r="E125" s="392"/>
      <c r="F125" s="123" t="s">
        <v>116</v>
      </c>
      <c r="G125" s="259" t="s">
        <v>235</v>
      </c>
      <c r="H125" s="275" t="str">
        <f>'Implementation Mandatoriness'!C8</f>
        <v>يجب تطبيقه - Must be implemented</v>
      </c>
      <c r="I125" s="202" t="s">
        <v>391</v>
      </c>
      <c r="J125" s="126" t="s">
        <v>6</v>
      </c>
      <c r="K125" s="127">
        <f>IF(J125="مطبق كليًا  - Implemented",3,IF(J125="مطبق جزئيًا  - Partially Implemented",2,IF(J125="غير مطبق  - Not Implemented",1,0)))</f>
        <v>3</v>
      </c>
      <c r="L125" s="127"/>
      <c r="M125" s="127"/>
      <c r="N125" s="127"/>
      <c r="O125" s="127"/>
      <c r="P125" s="199"/>
      <c r="Q125" s="60"/>
      <c r="R125" s="184"/>
    </row>
    <row r="126" spans="1:18" ht="195" x14ac:dyDescent="0.3">
      <c r="A126" s="183"/>
      <c r="B126" s="405"/>
      <c r="C126" s="401" t="s">
        <v>275</v>
      </c>
      <c r="D126" s="387" t="s">
        <v>78</v>
      </c>
      <c r="E126" s="388"/>
      <c r="F126" s="123" t="s">
        <v>116</v>
      </c>
      <c r="G126" s="259" t="s">
        <v>236</v>
      </c>
      <c r="H126" s="275" t="str">
        <f>'Implementation Mandatoriness'!C8</f>
        <v>يجب تطبيقه - Must be implemented</v>
      </c>
      <c r="I126" s="202" t="s">
        <v>392</v>
      </c>
      <c r="J126" s="126" t="s">
        <v>6</v>
      </c>
      <c r="K126" s="127">
        <f>IF(J126="مطبق كليًا  - Implemented",3,IF(J126="مطبق جزئيًا  - Partially Implemented",2,IF(J126="غير مطبق  - Not Implemented",1,0)))</f>
        <v>3</v>
      </c>
      <c r="L126" s="127"/>
      <c r="M126" s="127"/>
      <c r="N126" s="127"/>
      <c r="O126" s="127"/>
      <c r="P126" s="199"/>
      <c r="Q126" s="60"/>
      <c r="R126" s="184"/>
    </row>
    <row r="127" spans="1:18" ht="156" x14ac:dyDescent="0.3">
      <c r="A127" s="183"/>
      <c r="B127" s="405"/>
      <c r="C127" s="402"/>
      <c r="D127" s="389"/>
      <c r="E127" s="390"/>
      <c r="F127" s="123" t="s">
        <v>116</v>
      </c>
      <c r="G127" s="259" t="s">
        <v>237</v>
      </c>
      <c r="H127" s="275" t="str">
        <f>'Implementation Mandatoriness'!C8</f>
        <v>يجب تطبيقه - Must be implemented</v>
      </c>
      <c r="I127" s="202" t="s">
        <v>393</v>
      </c>
      <c r="J127" s="126" t="s">
        <v>6</v>
      </c>
      <c r="K127" s="127">
        <f>IF(J127="مطبق كليًا  - Implemented",3,IF(J127="مطبق جزئيًا  - Partially Implemented",2,IF(J127="غير مطبق  - Not Implemented",1,0)))</f>
        <v>3</v>
      </c>
      <c r="L127" s="127"/>
      <c r="M127" s="127"/>
      <c r="N127" s="127"/>
      <c r="O127" s="127"/>
      <c r="P127" s="199"/>
      <c r="Q127" s="60"/>
      <c r="R127" s="184"/>
    </row>
    <row r="128" spans="1:18" ht="175.5" x14ac:dyDescent="0.3">
      <c r="A128" s="183"/>
      <c r="B128" s="405"/>
      <c r="C128" s="402"/>
      <c r="D128" s="389"/>
      <c r="E128" s="390"/>
      <c r="F128" s="123" t="s">
        <v>116</v>
      </c>
      <c r="G128" s="259" t="s">
        <v>238</v>
      </c>
      <c r="H128" s="275" t="str">
        <f>'Implementation Mandatoriness'!C7</f>
        <v>يجب تطبيقه كليًا - Must be fully implemented</v>
      </c>
      <c r="I128" s="202" t="s">
        <v>394</v>
      </c>
      <c r="J128" s="253" t="str">
        <f>IF(K128=3,"مطبق كليًا  - Implemented",IF(K128=0,"لاينطبق - Not Applicable",IF(K128=1,"غير مطبق  - Not Implemented",IF(3&lt;K128&gt;1,"مطبق جزئيًا  - Partially Implemented"," "))))</f>
        <v>مطبق كليًا  - Implemented</v>
      </c>
      <c r="K128" s="127">
        <f>IF(SUM(K129:K134)=0,0,AVERAGEIF(K129:K134,"&lt;&gt;0"))</f>
        <v>3</v>
      </c>
      <c r="L128" s="127"/>
      <c r="M128" s="127"/>
      <c r="N128" s="127"/>
      <c r="O128" s="127"/>
      <c r="P128" s="199"/>
      <c r="Q128" s="60"/>
      <c r="R128" s="184"/>
    </row>
    <row r="129" spans="1:18" ht="117" x14ac:dyDescent="0.3">
      <c r="A129" s="183"/>
      <c r="B129" s="405"/>
      <c r="C129" s="402"/>
      <c r="D129" s="389"/>
      <c r="E129" s="390"/>
      <c r="F129" s="123" t="s">
        <v>117</v>
      </c>
      <c r="G129" s="259" t="s">
        <v>239</v>
      </c>
      <c r="H129" s="275" t="str">
        <f>'Implementation Mandatoriness'!C8</f>
        <v>يجب تطبيقه - Must be implemented</v>
      </c>
      <c r="I129" s="202" t="s">
        <v>395</v>
      </c>
      <c r="J129" s="126" t="s">
        <v>6</v>
      </c>
      <c r="K129" s="127">
        <f t="shared" ref="K129:K135" si="7">IF(J129="مطبق كليًا  - Implemented",3,IF(J129="مطبق جزئيًا  - Partially Implemented",2,IF(J129="غير مطبق  - Not Implemented",1,0)))</f>
        <v>3</v>
      </c>
      <c r="L129" s="127"/>
      <c r="M129" s="127"/>
      <c r="N129" s="127"/>
      <c r="O129" s="127"/>
      <c r="P129" s="199"/>
      <c r="Q129" s="60"/>
      <c r="R129" s="184"/>
    </row>
    <row r="130" spans="1:18" ht="97.5" x14ac:dyDescent="0.3">
      <c r="A130" s="183"/>
      <c r="B130" s="405"/>
      <c r="C130" s="402"/>
      <c r="D130" s="389"/>
      <c r="E130" s="390"/>
      <c r="F130" s="123" t="s">
        <v>117</v>
      </c>
      <c r="G130" s="259" t="s">
        <v>240</v>
      </c>
      <c r="H130" s="275" t="str">
        <f>'Implementation Mandatoriness'!C8</f>
        <v>يجب تطبيقه - Must be implemented</v>
      </c>
      <c r="I130" s="202" t="s">
        <v>396</v>
      </c>
      <c r="J130" s="126" t="s">
        <v>6</v>
      </c>
      <c r="K130" s="127">
        <f t="shared" si="7"/>
        <v>3</v>
      </c>
      <c r="L130" s="127"/>
      <c r="M130" s="127"/>
      <c r="N130" s="127"/>
      <c r="O130" s="127"/>
      <c r="P130" s="199"/>
      <c r="Q130" s="60"/>
      <c r="R130" s="184"/>
    </row>
    <row r="131" spans="1:18" ht="117" x14ac:dyDescent="0.3">
      <c r="A131" s="183"/>
      <c r="B131" s="405"/>
      <c r="C131" s="402"/>
      <c r="D131" s="389"/>
      <c r="E131" s="390"/>
      <c r="F131" s="123" t="s">
        <v>13</v>
      </c>
      <c r="G131" s="259" t="s">
        <v>241</v>
      </c>
      <c r="H131" s="275" t="str">
        <f>'Implementation Mandatoriness'!C8</f>
        <v>يجب تطبيقه - Must be implemented</v>
      </c>
      <c r="I131" s="202" t="s">
        <v>397</v>
      </c>
      <c r="J131" s="126" t="s">
        <v>6</v>
      </c>
      <c r="K131" s="127">
        <f t="shared" si="7"/>
        <v>3</v>
      </c>
      <c r="L131" s="127"/>
      <c r="M131" s="127"/>
      <c r="N131" s="127"/>
      <c r="O131" s="127"/>
      <c r="P131" s="199"/>
      <c r="Q131" s="60"/>
      <c r="R131" s="184"/>
    </row>
    <row r="132" spans="1:18" ht="156" x14ac:dyDescent="0.3">
      <c r="A132" s="183"/>
      <c r="B132" s="405"/>
      <c r="C132" s="402"/>
      <c r="D132" s="389"/>
      <c r="E132" s="390"/>
      <c r="F132" s="123" t="s">
        <v>117</v>
      </c>
      <c r="G132" s="259" t="s">
        <v>242</v>
      </c>
      <c r="H132" s="275" t="str">
        <f>'Implementation Mandatoriness'!C8</f>
        <v>يجب تطبيقه - Must be implemented</v>
      </c>
      <c r="I132" s="202" t="s">
        <v>398</v>
      </c>
      <c r="J132" s="126" t="s">
        <v>6</v>
      </c>
      <c r="K132" s="127">
        <f t="shared" si="7"/>
        <v>3</v>
      </c>
      <c r="L132" s="127"/>
      <c r="M132" s="127"/>
      <c r="N132" s="127"/>
      <c r="O132" s="127"/>
      <c r="P132" s="199"/>
      <c r="Q132" s="60"/>
      <c r="R132" s="184"/>
    </row>
    <row r="133" spans="1:18" ht="97.5" x14ac:dyDescent="0.3">
      <c r="A133" s="183"/>
      <c r="B133" s="405"/>
      <c r="C133" s="402"/>
      <c r="D133" s="389"/>
      <c r="E133" s="390"/>
      <c r="F133" s="123" t="s">
        <v>117</v>
      </c>
      <c r="G133" s="259" t="s">
        <v>243</v>
      </c>
      <c r="H133" s="275" t="str">
        <f>'Implementation Mandatoriness'!C8</f>
        <v>يجب تطبيقه - Must be implemented</v>
      </c>
      <c r="I133" s="202" t="s">
        <v>399</v>
      </c>
      <c r="J133" s="126" t="s">
        <v>6</v>
      </c>
      <c r="K133" s="127">
        <f t="shared" si="7"/>
        <v>3</v>
      </c>
      <c r="L133" s="127"/>
      <c r="M133" s="127"/>
      <c r="N133" s="127"/>
      <c r="O133" s="127"/>
      <c r="P133" s="199"/>
      <c r="Q133" s="60"/>
      <c r="R133" s="184"/>
    </row>
    <row r="134" spans="1:18" ht="136.5" x14ac:dyDescent="0.3">
      <c r="A134" s="183"/>
      <c r="B134" s="405"/>
      <c r="C134" s="402"/>
      <c r="D134" s="389"/>
      <c r="E134" s="390"/>
      <c r="F134" s="123" t="s">
        <v>117</v>
      </c>
      <c r="G134" s="259" t="s">
        <v>244</v>
      </c>
      <c r="H134" s="275" t="str">
        <f>'Implementation Mandatoriness'!C8</f>
        <v>يجب تطبيقه - Must be implemented</v>
      </c>
      <c r="I134" s="202" t="s">
        <v>400</v>
      </c>
      <c r="J134" s="126" t="s">
        <v>6</v>
      </c>
      <c r="K134" s="127">
        <f t="shared" si="7"/>
        <v>3</v>
      </c>
      <c r="L134" s="127"/>
      <c r="M134" s="127"/>
      <c r="N134" s="127"/>
      <c r="O134" s="127"/>
      <c r="P134" s="199"/>
      <c r="Q134" s="60"/>
      <c r="R134" s="184"/>
    </row>
    <row r="135" spans="1:18" ht="175.5" x14ac:dyDescent="0.3">
      <c r="A135" s="183"/>
      <c r="B135" s="406"/>
      <c r="C135" s="403"/>
      <c r="D135" s="391"/>
      <c r="E135" s="392"/>
      <c r="F135" s="123" t="s">
        <v>116</v>
      </c>
      <c r="G135" s="259" t="s">
        <v>245</v>
      </c>
      <c r="H135" s="275" t="str">
        <f>'Implementation Mandatoriness'!C8</f>
        <v>يجب تطبيقه - Must be implemented</v>
      </c>
      <c r="I135" s="202" t="s">
        <v>401</v>
      </c>
      <c r="J135" s="126" t="s">
        <v>6</v>
      </c>
      <c r="K135" s="127">
        <f t="shared" si="7"/>
        <v>3</v>
      </c>
      <c r="L135" s="127"/>
      <c r="M135" s="127"/>
      <c r="N135" s="127"/>
      <c r="O135" s="127"/>
      <c r="P135" s="199"/>
      <c r="Q135" s="60"/>
      <c r="R135" s="184"/>
    </row>
    <row r="136" spans="1:18" ht="273" x14ac:dyDescent="0.3">
      <c r="A136" s="183"/>
      <c r="B136" s="393" t="s">
        <v>39</v>
      </c>
      <c r="C136" s="394" t="s">
        <v>276</v>
      </c>
      <c r="D136" s="395" t="s">
        <v>547</v>
      </c>
      <c r="E136" s="396"/>
      <c r="F136" s="123" t="s">
        <v>116</v>
      </c>
      <c r="G136" s="259" t="s">
        <v>246</v>
      </c>
      <c r="H136" s="275" t="str">
        <f>'Implementation Mandatoriness'!C7</f>
        <v>يجب تطبيقه كليًا - Must be fully implemented</v>
      </c>
      <c r="I136" s="202" t="s">
        <v>402</v>
      </c>
      <c r="J136" s="253" t="str">
        <f>IF(K136=3,"مطبق كليًا  - Implemented",IF(K136=0,"لاينطبق - Not Applicable",IF(K136=1,"غير مطبق  - Not Implemented",IF(3&lt;K136&gt;1,"مطبق جزئيًا  - Partially Implemented"," "))))</f>
        <v>مطبق كليًا  - Implemented</v>
      </c>
      <c r="K136" s="127">
        <f>IF(SUM(K137:K138)=0,0,AVERAGEIF(K137:K138,"&lt;&gt;0"))</f>
        <v>3</v>
      </c>
      <c r="L136" s="127"/>
      <c r="M136" s="127"/>
      <c r="N136" s="127"/>
      <c r="O136" s="127"/>
      <c r="P136" s="199"/>
      <c r="Q136" s="60"/>
      <c r="R136" s="184"/>
    </row>
    <row r="137" spans="1:18" ht="136.5" x14ac:dyDescent="0.3">
      <c r="A137" s="183"/>
      <c r="B137" s="393"/>
      <c r="C137" s="394"/>
      <c r="D137" s="397"/>
      <c r="E137" s="398"/>
      <c r="F137" s="123" t="s">
        <v>117</v>
      </c>
      <c r="G137" s="259" t="s">
        <v>247</v>
      </c>
      <c r="H137" s="275" t="str">
        <f>'Implementation Mandatoriness'!C8</f>
        <v>يجب تطبيقه - Must be implemented</v>
      </c>
      <c r="I137" s="202" t="s">
        <v>403</v>
      </c>
      <c r="J137" s="126" t="s">
        <v>6</v>
      </c>
      <c r="K137" s="127">
        <f>IF(J137="مطبق كليًا  - Implemented",3,IF(J137="مطبق جزئيًا  - Partially Implemented",2,IF(J137="غير مطبق  - Not Implemented",1,0)))</f>
        <v>3</v>
      </c>
      <c r="L137" s="127"/>
      <c r="M137" s="127"/>
      <c r="N137" s="127"/>
      <c r="O137" s="127"/>
      <c r="P137" s="199"/>
      <c r="Q137" s="60"/>
      <c r="R137" s="184"/>
    </row>
    <row r="138" spans="1:18" ht="195" x14ac:dyDescent="0.3">
      <c r="A138" s="183"/>
      <c r="B138" s="393"/>
      <c r="C138" s="394"/>
      <c r="D138" s="399"/>
      <c r="E138" s="400"/>
      <c r="F138" s="123" t="s">
        <v>117</v>
      </c>
      <c r="G138" s="259" t="s">
        <v>248</v>
      </c>
      <c r="H138" s="275" t="str">
        <f>'Implementation Mandatoriness'!C8</f>
        <v>يجب تطبيقه - Must be implemented</v>
      </c>
      <c r="I138" s="202" t="s">
        <v>404</v>
      </c>
      <c r="J138" s="211" t="s">
        <v>6</v>
      </c>
      <c r="K138" s="212">
        <f>IF(J138="مطبق كليًا  - Implemented",3,IF(J138="مطبق جزئيًا  - Partially Implemented",2,IF(J138="غير مطبق  - Not Implemented",1,0)))</f>
        <v>3</v>
      </c>
      <c r="L138" s="212"/>
      <c r="M138" s="127"/>
      <c r="N138" s="212"/>
      <c r="O138" s="212"/>
      <c r="P138" s="199"/>
      <c r="Q138" s="60"/>
      <c r="R138" s="184"/>
    </row>
    <row r="139" spans="1:18" ht="234" x14ac:dyDescent="0.3">
      <c r="A139" s="183"/>
      <c r="B139" s="407" t="s">
        <v>85</v>
      </c>
      <c r="C139" s="408" t="s">
        <v>277</v>
      </c>
      <c r="D139" s="409" t="s">
        <v>551</v>
      </c>
      <c r="E139" s="409"/>
      <c r="F139" s="123" t="s">
        <v>116</v>
      </c>
      <c r="G139" s="259" t="s">
        <v>249</v>
      </c>
      <c r="H139" s="274" t="str">
        <f>IF('معلومات أساسية عن الخدمة'!C12= "المستوى ٤",'Implementation Mandatoriness'!C9,'Implementation Mandatoriness'!C7)</f>
        <v>يجب تطبيقه جزئيًا - Must be partially implemented</v>
      </c>
      <c r="I139" s="202" t="s">
        <v>405</v>
      </c>
      <c r="J139" s="253" t="str">
        <f>IF(K139=3,"مطبق كليًا  - Implemented",IF(K139=0,"لاينطبق - Not Applicable",IF(K139=1,"غير مطبق  - Not Implemented",IF(3&lt;K139&gt;1,"مطبق جزئيًا  - Partially Implemented"," "))))</f>
        <v>مطبق كليًا  - Implemented</v>
      </c>
      <c r="K139" s="127">
        <f>IF(H139='Implementation Mandatoriness'!C9,IF(SUM(K140:K143)=0,0,AVERAGEIFS(K140:K143,H140:H143,'Implementation Mandatoriness'!C8,K140:K143,"&lt;&gt;0")),IF(SUM(K140:K143)=0,0,AVERAGEIFS(K140:K143,H140:H143,'Implementation Mandatoriness'!C8,K140:K143,"&lt;&gt;0")))</f>
        <v>3</v>
      </c>
      <c r="L139" s="126" t="str">
        <f>IF(H139='Implementation Mandatoriness'!C9,IF(M139=3,"مطبق كليًا  - Implemented",IF(M139=0,"لاينطبق - Not Applicable",IF(M139=1,"غير مطبق  - Not Implemented",IF(3&lt;M139&gt;1,"مطبق جزئيًا  - Partially Implemented")))),"-")</f>
        <v>مطبق كليًا  - Implemented</v>
      </c>
      <c r="M139" s="127">
        <f>IF(H139='Implementation Mandatoriness'!C9,IF(M140=0,0,AVERAGEIFS(M140:M143,H140:H143,'Implementation Mandatoriness'!C10,M140:M143,"&lt;&gt;0")),IF(SUM(M140:M143)=0,0,AVERAGEIFS(M140:M143,H140:H143,'Implementation Mandatoriness'!C10,M140:M143,"&lt;&gt;0")))</f>
        <v>3</v>
      </c>
      <c r="N139" s="127"/>
      <c r="O139" s="127"/>
      <c r="P139" s="199"/>
      <c r="Q139" s="60"/>
      <c r="R139" s="184"/>
    </row>
    <row r="140" spans="1:18" ht="273" x14ac:dyDescent="0.3">
      <c r="A140" s="183"/>
      <c r="B140" s="407"/>
      <c r="C140" s="408"/>
      <c r="D140" s="409"/>
      <c r="E140" s="409"/>
      <c r="F140" s="123" t="s">
        <v>117</v>
      </c>
      <c r="G140" s="259" t="s">
        <v>250</v>
      </c>
      <c r="H140" s="274" t="str">
        <f>IF('معلومات أساسية عن الخدمة'!C12= "المستوى ٤",'Implementation Mandatoriness'!C10,'Implementation Mandatoriness'!C8)</f>
        <v>يوصى بتطبيقه - Recommended</v>
      </c>
      <c r="I140" s="202" t="s">
        <v>406</v>
      </c>
      <c r="J140" s="126" t="s">
        <v>6</v>
      </c>
      <c r="K140" s="127">
        <f>IF(J140="مطبق كليًا  - Implemented",3,IF(J140="مطبق جزئيًا  - Partially Implemented",2,IF(J140="غير مطبق  - Not Implemented",1,0)))</f>
        <v>3</v>
      </c>
      <c r="L140" s="126" t="str">
        <f>IF(H140='Implementation Mandatoriness'!C10,IF(M140=3,"مطبق كليًا  - Implemented",IF(M140=0,"لاينطبق - Not Applicable",IF(M140=1,"غير مطبق  - Not Implemented",IF(3&lt;M140&gt;1,"مطبق جزئيًا  - Partially Implemented")))),"-")</f>
        <v>مطبق كليًا  - Implemented</v>
      </c>
      <c r="M140" s="127">
        <f>IF(H140='Implementation Mandatoriness'!C10,IF(J140="مطبق كليًا  - Implemented",3,IF(J140="مطبق جزئيًا  - Partially Implemented",2,IF(J140="غير مطبق  - Not Implemented",1,0))),"-")</f>
        <v>3</v>
      </c>
      <c r="N140" s="127"/>
      <c r="O140" s="127"/>
      <c r="P140" s="199"/>
      <c r="Q140" s="60"/>
      <c r="R140" s="184"/>
    </row>
    <row r="141" spans="1:18" ht="214.5" x14ac:dyDescent="0.3">
      <c r="A141" s="183"/>
      <c r="B141" s="407"/>
      <c r="C141" s="408"/>
      <c r="D141" s="409"/>
      <c r="E141" s="409"/>
      <c r="F141" s="123" t="s">
        <v>117</v>
      </c>
      <c r="G141" s="259" t="s">
        <v>251</v>
      </c>
      <c r="H141" s="275" t="str">
        <f>'Implementation Mandatoriness'!C8</f>
        <v>يجب تطبيقه - Must be implemented</v>
      </c>
      <c r="I141" s="202" t="s">
        <v>407</v>
      </c>
      <c r="J141" s="126" t="s">
        <v>6</v>
      </c>
      <c r="K141" s="127">
        <f>IF(J141="مطبق كليًا  - Implemented",3,IF(J141="مطبق جزئيًا  - Partially Implemented",2,IF(J141="غير مطبق  - Not Implemented",1,0)))</f>
        <v>3</v>
      </c>
      <c r="L141" s="127"/>
      <c r="M141" s="127"/>
      <c r="N141" s="127"/>
      <c r="O141" s="127"/>
      <c r="P141" s="199"/>
      <c r="Q141" s="60"/>
      <c r="R141" s="184"/>
    </row>
    <row r="142" spans="1:18" ht="136.5" x14ac:dyDescent="0.3">
      <c r="A142" s="183"/>
      <c r="B142" s="407"/>
      <c r="C142" s="408"/>
      <c r="D142" s="409"/>
      <c r="E142" s="409"/>
      <c r="F142" s="123" t="s">
        <v>117</v>
      </c>
      <c r="G142" s="259" t="s">
        <v>252</v>
      </c>
      <c r="H142" s="275" t="str">
        <f>'Implementation Mandatoriness'!C8</f>
        <v>يجب تطبيقه - Must be implemented</v>
      </c>
      <c r="I142" s="202" t="s">
        <v>546</v>
      </c>
      <c r="J142" s="126" t="s">
        <v>6</v>
      </c>
      <c r="K142" s="127">
        <f>IF(J142="مطبق كليًا  - Implemented",3,IF(J142="مطبق جزئيًا  - Partially Implemented",2,IF(J142="غير مطبق  - Not Implemented",1,0)))</f>
        <v>3</v>
      </c>
      <c r="L142" s="127"/>
      <c r="M142" s="127"/>
      <c r="N142" s="127"/>
      <c r="O142" s="127"/>
      <c r="P142" s="199"/>
      <c r="Q142" s="60"/>
      <c r="R142" s="184"/>
    </row>
    <row r="143" spans="1:18" ht="175.5" x14ac:dyDescent="0.3">
      <c r="A143" s="183"/>
      <c r="B143" s="407"/>
      <c r="C143" s="408"/>
      <c r="D143" s="409"/>
      <c r="E143" s="409"/>
      <c r="F143" s="123" t="s">
        <v>117</v>
      </c>
      <c r="G143" s="259" t="s">
        <v>253</v>
      </c>
      <c r="H143" s="275" t="str">
        <f>'Implementation Mandatoriness'!C8</f>
        <v>يجب تطبيقه - Must be implemented</v>
      </c>
      <c r="I143" s="202" t="s">
        <v>408</v>
      </c>
      <c r="J143" s="126" t="s">
        <v>6</v>
      </c>
      <c r="K143" s="127">
        <f>IF(J143="مطبق كليًا  - Implemented",3,IF(J143="مطبق جزئيًا  - Partially Implemented",2,IF(J143="غير مطبق  - Not Implemented",1,0)))</f>
        <v>3</v>
      </c>
      <c r="L143" s="127"/>
      <c r="M143" s="127"/>
      <c r="N143" s="127"/>
      <c r="O143" s="127"/>
      <c r="P143" s="199"/>
      <c r="Q143" s="60"/>
      <c r="R143" s="184"/>
    </row>
    <row r="144" spans="1:18" x14ac:dyDescent="0.3">
      <c r="A144" s="185"/>
      <c r="B144" s="186"/>
      <c r="C144" s="186"/>
      <c r="D144" s="186"/>
      <c r="E144" s="186"/>
      <c r="F144" s="187"/>
      <c r="G144" s="187"/>
      <c r="H144" s="187"/>
      <c r="I144" s="186"/>
      <c r="J144" s="186"/>
      <c r="K144" s="186"/>
      <c r="L144" s="186"/>
      <c r="M144" s="186"/>
      <c r="N144" s="186"/>
      <c r="O144" s="186"/>
      <c r="P144" s="186"/>
      <c r="Q144" s="186"/>
      <c r="R144" s="188"/>
    </row>
    <row r="145" spans="1:18" x14ac:dyDescent="0.3">
      <c r="A145" s="185"/>
      <c r="B145" s="186"/>
      <c r="C145" s="186"/>
      <c r="D145" s="186"/>
      <c r="E145" s="186"/>
      <c r="F145" s="187"/>
      <c r="G145" s="187"/>
      <c r="H145" s="187"/>
      <c r="I145" s="186"/>
      <c r="J145" s="186"/>
      <c r="K145" s="186"/>
      <c r="L145" s="186"/>
      <c r="M145" s="186"/>
      <c r="N145" s="186"/>
      <c r="O145" s="186"/>
      <c r="P145" s="186"/>
      <c r="Q145" s="186"/>
      <c r="R145" s="188"/>
    </row>
    <row r="146" spans="1:18" x14ac:dyDescent="0.3">
      <c r="A146" s="185"/>
      <c r="B146" s="186"/>
      <c r="C146" s="186"/>
      <c r="D146" s="186"/>
      <c r="E146" s="186"/>
      <c r="F146" s="187"/>
      <c r="G146" s="187"/>
      <c r="H146" s="187"/>
      <c r="I146" s="186"/>
      <c r="J146" s="186"/>
      <c r="K146" s="186"/>
      <c r="L146" s="186"/>
      <c r="M146" s="186"/>
      <c r="N146" s="186"/>
      <c r="O146" s="186"/>
      <c r="P146" s="186"/>
      <c r="Q146" s="186"/>
      <c r="R146" s="188"/>
    </row>
    <row r="147" spans="1:18" x14ac:dyDescent="0.3">
      <c r="A147" s="185"/>
      <c r="B147" s="186"/>
      <c r="C147" s="186"/>
      <c r="D147" s="186"/>
      <c r="E147" s="186"/>
      <c r="F147" s="187"/>
      <c r="G147" s="187"/>
      <c r="H147" s="187"/>
      <c r="I147" s="186"/>
      <c r="J147" s="186"/>
      <c r="K147" s="186"/>
      <c r="L147" s="186"/>
      <c r="M147" s="186"/>
      <c r="N147" s="186"/>
      <c r="O147" s="186"/>
      <c r="P147" s="186"/>
      <c r="Q147" s="186"/>
      <c r="R147" s="188"/>
    </row>
    <row r="148" spans="1:18" x14ac:dyDescent="0.3">
      <c r="A148" s="185"/>
      <c r="B148" s="186"/>
      <c r="C148" s="186"/>
      <c r="D148" s="186"/>
      <c r="E148" s="186"/>
      <c r="F148" s="187"/>
      <c r="G148" s="187"/>
      <c r="H148" s="187"/>
      <c r="I148" s="186"/>
      <c r="J148" s="186"/>
      <c r="K148" s="186"/>
      <c r="L148" s="186"/>
      <c r="M148" s="186"/>
      <c r="N148" s="186"/>
      <c r="O148" s="186"/>
      <c r="P148" s="186"/>
      <c r="Q148" s="186"/>
      <c r="R148" s="188"/>
    </row>
    <row r="149" spans="1:18" ht="20.100000000000001" customHeight="1" x14ac:dyDescent="0.4">
      <c r="A149" s="316" t="str">
        <f>"التصنيف - Classification: "&amp;الرئيسية!E11&amp;"                                                                                                                                                                                                                               "</f>
        <v xml:space="preserve">التصنيف - Classification: عام - Public                                                                                                                                                                                                                               </v>
      </c>
      <c r="B149" s="317"/>
      <c r="C149" s="317"/>
      <c r="D149" s="317"/>
      <c r="E149" s="317"/>
      <c r="F149" s="317"/>
      <c r="G149" s="317"/>
      <c r="H149" s="317"/>
      <c r="I149" s="317"/>
      <c r="J149" s="317"/>
      <c r="K149" s="317"/>
      <c r="L149" s="317"/>
      <c r="M149" s="317"/>
      <c r="N149" s="317"/>
      <c r="O149" s="317"/>
      <c r="P149" s="317"/>
      <c r="Q149" s="317"/>
      <c r="R149" s="318"/>
    </row>
  </sheetData>
  <sheetProtection password="AD2E" sheet="1" objects="1" scenarios="1"/>
  <dataConsolidate/>
  <mergeCells count="57">
    <mergeCell ref="B31:B135"/>
    <mergeCell ref="C31:C33"/>
    <mergeCell ref="D31:E33"/>
    <mergeCell ref="C34:C46"/>
    <mergeCell ref="D34:E46"/>
    <mergeCell ref="C47:C59"/>
    <mergeCell ref="D47:E59"/>
    <mergeCell ref="C113:C119"/>
    <mergeCell ref="D113:E119"/>
    <mergeCell ref="C120:C125"/>
    <mergeCell ref="D120:E125"/>
    <mergeCell ref="C126:C135"/>
    <mergeCell ref="D126:E135"/>
    <mergeCell ref="C98:C106"/>
    <mergeCell ref="D98:E106"/>
    <mergeCell ref="C107:C110"/>
    <mergeCell ref="A149:R149"/>
    <mergeCell ref="B136:B138"/>
    <mergeCell ref="C136:C138"/>
    <mergeCell ref="D136:E138"/>
    <mergeCell ref="B139:B143"/>
    <mergeCell ref="C139:C143"/>
    <mergeCell ref="D139:E143"/>
    <mergeCell ref="D107:E110"/>
    <mergeCell ref="C111:C112"/>
    <mergeCell ref="D111:E112"/>
    <mergeCell ref="C84:C86"/>
    <mergeCell ref="D84:E86"/>
    <mergeCell ref="C87:C88"/>
    <mergeCell ref="D87:E88"/>
    <mergeCell ref="C89:C97"/>
    <mergeCell ref="D89:E97"/>
    <mergeCell ref="C78:C80"/>
    <mergeCell ref="D78:E80"/>
    <mergeCell ref="C81:C83"/>
    <mergeCell ref="C7:E7"/>
    <mergeCell ref="F7:G7"/>
    <mergeCell ref="C60:C66"/>
    <mergeCell ref="D60:E66"/>
    <mergeCell ref="C67:C71"/>
    <mergeCell ref="D67:E71"/>
    <mergeCell ref="C72:C77"/>
    <mergeCell ref="D72:E74"/>
    <mergeCell ref="D81:E83"/>
    <mergeCell ref="C9:E9"/>
    <mergeCell ref="H7:P7"/>
    <mergeCell ref="B11:B30"/>
    <mergeCell ref="C11:C12"/>
    <mergeCell ref="D11:E12"/>
    <mergeCell ref="C13:C16"/>
    <mergeCell ref="D13:E16"/>
    <mergeCell ref="C17:C18"/>
    <mergeCell ref="D17:E18"/>
    <mergeCell ref="C19:C24"/>
    <mergeCell ref="D19:E24"/>
    <mergeCell ref="D25:E29"/>
    <mergeCell ref="C25:C30"/>
  </mergeCells>
  <conditionalFormatting sqref="J13:J14 J16 J31 J33 J60 J72:J77 J84:J86 J90:J97 J113:J114 J136:J138 J79:J80 J116:J119">
    <cfRule type="containsText" dxfId="620" priority="201" operator="containsText" text="لاينطبق - Not Applicable">
      <formula>NOT(ISERROR(SEARCH("لاينطبق - Not Applicable",J13)))</formula>
    </cfRule>
    <cfRule type="containsText" dxfId="619" priority="202" operator="containsText" text="غير مطبق  - Not Implemented">
      <formula>NOT(ISERROR(SEARCH("غير مطبق  - Not Implemented",J13)))</formula>
    </cfRule>
    <cfRule type="containsText" dxfId="618" priority="203" operator="containsText" text="مطبق جزئيًا  - Partially Implemented">
      <formula>NOT(ISERROR(SEARCH("مطبق جزئيًا  - Partially Implemented",J13)))</formula>
    </cfRule>
    <cfRule type="containsText" dxfId="617" priority="204" operator="containsText" text="مطبق كليًا  - Implemented">
      <formula>NOT(ISERROR(SEARCH("مطبق كليًا  - Implemented",J13)))</formula>
    </cfRule>
    <cfRule type="containsText" dxfId="616" priority="205" operator="containsText" text="مطبق كليًا  - Implemented">
      <formula>NOT(ISERROR(SEARCH("مطبق كليًا  - Implemented",J13)))</formula>
    </cfRule>
  </conditionalFormatting>
  <conditionalFormatting sqref="J12">
    <cfRule type="containsText" dxfId="615" priority="196" operator="containsText" text="لاينطبق - Not Applicable">
      <formula>NOT(ISERROR(SEARCH("لاينطبق - Not Applicable",J12)))</formula>
    </cfRule>
    <cfRule type="containsText" dxfId="614" priority="197" operator="containsText" text="غير مطبق  - Not Implemented">
      <formula>NOT(ISERROR(SEARCH("غير مطبق  - Not Implemented",J12)))</formula>
    </cfRule>
    <cfRule type="containsText" dxfId="613" priority="198" operator="containsText" text="مطبق جزئيًا  - Partially Implemented">
      <formula>NOT(ISERROR(SEARCH("مطبق جزئيًا  - Partially Implemented",J12)))</formula>
    </cfRule>
    <cfRule type="containsText" dxfId="612" priority="199" operator="containsText" text="مطبق كليًا  - Implemented">
      <formula>NOT(ISERROR(SEARCH("مطبق كليًا  - Implemented",J12)))</formula>
    </cfRule>
    <cfRule type="containsText" dxfId="611" priority="200" operator="containsText" text="مطبق كليًا  - Implemented">
      <formula>NOT(ISERROR(SEARCH("مطبق كليًا  - Implemented",J12)))</formula>
    </cfRule>
  </conditionalFormatting>
  <conditionalFormatting sqref="J11">
    <cfRule type="containsText" dxfId="610" priority="191" operator="containsText" text="لاينطبق - Not Applicable">
      <formula>NOT(ISERROR(SEARCH("لاينطبق - Not Applicable",J11)))</formula>
    </cfRule>
    <cfRule type="containsText" dxfId="609" priority="192" operator="containsText" text="غير مطبق  - Not Implemented">
      <formula>NOT(ISERROR(SEARCH("غير مطبق  - Not Implemented",J11)))</formula>
    </cfRule>
    <cfRule type="containsText" dxfId="608" priority="193" operator="containsText" text="مطبق جزئيًا  - Partially Implemented">
      <formula>NOT(ISERROR(SEARCH("مطبق جزئيًا  - Partially Implemented",J11)))</formula>
    </cfRule>
    <cfRule type="containsText" dxfId="607" priority="194" operator="containsText" text="مطبق كليًا  - Implemented">
      <formula>NOT(ISERROR(SEARCH("مطبق كليًا  - Implemented",J11)))</formula>
    </cfRule>
    <cfRule type="containsText" dxfId="606" priority="195" operator="containsText" text="مطبق كليًا  - Implemented">
      <formula>NOT(ISERROR(SEARCH("مطبق كليًا  - Implemented",J11)))</formula>
    </cfRule>
  </conditionalFormatting>
  <conditionalFormatting sqref="J15">
    <cfRule type="containsText" dxfId="605" priority="186" operator="containsText" text="لاينطبق - Not Applicable">
      <formula>NOT(ISERROR(SEARCH("لاينطبق - Not Applicable",J15)))</formula>
    </cfRule>
    <cfRule type="containsText" dxfId="604" priority="187" operator="containsText" text="غير مطبق  - Not Implemented">
      <formula>NOT(ISERROR(SEARCH("غير مطبق  - Not Implemented",J15)))</formula>
    </cfRule>
    <cfRule type="containsText" dxfId="603" priority="188" operator="containsText" text="مطبق جزئيًا  - Partially Implemented">
      <formula>NOT(ISERROR(SEARCH("مطبق جزئيًا  - Partially Implemented",J15)))</formula>
    </cfRule>
    <cfRule type="containsText" dxfId="602" priority="189" operator="containsText" text="مطبق كليًا  - Implemented">
      <formula>NOT(ISERROR(SEARCH("مطبق كليًا  - Implemented",J15)))</formula>
    </cfRule>
    <cfRule type="containsText" dxfId="601" priority="190" operator="containsText" text="مطبق كليًا  - Implemented">
      <formula>NOT(ISERROR(SEARCH("مطبق كليًا  - Implemented",J15)))</formula>
    </cfRule>
  </conditionalFormatting>
  <conditionalFormatting sqref="J18">
    <cfRule type="containsText" dxfId="600" priority="181" operator="containsText" text="لاينطبق - Not Applicable">
      <formula>NOT(ISERROR(SEARCH("لاينطبق - Not Applicable",J18)))</formula>
    </cfRule>
    <cfRule type="containsText" dxfId="599" priority="182" operator="containsText" text="غير مطبق  - Not Implemented">
      <formula>NOT(ISERROR(SEARCH("غير مطبق  - Not Implemented",J18)))</formula>
    </cfRule>
    <cfRule type="containsText" dxfId="598" priority="183" operator="containsText" text="مطبق جزئيًا  - Partially Implemented">
      <formula>NOT(ISERROR(SEARCH("مطبق جزئيًا  - Partially Implemented",J18)))</formula>
    </cfRule>
    <cfRule type="containsText" dxfId="597" priority="184" operator="containsText" text="مطبق كليًا  - Implemented">
      <formula>NOT(ISERROR(SEARCH("مطبق كليًا  - Implemented",J18)))</formula>
    </cfRule>
    <cfRule type="containsText" dxfId="596" priority="185" operator="containsText" text="مطبق كليًا  - Implemented">
      <formula>NOT(ISERROR(SEARCH("مطبق كليًا  - Implemented",J18)))</formula>
    </cfRule>
  </conditionalFormatting>
  <conditionalFormatting sqref="J17">
    <cfRule type="containsText" dxfId="595" priority="171" operator="containsText" text="لاينطبق - Not Applicable">
      <formula>NOT(ISERROR(SEARCH("لاينطبق - Not Applicable",J17)))</formula>
    </cfRule>
    <cfRule type="containsText" dxfId="594" priority="172" operator="containsText" text="غير مطبق  - Not Implemented">
      <formula>NOT(ISERROR(SEARCH("غير مطبق  - Not Implemented",J17)))</formula>
    </cfRule>
    <cfRule type="containsText" dxfId="593" priority="173" operator="containsText" text="مطبق جزئيًا  - Partially Implemented">
      <formula>NOT(ISERROR(SEARCH("مطبق جزئيًا  - Partially Implemented",J17)))</formula>
    </cfRule>
    <cfRule type="containsText" dxfId="592" priority="174" operator="containsText" text="مطبق كليًا  - Implemented">
      <formula>NOT(ISERROR(SEARCH("مطبق كليًا  - Implemented",J17)))</formula>
    </cfRule>
    <cfRule type="containsText" dxfId="591" priority="175" operator="containsText" text="مطبق كليًا  - Implemented">
      <formula>NOT(ISERROR(SEARCH("مطبق كليًا  - Implemented",J17)))</formula>
    </cfRule>
  </conditionalFormatting>
  <conditionalFormatting sqref="J35:J38 J46">
    <cfRule type="containsText" dxfId="590" priority="176" operator="containsText" text="لاينطبق - Not Applicable">
      <formula>NOT(ISERROR(SEARCH("لاينطبق - Not Applicable",J35)))</formula>
    </cfRule>
    <cfRule type="containsText" dxfId="589" priority="177" operator="containsText" text="غير مطبق  - Not Implemented">
      <formula>NOT(ISERROR(SEARCH("غير مطبق  - Not Implemented",J35)))</formula>
    </cfRule>
    <cfRule type="containsText" dxfId="588" priority="178" operator="containsText" text="مطبق جزئيًا  - Partially Implemented">
      <formula>NOT(ISERROR(SEARCH("مطبق جزئيًا  - Partially Implemented",J35)))</formula>
    </cfRule>
    <cfRule type="containsText" dxfId="587" priority="179" operator="containsText" text="مطبق كليًا  - Implemented">
      <formula>NOT(ISERROR(SEARCH("مطبق كليًا  - Implemented",J35)))</formula>
    </cfRule>
    <cfRule type="containsText" dxfId="586" priority="180" operator="containsText" text="مطبق كليًا  - Implemented">
      <formula>NOT(ISERROR(SEARCH("مطبق كليًا  - Implemented",J35)))</formula>
    </cfRule>
  </conditionalFormatting>
  <conditionalFormatting sqref="J23">
    <cfRule type="containsText" dxfId="585" priority="166" operator="containsText" text="لاينطبق - Not Applicable">
      <formula>NOT(ISERROR(SEARCH("لاينطبق - Not Applicable",J23)))</formula>
    </cfRule>
    <cfRule type="containsText" dxfId="584" priority="167" operator="containsText" text="غير مطبق  - Not Implemented">
      <formula>NOT(ISERROR(SEARCH("غير مطبق  - Not Implemented",J23)))</formula>
    </cfRule>
    <cfRule type="containsText" dxfId="583" priority="168" operator="containsText" text="مطبق جزئيًا  - Partially Implemented">
      <formula>NOT(ISERROR(SEARCH("مطبق جزئيًا  - Partially Implemented",J23)))</formula>
    </cfRule>
    <cfRule type="containsText" dxfId="582" priority="169" operator="containsText" text="مطبق كليًا  - Implemented">
      <formula>NOT(ISERROR(SEARCH("مطبق كليًا  - Implemented",J23)))</formula>
    </cfRule>
    <cfRule type="containsText" dxfId="581" priority="170" operator="containsText" text="مطبق كليًا  - Implemented">
      <formula>NOT(ISERROR(SEARCH("مطبق كليًا  - Implemented",J23)))</formula>
    </cfRule>
  </conditionalFormatting>
  <conditionalFormatting sqref="J26">
    <cfRule type="containsText" dxfId="580" priority="161" operator="containsText" text="لاينطبق - Not Applicable">
      <formula>NOT(ISERROR(SEARCH("لاينطبق - Not Applicable",J26)))</formula>
    </cfRule>
    <cfRule type="containsText" dxfId="579" priority="162" operator="containsText" text="غير مطبق  - Not Implemented">
      <formula>NOT(ISERROR(SEARCH("غير مطبق  - Not Implemented",J26)))</formula>
    </cfRule>
    <cfRule type="containsText" dxfId="578" priority="163" operator="containsText" text="مطبق جزئيًا  - Partially Implemented">
      <formula>NOT(ISERROR(SEARCH("مطبق جزئيًا  - Partially Implemented",J26)))</formula>
    </cfRule>
    <cfRule type="containsText" dxfId="577" priority="164" operator="containsText" text="مطبق كليًا  - Implemented">
      <formula>NOT(ISERROR(SEARCH("مطبق كليًا  - Implemented",J26)))</formula>
    </cfRule>
    <cfRule type="containsText" dxfId="576" priority="165" operator="containsText" text="مطبق كليًا  - Implemented">
      <formula>NOT(ISERROR(SEARCH("مطبق كليًا  - Implemented",J26)))</formula>
    </cfRule>
  </conditionalFormatting>
  <conditionalFormatting sqref="J28">
    <cfRule type="containsText" dxfId="575" priority="156" operator="containsText" text="لاينطبق - Not Applicable">
      <formula>NOT(ISERROR(SEARCH("لاينطبق - Not Applicable",J28)))</formula>
    </cfRule>
    <cfRule type="containsText" dxfId="574" priority="157" operator="containsText" text="غير مطبق  - Not Implemented">
      <formula>NOT(ISERROR(SEARCH("غير مطبق  - Not Implemented",J28)))</formula>
    </cfRule>
    <cfRule type="containsText" dxfId="573" priority="158" operator="containsText" text="مطبق جزئيًا  - Partially Implemented">
      <formula>NOT(ISERROR(SEARCH("مطبق جزئيًا  - Partially Implemented",J28)))</formula>
    </cfRule>
    <cfRule type="containsText" dxfId="572" priority="159" operator="containsText" text="مطبق كليًا  - Implemented">
      <formula>NOT(ISERROR(SEARCH("مطبق كليًا  - Implemented",J28)))</formula>
    </cfRule>
    <cfRule type="containsText" dxfId="571" priority="160" operator="containsText" text="مطبق كليًا  - Implemented">
      <formula>NOT(ISERROR(SEARCH("مطبق كليًا  - Implemented",J28)))</formula>
    </cfRule>
  </conditionalFormatting>
  <conditionalFormatting sqref="J29">
    <cfRule type="containsText" dxfId="570" priority="151" operator="containsText" text="لاينطبق - Not Applicable">
      <formula>NOT(ISERROR(SEARCH("لاينطبق - Not Applicable",J29)))</formula>
    </cfRule>
    <cfRule type="containsText" dxfId="569" priority="152" operator="containsText" text="غير مطبق  - Not Implemented">
      <formula>NOT(ISERROR(SEARCH("غير مطبق  - Not Implemented",J29)))</formula>
    </cfRule>
    <cfRule type="containsText" dxfId="568" priority="153" operator="containsText" text="مطبق جزئيًا  - Partially Implemented">
      <formula>NOT(ISERROR(SEARCH("مطبق جزئيًا  - Partially Implemented",J29)))</formula>
    </cfRule>
    <cfRule type="containsText" dxfId="567" priority="154" operator="containsText" text="مطبق كليًا  - Implemented">
      <formula>NOT(ISERROR(SEARCH("مطبق كليًا  - Implemented",J29)))</formula>
    </cfRule>
    <cfRule type="containsText" dxfId="566" priority="155" operator="containsText" text="مطبق كليًا  - Implemented">
      <formula>NOT(ISERROR(SEARCH("مطبق كليًا  - Implemented",J29)))</formula>
    </cfRule>
  </conditionalFormatting>
  <conditionalFormatting sqref="J30">
    <cfRule type="containsText" dxfId="565" priority="146" operator="containsText" text="لاينطبق - Not Applicable">
      <formula>NOT(ISERROR(SEARCH("لاينطبق - Not Applicable",J30)))</formula>
    </cfRule>
    <cfRule type="containsText" dxfId="564" priority="147" operator="containsText" text="غير مطبق  - Not Implemented">
      <formula>NOT(ISERROR(SEARCH("غير مطبق  - Not Implemented",J30)))</formula>
    </cfRule>
    <cfRule type="containsText" dxfId="563" priority="148" operator="containsText" text="مطبق جزئيًا  - Partially Implemented">
      <formula>NOT(ISERROR(SEARCH("مطبق جزئيًا  - Partially Implemented",J30)))</formula>
    </cfRule>
    <cfRule type="containsText" dxfId="562" priority="149" operator="containsText" text="مطبق كليًا  - Implemented">
      <formula>NOT(ISERROR(SEARCH("مطبق كليًا  - Implemented",J30)))</formula>
    </cfRule>
    <cfRule type="containsText" dxfId="561" priority="150" operator="containsText" text="مطبق كليًا  - Implemented">
      <formula>NOT(ISERROR(SEARCH("مطبق كليًا  - Implemented",J30)))</formula>
    </cfRule>
  </conditionalFormatting>
  <conditionalFormatting sqref="J27">
    <cfRule type="containsText" dxfId="560" priority="141" operator="containsText" text="لاينطبق - Not Applicable">
      <formula>NOT(ISERROR(SEARCH("لاينطبق - Not Applicable",J27)))</formula>
    </cfRule>
    <cfRule type="containsText" dxfId="559" priority="142" operator="containsText" text="غير مطبق  - Not Implemented">
      <formula>NOT(ISERROR(SEARCH("غير مطبق  - Not Implemented",J27)))</formula>
    </cfRule>
    <cfRule type="containsText" dxfId="558" priority="143" operator="containsText" text="مطبق جزئيًا  - Partially Implemented">
      <formula>NOT(ISERROR(SEARCH("مطبق جزئيًا  - Partially Implemented",J27)))</formula>
    </cfRule>
    <cfRule type="containsText" dxfId="557" priority="144" operator="containsText" text="مطبق كليًا  - Implemented">
      <formula>NOT(ISERROR(SEARCH("مطبق كليًا  - Implemented",J27)))</formula>
    </cfRule>
    <cfRule type="containsText" dxfId="556" priority="145" operator="containsText" text="مطبق كليًا  - Implemented">
      <formula>NOT(ISERROR(SEARCH("مطبق كليًا  - Implemented",J27)))</formula>
    </cfRule>
  </conditionalFormatting>
  <conditionalFormatting sqref="J32">
    <cfRule type="containsText" dxfId="555" priority="136" operator="containsText" text="لاينطبق - Not Applicable">
      <formula>NOT(ISERROR(SEARCH("لاينطبق - Not Applicable",J32)))</formula>
    </cfRule>
    <cfRule type="containsText" dxfId="554" priority="137" operator="containsText" text="غير مطبق  - Not Implemented">
      <formula>NOT(ISERROR(SEARCH("غير مطبق  - Not Implemented",J32)))</formula>
    </cfRule>
    <cfRule type="containsText" dxfId="553" priority="138" operator="containsText" text="مطبق جزئيًا  - Partially Implemented">
      <formula>NOT(ISERROR(SEARCH("مطبق جزئيًا  - Partially Implemented",J32)))</formula>
    </cfRule>
    <cfRule type="containsText" dxfId="552" priority="139" operator="containsText" text="مطبق كليًا  - Implemented">
      <formula>NOT(ISERROR(SEARCH("مطبق كليًا  - Implemented",J32)))</formula>
    </cfRule>
    <cfRule type="containsText" dxfId="551" priority="140" operator="containsText" text="مطبق كليًا  - Implemented">
      <formula>NOT(ISERROR(SEARCH("مطبق كليًا  - Implemented",J32)))</formula>
    </cfRule>
  </conditionalFormatting>
  <conditionalFormatting sqref="J39:J45">
    <cfRule type="containsText" dxfId="550" priority="131" operator="containsText" text="لاينطبق - Not Applicable">
      <formula>NOT(ISERROR(SEARCH("لاينطبق - Not Applicable",J39)))</formula>
    </cfRule>
    <cfRule type="containsText" dxfId="549" priority="132" operator="containsText" text="غير مطبق  - Not Implemented">
      <formula>NOT(ISERROR(SEARCH("غير مطبق  - Not Implemented",J39)))</formula>
    </cfRule>
    <cfRule type="containsText" dxfId="548" priority="133" operator="containsText" text="مطبق جزئيًا  - Partially Implemented">
      <formula>NOT(ISERROR(SEARCH("مطبق جزئيًا  - Partially Implemented",J39)))</formula>
    </cfRule>
    <cfRule type="containsText" dxfId="547" priority="134" operator="containsText" text="مطبق كليًا  - Implemented">
      <formula>NOT(ISERROR(SEARCH("مطبق كليًا  - Implemented",J39)))</formula>
    </cfRule>
    <cfRule type="containsText" dxfId="546" priority="135" operator="containsText" text="مطبق كليًا  - Implemented">
      <formula>NOT(ISERROR(SEARCH("مطبق كليًا  - Implemented",J39)))</formula>
    </cfRule>
  </conditionalFormatting>
  <conditionalFormatting sqref="J61:J66">
    <cfRule type="containsText" dxfId="545" priority="126" operator="containsText" text="لاينطبق - Not Applicable">
      <formula>NOT(ISERROR(SEARCH("لاينطبق - Not Applicable",J61)))</formula>
    </cfRule>
    <cfRule type="containsText" dxfId="544" priority="127" operator="containsText" text="غير مطبق  - Not Implemented">
      <formula>NOT(ISERROR(SEARCH("غير مطبق  - Not Implemented",J61)))</formula>
    </cfRule>
    <cfRule type="containsText" dxfId="543" priority="128" operator="containsText" text="مطبق جزئيًا  - Partially Implemented">
      <formula>NOT(ISERROR(SEARCH("مطبق جزئيًا  - Partially Implemented",J61)))</formula>
    </cfRule>
    <cfRule type="containsText" dxfId="542" priority="129" operator="containsText" text="مطبق كليًا  - Implemented">
      <formula>NOT(ISERROR(SEARCH("مطبق كليًا  - Implemented",J61)))</formula>
    </cfRule>
    <cfRule type="containsText" dxfId="541" priority="130" operator="containsText" text="مطبق كليًا  - Implemented">
      <formula>NOT(ISERROR(SEARCH("مطبق كليًا  - Implemented",J61)))</formula>
    </cfRule>
  </conditionalFormatting>
  <conditionalFormatting sqref="J81:J83">
    <cfRule type="containsText" dxfId="540" priority="121" operator="containsText" text="لاينطبق - Not Applicable">
      <formula>NOT(ISERROR(SEARCH("لاينطبق - Not Applicable",J81)))</formula>
    </cfRule>
    <cfRule type="containsText" dxfId="539" priority="122" operator="containsText" text="غير مطبق  - Not Implemented">
      <formula>NOT(ISERROR(SEARCH("غير مطبق  - Not Implemented",J81)))</formula>
    </cfRule>
    <cfRule type="containsText" dxfId="538" priority="123" operator="containsText" text="مطبق جزئيًا  - Partially Implemented">
      <formula>NOT(ISERROR(SEARCH("مطبق جزئيًا  - Partially Implemented",J81)))</formula>
    </cfRule>
    <cfRule type="containsText" dxfId="537" priority="124" operator="containsText" text="مطبق كليًا  - Implemented">
      <formula>NOT(ISERROR(SEARCH("مطبق كليًا  - Implemented",J81)))</formula>
    </cfRule>
    <cfRule type="containsText" dxfId="536" priority="125" operator="containsText" text="مطبق كليًا  - Implemented">
      <formula>NOT(ISERROR(SEARCH("مطبق كليًا  - Implemented",J81)))</formula>
    </cfRule>
  </conditionalFormatting>
  <conditionalFormatting sqref="J87:J88">
    <cfRule type="containsText" dxfId="535" priority="116" operator="containsText" text="لاينطبق - Not Applicable">
      <formula>NOT(ISERROR(SEARCH("لاينطبق - Not Applicable",J87)))</formula>
    </cfRule>
    <cfRule type="containsText" dxfId="534" priority="117" operator="containsText" text="غير مطبق  - Not Implemented">
      <formula>NOT(ISERROR(SEARCH("غير مطبق  - Not Implemented",J87)))</formula>
    </cfRule>
    <cfRule type="containsText" dxfId="533" priority="118" operator="containsText" text="مطبق جزئيًا  - Partially Implemented">
      <formula>NOT(ISERROR(SEARCH("مطبق جزئيًا  - Partially Implemented",J87)))</formula>
    </cfRule>
    <cfRule type="containsText" dxfId="532" priority="119" operator="containsText" text="مطبق كليًا  - Implemented">
      <formula>NOT(ISERROR(SEARCH("مطبق كليًا  - Implemented",J87)))</formula>
    </cfRule>
    <cfRule type="containsText" dxfId="531" priority="120" operator="containsText" text="مطبق كليًا  - Implemented">
      <formula>NOT(ISERROR(SEARCH("مطبق كليًا  - Implemented",J87)))</formula>
    </cfRule>
  </conditionalFormatting>
  <conditionalFormatting sqref="J98:J106">
    <cfRule type="containsText" dxfId="530" priority="111" operator="containsText" text="لاينطبق - Not Applicable">
      <formula>NOT(ISERROR(SEARCH("لاينطبق - Not Applicable",J98)))</formula>
    </cfRule>
    <cfRule type="containsText" dxfId="529" priority="112" operator="containsText" text="غير مطبق  - Not Implemented">
      <formula>NOT(ISERROR(SEARCH("غير مطبق  - Not Implemented",J98)))</formula>
    </cfRule>
    <cfRule type="containsText" dxfId="528" priority="113" operator="containsText" text="مطبق جزئيًا  - Partially Implemented">
      <formula>NOT(ISERROR(SEARCH("مطبق جزئيًا  - Partially Implemented",J98)))</formula>
    </cfRule>
    <cfRule type="containsText" dxfId="527" priority="114" operator="containsText" text="مطبق كليًا  - Implemented">
      <formula>NOT(ISERROR(SEARCH("مطبق كليًا  - Implemented",J98)))</formula>
    </cfRule>
    <cfRule type="containsText" dxfId="526" priority="115" operator="containsText" text="مطبق كليًا  - Implemented">
      <formula>NOT(ISERROR(SEARCH("مطبق كليًا  - Implemented",J98)))</formula>
    </cfRule>
  </conditionalFormatting>
  <conditionalFormatting sqref="J107:J110">
    <cfRule type="containsText" dxfId="525" priority="106" operator="containsText" text="لاينطبق - Not Applicable">
      <formula>NOT(ISERROR(SEARCH("لاينطبق - Not Applicable",J107)))</formula>
    </cfRule>
    <cfRule type="containsText" dxfId="524" priority="107" operator="containsText" text="غير مطبق  - Not Implemented">
      <formula>NOT(ISERROR(SEARCH("غير مطبق  - Not Implemented",J107)))</formula>
    </cfRule>
    <cfRule type="containsText" dxfId="523" priority="108" operator="containsText" text="مطبق جزئيًا  - Partially Implemented">
      <formula>NOT(ISERROR(SEARCH("مطبق جزئيًا  - Partially Implemented",J107)))</formula>
    </cfRule>
    <cfRule type="containsText" dxfId="522" priority="109" operator="containsText" text="مطبق كليًا  - Implemented">
      <formula>NOT(ISERROR(SEARCH("مطبق كليًا  - Implemented",J107)))</formula>
    </cfRule>
    <cfRule type="containsText" dxfId="521" priority="110" operator="containsText" text="مطبق كليًا  - Implemented">
      <formula>NOT(ISERROR(SEARCH("مطبق كليًا  - Implemented",J107)))</formula>
    </cfRule>
  </conditionalFormatting>
  <conditionalFormatting sqref="J111:J112">
    <cfRule type="containsText" dxfId="520" priority="101" operator="containsText" text="لاينطبق - Not Applicable">
      <formula>NOT(ISERROR(SEARCH("لاينطبق - Not Applicable",J111)))</formula>
    </cfRule>
    <cfRule type="containsText" dxfId="519" priority="102" operator="containsText" text="غير مطبق  - Not Implemented">
      <formula>NOT(ISERROR(SEARCH("غير مطبق  - Not Implemented",J111)))</formula>
    </cfRule>
    <cfRule type="containsText" dxfId="518" priority="103" operator="containsText" text="مطبق جزئيًا  - Partially Implemented">
      <formula>NOT(ISERROR(SEARCH("مطبق جزئيًا  - Partially Implemented",J111)))</formula>
    </cfRule>
    <cfRule type="containsText" dxfId="517" priority="104" operator="containsText" text="مطبق كليًا  - Implemented">
      <formula>NOT(ISERROR(SEARCH("مطبق كليًا  - Implemented",J111)))</formula>
    </cfRule>
    <cfRule type="containsText" dxfId="516" priority="105" operator="containsText" text="مطبق كليًا  - Implemented">
      <formula>NOT(ISERROR(SEARCH("مطبق كليًا  - Implemented",J111)))</formula>
    </cfRule>
  </conditionalFormatting>
  <conditionalFormatting sqref="J120:J124">
    <cfRule type="containsText" dxfId="515" priority="96" operator="containsText" text="لاينطبق - Not Applicable">
      <formula>NOT(ISERROR(SEARCH("لاينطبق - Not Applicable",J120)))</formula>
    </cfRule>
    <cfRule type="containsText" dxfId="514" priority="97" operator="containsText" text="غير مطبق  - Not Implemented">
      <formula>NOT(ISERROR(SEARCH("غير مطبق  - Not Implemented",J120)))</formula>
    </cfRule>
    <cfRule type="containsText" dxfId="513" priority="98" operator="containsText" text="مطبق جزئيًا  - Partially Implemented">
      <formula>NOT(ISERROR(SEARCH("مطبق جزئيًا  - Partially Implemented",J120)))</formula>
    </cfRule>
    <cfRule type="containsText" dxfId="512" priority="99" operator="containsText" text="مطبق كليًا  - Implemented">
      <formula>NOT(ISERROR(SEARCH("مطبق كليًا  - Implemented",J120)))</formula>
    </cfRule>
    <cfRule type="containsText" dxfId="511" priority="100" operator="containsText" text="مطبق كليًا  - Implemented">
      <formula>NOT(ISERROR(SEARCH("مطبق كليًا  - Implemented",J120)))</formula>
    </cfRule>
  </conditionalFormatting>
  <conditionalFormatting sqref="J125">
    <cfRule type="containsText" dxfId="510" priority="91" operator="containsText" text="لاينطبق - Not Applicable">
      <formula>NOT(ISERROR(SEARCH("لاينطبق - Not Applicable",J125)))</formula>
    </cfRule>
    <cfRule type="containsText" dxfId="509" priority="92" operator="containsText" text="غير مطبق  - Not Implemented">
      <formula>NOT(ISERROR(SEARCH("غير مطبق  - Not Implemented",J125)))</formula>
    </cfRule>
    <cfRule type="containsText" dxfId="508" priority="93" operator="containsText" text="مطبق جزئيًا  - Partially Implemented">
      <formula>NOT(ISERROR(SEARCH("مطبق جزئيًا  - Partially Implemented",J125)))</formula>
    </cfRule>
    <cfRule type="containsText" dxfId="507" priority="94" operator="containsText" text="مطبق كليًا  - Implemented">
      <formula>NOT(ISERROR(SEARCH("مطبق كليًا  - Implemented",J125)))</formula>
    </cfRule>
    <cfRule type="containsText" dxfId="506" priority="95" operator="containsText" text="مطبق كليًا  - Implemented">
      <formula>NOT(ISERROR(SEARCH("مطبق كليًا  - Implemented",J125)))</formula>
    </cfRule>
  </conditionalFormatting>
  <conditionalFormatting sqref="J126:J127">
    <cfRule type="containsText" dxfId="505" priority="86" operator="containsText" text="لاينطبق - Not Applicable">
      <formula>NOT(ISERROR(SEARCH("لاينطبق - Not Applicable",J126)))</formula>
    </cfRule>
    <cfRule type="containsText" dxfId="504" priority="87" operator="containsText" text="غير مطبق  - Not Implemented">
      <formula>NOT(ISERROR(SEARCH("غير مطبق  - Not Implemented",J126)))</formula>
    </cfRule>
    <cfRule type="containsText" dxfId="503" priority="88" operator="containsText" text="مطبق جزئيًا  - Partially Implemented">
      <formula>NOT(ISERROR(SEARCH("مطبق جزئيًا  - Partially Implemented",J126)))</formula>
    </cfRule>
    <cfRule type="containsText" dxfId="502" priority="89" operator="containsText" text="مطبق كليًا  - Implemented">
      <formula>NOT(ISERROR(SEARCH("مطبق كليًا  - Implemented",J126)))</formula>
    </cfRule>
    <cfRule type="containsText" dxfId="501" priority="90" operator="containsText" text="مطبق كليًا  - Implemented">
      <formula>NOT(ISERROR(SEARCH("مطبق كليًا  - Implemented",J126)))</formula>
    </cfRule>
  </conditionalFormatting>
  <conditionalFormatting sqref="J128:J134">
    <cfRule type="containsText" dxfId="500" priority="81" operator="containsText" text="لاينطبق - Not Applicable">
      <formula>NOT(ISERROR(SEARCH("لاينطبق - Not Applicable",J128)))</formula>
    </cfRule>
    <cfRule type="containsText" dxfId="499" priority="82" operator="containsText" text="غير مطبق  - Not Implemented">
      <formula>NOT(ISERROR(SEARCH("غير مطبق  - Not Implemented",J128)))</formula>
    </cfRule>
    <cfRule type="containsText" dxfId="498" priority="83" operator="containsText" text="مطبق جزئيًا  - Partially Implemented">
      <formula>NOT(ISERROR(SEARCH("مطبق جزئيًا  - Partially Implemented",J128)))</formula>
    </cfRule>
    <cfRule type="containsText" dxfId="497" priority="84" operator="containsText" text="مطبق كليًا  - Implemented">
      <formula>NOT(ISERROR(SEARCH("مطبق كليًا  - Implemented",J128)))</formula>
    </cfRule>
    <cfRule type="containsText" dxfId="496" priority="85" operator="containsText" text="مطبق كليًا  - Implemented">
      <formula>NOT(ISERROR(SEARCH("مطبق كليًا  - Implemented",J128)))</formula>
    </cfRule>
  </conditionalFormatting>
  <conditionalFormatting sqref="J135">
    <cfRule type="containsText" dxfId="495" priority="76" operator="containsText" text="لاينطبق - Not Applicable">
      <formula>NOT(ISERROR(SEARCH("لاينطبق - Not Applicable",J135)))</formula>
    </cfRule>
    <cfRule type="containsText" dxfId="494" priority="77" operator="containsText" text="غير مطبق  - Not Implemented">
      <formula>NOT(ISERROR(SEARCH("غير مطبق  - Not Implemented",J135)))</formula>
    </cfRule>
    <cfRule type="containsText" dxfId="493" priority="78" operator="containsText" text="مطبق جزئيًا  - Partially Implemented">
      <formula>NOT(ISERROR(SEARCH("مطبق جزئيًا  - Partially Implemented",J135)))</formula>
    </cfRule>
    <cfRule type="containsText" dxfId="492" priority="79" operator="containsText" text="مطبق كليًا  - Implemented">
      <formula>NOT(ISERROR(SEARCH("مطبق كليًا  - Implemented",J135)))</formula>
    </cfRule>
    <cfRule type="containsText" dxfId="491" priority="80" operator="containsText" text="مطبق كليًا  - Implemented">
      <formula>NOT(ISERROR(SEARCH("مطبق كليًا  - Implemented",J135)))</formula>
    </cfRule>
  </conditionalFormatting>
  <conditionalFormatting sqref="J140:J143">
    <cfRule type="containsText" dxfId="490" priority="71" operator="containsText" text="لاينطبق - Not Applicable">
      <formula>NOT(ISERROR(SEARCH("لاينطبق - Not Applicable",J140)))</formula>
    </cfRule>
    <cfRule type="containsText" dxfId="489" priority="72" operator="containsText" text="غير مطبق  - Not Implemented">
      <formula>NOT(ISERROR(SEARCH("غير مطبق  - Not Implemented",J140)))</formula>
    </cfRule>
    <cfRule type="containsText" dxfId="488" priority="73" operator="containsText" text="مطبق جزئيًا  - Partially Implemented">
      <formula>NOT(ISERROR(SEARCH("مطبق جزئيًا  - Partially Implemented",J140)))</formula>
    </cfRule>
    <cfRule type="containsText" dxfId="487" priority="74" operator="containsText" text="مطبق كليًا  - Implemented">
      <formula>NOT(ISERROR(SEARCH("مطبق كليًا  - Implemented",J140)))</formula>
    </cfRule>
    <cfRule type="containsText" dxfId="486" priority="75" operator="containsText" text="مطبق كليًا  - Implemented">
      <formula>NOT(ISERROR(SEARCH("مطبق كليًا  - Implemented",J140)))</formula>
    </cfRule>
  </conditionalFormatting>
  <conditionalFormatting sqref="J24">
    <cfRule type="containsText" dxfId="485" priority="66" operator="containsText" text="لاينطبق - Not Applicable">
      <formula>NOT(ISERROR(SEARCH("لاينطبق - Not Applicable",J24)))</formula>
    </cfRule>
    <cfRule type="containsText" dxfId="484" priority="67" operator="containsText" text="غير مطبق  - Not Implemented">
      <formula>NOT(ISERROR(SEARCH("غير مطبق  - Not Implemented",J24)))</formula>
    </cfRule>
    <cfRule type="containsText" dxfId="483" priority="68" operator="containsText" text="مطبق جزئيًا  - Partially Implemented">
      <formula>NOT(ISERROR(SEARCH("مطبق جزئيًا  - Partially Implemented",J24)))</formula>
    </cfRule>
    <cfRule type="containsText" dxfId="482" priority="69" operator="containsText" text="مطبق كليًا  - Implemented">
      <formula>NOT(ISERROR(SEARCH("مطبق كليًا  - Implemented",J24)))</formula>
    </cfRule>
    <cfRule type="containsText" dxfId="481" priority="70" operator="containsText" text="مطبق كليًا  - Implemented">
      <formula>NOT(ISERROR(SEARCH("مطبق كليًا  - Implemented",J24)))</formula>
    </cfRule>
  </conditionalFormatting>
  <conditionalFormatting sqref="J25">
    <cfRule type="containsText" dxfId="480" priority="51" operator="containsText" text="لاينطبق - Not Applicable">
      <formula>NOT(ISERROR(SEARCH("لاينطبق - Not Applicable",J25)))</formula>
    </cfRule>
    <cfRule type="containsText" dxfId="479" priority="52" operator="containsText" text="غير مطبق  - Not Implemented">
      <formula>NOT(ISERROR(SEARCH("غير مطبق  - Not Implemented",J25)))</formula>
    </cfRule>
    <cfRule type="containsText" dxfId="478" priority="53" operator="containsText" text="مطبق جزئيًا  - Partially Implemented">
      <formula>NOT(ISERROR(SEARCH("مطبق جزئيًا  - Partially Implemented",J25)))</formula>
    </cfRule>
    <cfRule type="containsText" dxfId="477" priority="54" operator="containsText" text="مطبق كليًا  - Implemented">
      <formula>NOT(ISERROR(SEARCH("مطبق كليًا  - Implemented",J25)))</formula>
    </cfRule>
    <cfRule type="containsText" dxfId="476" priority="55" operator="containsText" text="مطبق كليًا  - Implemented">
      <formula>NOT(ISERROR(SEARCH("مطبق كليًا  - Implemented",J25)))</formula>
    </cfRule>
  </conditionalFormatting>
  <conditionalFormatting sqref="J19:J20 J22">
    <cfRule type="containsText" dxfId="475" priority="61" operator="containsText" text="لاينطبق - Not Applicable">
      <formula>NOT(ISERROR(SEARCH("لاينطبق - Not Applicable",J19)))</formula>
    </cfRule>
    <cfRule type="containsText" dxfId="474" priority="62" operator="containsText" text="غير مطبق  - Not Implemented">
      <formula>NOT(ISERROR(SEARCH("غير مطبق  - Not Implemented",J19)))</formula>
    </cfRule>
    <cfRule type="containsText" dxfId="473" priority="63" operator="containsText" text="مطبق جزئيًا  - Partially Implemented">
      <formula>NOT(ISERROR(SEARCH("مطبق جزئيًا  - Partially Implemented",J19)))</formula>
    </cfRule>
    <cfRule type="containsText" dxfId="472" priority="64" operator="containsText" text="مطبق كليًا  - Implemented">
      <formula>NOT(ISERROR(SEARCH("مطبق كليًا  - Implemented",J19)))</formula>
    </cfRule>
    <cfRule type="containsText" dxfId="471" priority="65" operator="containsText" text="مطبق كليًا  - Implemented">
      <formula>NOT(ISERROR(SEARCH("مطبق كليًا  - Implemented",J19)))</formula>
    </cfRule>
  </conditionalFormatting>
  <conditionalFormatting sqref="J21">
    <cfRule type="containsText" dxfId="470" priority="56" operator="containsText" text="لاينطبق - Not Applicable">
      <formula>NOT(ISERROR(SEARCH("لاينطبق - Not Applicable",J21)))</formula>
    </cfRule>
    <cfRule type="containsText" dxfId="469" priority="57" operator="containsText" text="غير مطبق  - Not Implemented">
      <formula>NOT(ISERROR(SEARCH("غير مطبق  - Not Implemented",J21)))</formula>
    </cfRule>
    <cfRule type="containsText" dxfId="468" priority="58" operator="containsText" text="مطبق جزئيًا  - Partially Implemented">
      <formula>NOT(ISERROR(SEARCH("مطبق جزئيًا  - Partially Implemented",J21)))</formula>
    </cfRule>
    <cfRule type="containsText" dxfId="467" priority="59" operator="containsText" text="مطبق كليًا  - Implemented">
      <formula>NOT(ISERROR(SEARCH("مطبق كليًا  - Implemented",J21)))</formula>
    </cfRule>
    <cfRule type="containsText" dxfId="466" priority="60" operator="containsText" text="مطبق كليًا  - Implemented">
      <formula>NOT(ISERROR(SEARCH("مطبق كليًا  - Implemented",J21)))</formula>
    </cfRule>
  </conditionalFormatting>
  <conditionalFormatting sqref="J34">
    <cfRule type="containsText" dxfId="465" priority="46" operator="containsText" text="لاينطبق - Not Applicable">
      <formula>NOT(ISERROR(SEARCH("لاينطبق - Not Applicable",J34)))</formula>
    </cfRule>
    <cfRule type="containsText" dxfId="464" priority="47" operator="containsText" text="غير مطبق  - Not Implemented">
      <formula>NOT(ISERROR(SEARCH("غير مطبق  - Not Implemented",J34)))</formula>
    </cfRule>
    <cfRule type="containsText" dxfId="463" priority="48" operator="containsText" text="مطبق جزئيًا  - Partially Implemented">
      <formula>NOT(ISERROR(SEARCH("مطبق جزئيًا  - Partially Implemented",J34)))</formula>
    </cfRule>
    <cfRule type="containsText" dxfId="462" priority="49" operator="containsText" text="مطبق كليًا  - Implemented">
      <formula>NOT(ISERROR(SEARCH("مطبق كليًا  - Implemented",J34)))</formula>
    </cfRule>
    <cfRule type="containsText" dxfId="461" priority="50" operator="containsText" text="مطبق كليًا  - Implemented">
      <formula>NOT(ISERROR(SEARCH("مطبق كليًا  - Implemented",J34)))</formula>
    </cfRule>
  </conditionalFormatting>
  <conditionalFormatting sqref="J47">
    <cfRule type="containsText" dxfId="460" priority="41" operator="containsText" text="لاينطبق - Not Applicable">
      <formula>NOT(ISERROR(SEARCH("لاينطبق - Not Applicable",J47)))</formula>
    </cfRule>
    <cfRule type="containsText" dxfId="459" priority="42" operator="containsText" text="غير مطبق  - Not Implemented">
      <formula>NOT(ISERROR(SEARCH("غير مطبق  - Not Implemented",J47)))</formula>
    </cfRule>
    <cfRule type="containsText" dxfId="458" priority="43" operator="containsText" text="مطبق جزئيًا  - Partially Implemented">
      <formula>NOT(ISERROR(SEARCH("مطبق جزئيًا  - Partially Implemented",J47)))</formula>
    </cfRule>
    <cfRule type="containsText" dxfId="457" priority="44" operator="containsText" text="مطبق كليًا  - Implemented">
      <formula>NOT(ISERROR(SEARCH("مطبق كليًا  - Implemented",J47)))</formula>
    </cfRule>
    <cfRule type="containsText" dxfId="456" priority="45" operator="containsText" text="مطبق كليًا  - Implemented">
      <formula>NOT(ISERROR(SEARCH("مطبق كليًا  - Implemented",J47)))</formula>
    </cfRule>
  </conditionalFormatting>
  <conditionalFormatting sqref="J59 J48:J57">
    <cfRule type="containsText" dxfId="455" priority="36" operator="containsText" text="لاينطبق - Not Applicable">
      <formula>NOT(ISERROR(SEARCH("لاينطبق - Not Applicable",J48)))</formula>
    </cfRule>
    <cfRule type="containsText" dxfId="454" priority="37" operator="containsText" text="غير مطبق  - Not Implemented">
      <formula>NOT(ISERROR(SEARCH("غير مطبق  - Not Implemented",J48)))</formula>
    </cfRule>
    <cfRule type="containsText" dxfId="453" priority="38" operator="containsText" text="مطبق جزئيًا  - Partially Implemented">
      <formula>NOT(ISERROR(SEARCH("مطبق جزئيًا  - Partially Implemented",J48)))</formula>
    </cfRule>
    <cfRule type="containsText" dxfId="452" priority="39" operator="containsText" text="مطبق كليًا  - Implemented">
      <formula>NOT(ISERROR(SEARCH("مطبق كليًا  - Implemented",J48)))</formula>
    </cfRule>
    <cfRule type="containsText" dxfId="451" priority="40" operator="containsText" text="مطبق كليًا  - Implemented">
      <formula>NOT(ISERROR(SEARCH("مطبق كليًا  - Implemented",J48)))</formula>
    </cfRule>
  </conditionalFormatting>
  <conditionalFormatting sqref="J58">
    <cfRule type="containsText" dxfId="450" priority="31" operator="containsText" text="لاينطبق - Not Applicable">
      <formula>NOT(ISERROR(SEARCH("لاينطبق - Not Applicable",J58)))</formula>
    </cfRule>
    <cfRule type="containsText" dxfId="449" priority="32" operator="containsText" text="غير مطبق  - Not Implemented">
      <formula>NOT(ISERROR(SEARCH("غير مطبق  - Not Implemented",J58)))</formula>
    </cfRule>
    <cfRule type="containsText" dxfId="448" priority="33" operator="containsText" text="مطبق جزئيًا  - Partially Implemented">
      <formula>NOT(ISERROR(SEARCH("مطبق جزئيًا  - Partially Implemented",J58)))</formula>
    </cfRule>
    <cfRule type="containsText" dxfId="447" priority="34" operator="containsText" text="مطبق كليًا  - Implemented">
      <formula>NOT(ISERROR(SEARCH("مطبق كليًا  - Implemented",J58)))</formula>
    </cfRule>
    <cfRule type="containsText" dxfId="446" priority="35" operator="containsText" text="مطبق كليًا  - Implemented">
      <formula>NOT(ISERROR(SEARCH("مطبق كليًا  - Implemented",J58)))</formula>
    </cfRule>
  </conditionalFormatting>
  <conditionalFormatting sqref="J67">
    <cfRule type="containsText" dxfId="445" priority="26" operator="containsText" text="لاينطبق - Not Applicable">
      <formula>NOT(ISERROR(SEARCH("لاينطبق - Not Applicable",J67)))</formula>
    </cfRule>
    <cfRule type="containsText" dxfId="444" priority="27" operator="containsText" text="غير مطبق  - Not Implemented">
      <formula>NOT(ISERROR(SEARCH("غير مطبق  - Not Implemented",J67)))</formula>
    </cfRule>
    <cfRule type="containsText" dxfId="443" priority="28" operator="containsText" text="مطبق جزئيًا  - Partially Implemented">
      <formula>NOT(ISERROR(SEARCH("مطبق جزئيًا  - Partially Implemented",J67)))</formula>
    </cfRule>
    <cfRule type="containsText" dxfId="442" priority="29" operator="containsText" text="مطبق كليًا  - Implemented">
      <formula>NOT(ISERROR(SEARCH("مطبق كليًا  - Implemented",J67)))</formula>
    </cfRule>
    <cfRule type="containsText" dxfId="441" priority="30" operator="containsText" text="مطبق كليًا  - Implemented">
      <formula>NOT(ISERROR(SEARCH("مطبق كليًا  - Implemented",J67)))</formula>
    </cfRule>
  </conditionalFormatting>
  <conditionalFormatting sqref="J68:J71">
    <cfRule type="containsText" dxfId="440" priority="21" operator="containsText" text="لاينطبق - Not Applicable">
      <formula>NOT(ISERROR(SEARCH("لاينطبق - Not Applicable",J68)))</formula>
    </cfRule>
    <cfRule type="containsText" dxfId="439" priority="22" operator="containsText" text="غير مطبق  - Not Implemented">
      <formula>NOT(ISERROR(SEARCH("غير مطبق  - Not Implemented",J68)))</formula>
    </cfRule>
    <cfRule type="containsText" dxfId="438" priority="23" operator="containsText" text="مطبق جزئيًا  - Partially Implemented">
      <formula>NOT(ISERROR(SEARCH("مطبق جزئيًا  - Partially Implemented",J68)))</formula>
    </cfRule>
    <cfRule type="containsText" dxfId="437" priority="24" operator="containsText" text="مطبق كليًا  - Implemented">
      <formula>NOT(ISERROR(SEARCH("مطبق كليًا  - Implemented",J68)))</formula>
    </cfRule>
    <cfRule type="containsText" dxfId="436" priority="25" operator="containsText" text="مطبق كليًا  - Implemented">
      <formula>NOT(ISERROR(SEARCH("مطبق كليًا  - Implemented",J68)))</formula>
    </cfRule>
  </conditionalFormatting>
  <conditionalFormatting sqref="J78">
    <cfRule type="containsText" dxfId="435" priority="16" operator="containsText" text="لاينطبق - Not Applicable">
      <formula>NOT(ISERROR(SEARCH("لاينطبق - Not Applicable",J78)))</formula>
    </cfRule>
    <cfRule type="containsText" dxfId="434" priority="17" operator="containsText" text="غير مطبق  - Not Implemented">
      <formula>NOT(ISERROR(SEARCH("غير مطبق  - Not Implemented",J78)))</formula>
    </cfRule>
    <cfRule type="containsText" dxfId="433" priority="18" operator="containsText" text="مطبق جزئيًا  - Partially Implemented">
      <formula>NOT(ISERROR(SEARCH("مطبق جزئيًا  - Partially Implemented",J78)))</formula>
    </cfRule>
    <cfRule type="containsText" dxfId="432" priority="19" operator="containsText" text="مطبق كليًا  - Implemented">
      <formula>NOT(ISERROR(SEARCH("مطبق كليًا  - Implemented",J78)))</formula>
    </cfRule>
    <cfRule type="containsText" dxfId="431" priority="20" operator="containsText" text="مطبق كليًا  - Implemented">
      <formula>NOT(ISERROR(SEARCH("مطبق كليًا  - Implemented",J78)))</formula>
    </cfRule>
  </conditionalFormatting>
  <conditionalFormatting sqref="J89">
    <cfRule type="containsText" dxfId="430" priority="11" operator="containsText" text="لاينطبق - Not Applicable">
      <formula>NOT(ISERROR(SEARCH("لاينطبق - Not Applicable",J89)))</formula>
    </cfRule>
    <cfRule type="containsText" dxfId="429" priority="12" operator="containsText" text="غير مطبق  - Not Implemented">
      <formula>NOT(ISERROR(SEARCH("غير مطبق  - Not Implemented",J89)))</formula>
    </cfRule>
    <cfRule type="containsText" dxfId="428" priority="13" operator="containsText" text="مطبق جزئيًا  - Partially Implemented">
      <formula>NOT(ISERROR(SEARCH("مطبق جزئيًا  - Partially Implemented",J89)))</formula>
    </cfRule>
    <cfRule type="containsText" dxfId="427" priority="14" operator="containsText" text="مطبق كليًا  - Implemented">
      <formula>NOT(ISERROR(SEARCH("مطبق كليًا  - Implemented",J89)))</formula>
    </cfRule>
    <cfRule type="containsText" dxfId="426" priority="15" operator="containsText" text="مطبق كليًا  - Implemented">
      <formula>NOT(ISERROR(SEARCH("مطبق كليًا  - Implemented",J89)))</formula>
    </cfRule>
  </conditionalFormatting>
  <conditionalFormatting sqref="J115">
    <cfRule type="containsText" dxfId="425" priority="6" operator="containsText" text="لاينطبق - Not Applicable">
      <formula>NOT(ISERROR(SEARCH("لاينطبق - Not Applicable",J115)))</formula>
    </cfRule>
    <cfRule type="containsText" dxfId="424" priority="7" operator="containsText" text="غير مطبق  - Not Implemented">
      <formula>NOT(ISERROR(SEARCH("غير مطبق  - Not Implemented",J115)))</formula>
    </cfRule>
    <cfRule type="containsText" dxfId="423" priority="8" operator="containsText" text="مطبق جزئيًا  - Partially Implemented">
      <formula>NOT(ISERROR(SEARCH("مطبق جزئيًا  - Partially Implemented",J115)))</formula>
    </cfRule>
    <cfRule type="containsText" dxfId="422" priority="9" operator="containsText" text="مطبق كليًا  - Implemented">
      <formula>NOT(ISERROR(SEARCH("مطبق كليًا  - Implemented",J115)))</formula>
    </cfRule>
    <cfRule type="containsText" dxfId="421" priority="10" operator="containsText" text="مطبق كليًا  - Implemented">
      <formula>NOT(ISERROR(SEARCH("مطبق كليًا  - Implemented",J115)))</formula>
    </cfRule>
  </conditionalFormatting>
  <conditionalFormatting sqref="J139">
    <cfRule type="containsText" dxfId="420" priority="1" operator="containsText" text="لاينطبق - Not Applicable">
      <formula>NOT(ISERROR(SEARCH("لاينطبق - Not Applicable",J139)))</formula>
    </cfRule>
    <cfRule type="containsText" dxfId="419" priority="2" operator="containsText" text="غير مطبق  - Not Implemented">
      <formula>NOT(ISERROR(SEARCH("غير مطبق  - Not Implemented",J139)))</formula>
    </cfRule>
    <cfRule type="containsText" dxfId="418" priority="3" operator="containsText" text="مطبق جزئيًا  - Partially Implemented">
      <formula>NOT(ISERROR(SEARCH("مطبق جزئيًا  - Partially Implemented",J139)))</formula>
    </cfRule>
    <cfRule type="containsText" dxfId="417" priority="4" operator="containsText" text="مطبق كليًا  - Implemented">
      <formula>NOT(ISERROR(SEARCH("مطبق كليًا  - Implemented",J139)))</formula>
    </cfRule>
    <cfRule type="containsText" dxfId="416" priority="5" operator="containsText" text="مطبق كليًا  - Implemented">
      <formula>NOT(ISERROR(SEARCH("مطبق كليًا  - Implemented",J139)))</formula>
    </cfRule>
  </conditionalFormatting>
  <dataValidations count="4">
    <dataValidation type="date" operator="greaterThan" allowBlank="1" showInputMessage="1" showErrorMessage="1" error="يجب أن يكون التاريخ على الصياغة (يوم/شهر/سنة)" sqref="P11:P143">
      <formula1>44353</formula1>
    </dataValidation>
    <dataValidation type="list" allowBlank="1" showDropDown="1" showInputMessage="1" showErrorMessage="1" sqref="L43:L44 L47 L51 L58 L69 L67 L78:L79 L89:L98 L100:L101 L106 L34 L17:L24 L115:L116 L139:L140 J72 J84 J128 J60 J11 J27 J13 J31 J89 J17 J23 J81 J87 J98 J107 J111 J122 J136 J19 J115 J34 J78 J47 J67 J139">
      <formula1>Comp_st_1</formula1>
    </dataValidation>
    <dataValidation showInputMessage="1" showErrorMessage="1" sqref="J56"/>
    <dataValidation type="list" showInputMessage="1" showErrorMessage="1" sqref="J32:J33 J12 J28:J30 J14:J16 J18 J129:J135 J35:J46 J61:J66 J73:J77 J82:J83 J88 J112:J114 J20:J22 J140:J143 J24:J26 J79:J80 J85:J86 J90:J97 J99:J106 J108:J110 J116:J121 J123:J127 J137:J138 J68:J71 J48:J55 J57:J59">
      <formula1>Comp_st_1</formula1>
    </dataValidation>
  </dataValidation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&amp;R&amp;"Calibri"&amp;11&amp;K000000&amp;"Calibri"&amp;11&amp;K000000&amp;"Calibri"&amp;11&amp;K000000&amp;"Calibri"&amp;11&amp;K000000&amp;"Calibri"&amp;11&amp;K000000&amp;"Calibri"&amp;11&amp;K000000&amp;"Times New Roman,Regular"&amp;12  &amp;G | &amp;P_x000D_&amp;1#&amp;"Courier New"&amp;10&amp;K317100متاح</first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2444" operator="equal" id="{F706ECF2-A50F-4DF2-91A6-324C332C66C5}">
            <xm:f>tbl_choices!$D$7</xm:f>
            <x14:dxf>
              <font>
                <color theme="0"/>
              </font>
              <fill>
                <patternFill>
                  <bgColor rgb="FF757575"/>
                </patternFill>
              </fill>
            </x14:dxf>
          </x14:cfRule>
          <x14:cfRule type="cellIs" priority="2445" operator="equal" id="{42CDA874-C085-46AF-AE68-65A35FB014BE}">
            <xm:f>tbl_choices!$C$9</xm:f>
            <x14:dxf>
              <font>
                <b/>
                <i val="0"/>
                <color theme="0"/>
              </font>
              <fill>
                <patternFill>
                  <bgColor rgb="FFFF0000"/>
                </patternFill>
              </fill>
            </x14:dxf>
          </x14:cfRule>
          <x14:cfRule type="cellIs" priority="2446" operator="equal" id="{53DB538F-728E-4AF9-9229-1A6D0E82621E}">
            <xm:f>tbl_choices!$C$8</xm:f>
            <x14:dxf>
              <font>
                <b/>
                <i val="0"/>
                <color theme="0"/>
              </font>
              <fill>
                <patternFill>
                  <bgColor rgb="FFFFC000"/>
                </patternFill>
              </fill>
            </x14:dxf>
          </x14:cfRule>
          <x14:cfRule type="cellIs" priority="2447" operator="equal" id="{B89A13DF-6ACD-46BB-ADFD-CF5136629160}">
            <xm:f>tbl_choices!$C$7</xm:f>
            <x14:dxf>
              <font>
                <b/>
                <i val="0"/>
                <color theme="0"/>
              </font>
              <fill>
                <patternFill>
                  <bgColor rgb="FF70AD47"/>
                </patternFill>
              </fill>
            </x14:dxf>
          </x14:cfRule>
          <xm:sqref>N84:O84 N136:O137 N11:O12 N89:O112 N116:O118 N72:O77 N25:O66</xm:sqref>
        </x14:conditionalFormatting>
        <x14:conditionalFormatting xmlns:xm="http://schemas.microsoft.com/office/excel/2006/main">
          <x14:cfRule type="cellIs" priority="2440" operator="equal" id="{1FC72FCF-9E71-49FC-9FB7-C84EF897F1D3}">
            <xm:f>tbl_choices!$D$7</xm:f>
            <x14:dxf>
              <font>
                <color theme="0"/>
              </font>
              <fill>
                <patternFill>
                  <bgColor rgb="FF757575"/>
                </patternFill>
              </fill>
            </x14:dxf>
          </x14:cfRule>
          <x14:cfRule type="cellIs" priority="2441" operator="equal" id="{AEAB0CE7-D6E2-40F6-93E2-607F915D7D8D}">
            <xm:f>tbl_choices!$C$9</xm:f>
            <x14:dxf>
              <font>
                <b/>
                <i val="0"/>
                <color theme="0"/>
              </font>
              <fill>
                <patternFill>
                  <bgColor rgb="FFFF0000"/>
                </patternFill>
              </fill>
            </x14:dxf>
          </x14:cfRule>
          <x14:cfRule type="cellIs" priority="2442" operator="equal" id="{D9434BB7-43C9-4855-AC1B-602240928779}">
            <xm:f>tbl_choices!$C$8</xm:f>
            <x14:dxf>
              <font>
                <b/>
                <i val="0"/>
                <color theme="0"/>
              </font>
              <fill>
                <patternFill>
                  <bgColor rgb="FFFFC000"/>
                </patternFill>
              </fill>
            </x14:dxf>
          </x14:cfRule>
          <x14:cfRule type="cellIs" priority="2443" operator="equal" id="{E55F293D-0CFC-4F9E-A2C7-BE41E57D6667}">
            <xm:f>tbl_choices!$C$7</xm:f>
            <x14:dxf>
              <font>
                <b/>
                <i val="0"/>
                <color theme="0"/>
              </font>
              <fill>
                <patternFill>
                  <bgColor rgb="FF70AD47"/>
                </patternFill>
              </fill>
            </x14:dxf>
          </x14:cfRule>
          <xm:sqref>N19:O19</xm:sqref>
        </x14:conditionalFormatting>
        <x14:conditionalFormatting xmlns:xm="http://schemas.microsoft.com/office/excel/2006/main">
          <x14:cfRule type="cellIs" priority="2436" operator="equal" id="{B2534ADA-6D0B-4EAF-9395-9655626347D0}">
            <xm:f>tbl_choices!$D$7</xm:f>
            <x14:dxf>
              <font>
                <color theme="0"/>
              </font>
              <fill>
                <patternFill>
                  <bgColor rgb="FF757575"/>
                </patternFill>
              </fill>
            </x14:dxf>
          </x14:cfRule>
          <x14:cfRule type="cellIs" priority="2437" operator="equal" id="{86524DB5-45FF-40AB-BFE5-6718C4381225}">
            <xm:f>tbl_choices!$C$9</xm:f>
            <x14:dxf>
              <font>
                <b/>
                <i val="0"/>
                <color theme="0"/>
              </font>
              <fill>
                <patternFill>
                  <bgColor rgb="FFFF0000"/>
                </patternFill>
              </fill>
            </x14:dxf>
          </x14:cfRule>
          <x14:cfRule type="cellIs" priority="2438" operator="equal" id="{00E08FD3-25D1-4F0A-8156-518CB0B8E304}">
            <xm:f>tbl_choices!$C$8</xm:f>
            <x14:dxf>
              <font>
                <b/>
                <i val="0"/>
                <color theme="0"/>
              </font>
              <fill>
                <patternFill>
                  <bgColor rgb="FFFFC000"/>
                </patternFill>
              </fill>
            </x14:dxf>
          </x14:cfRule>
          <x14:cfRule type="cellIs" priority="2439" operator="equal" id="{AE09C578-BE96-4588-98B2-5253D40A8038}">
            <xm:f>tbl_choices!$C$7</xm:f>
            <x14:dxf>
              <font>
                <b/>
                <i val="0"/>
                <color theme="0"/>
              </font>
              <fill>
                <patternFill>
                  <bgColor rgb="FF70AD47"/>
                </patternFill>
              </fill>
            </x14:dxf>
          </x14:cfRule>
          <xm:sqref>N67:O70</xm:sqref>
        </x14:conditionalFormatting>
        <x14:conditionalFormatting xmlns:xm="http://schemas.microsoft.com/office/excel/2006/main">
          <x14:cfRule type="cellIs" priority="2432" operator="equal" id="{73D61F80-A7A6-4FC8-8E2E-0D52B11C3E56}">
            <xm:f>tbl_choices!$D$7</xm:f>
            <x14:dxf>
              <font>
                <color theme="0"/>
              </font>
              <fill>
                <patternFill>
                  <bgColor rgb="FF757575"/>
                </patternFill>
              </fill>
            </x14:dxf>
          </x14:cfRule>
          <x14:cfRule type="cellIs" priority="2433" operator="equal" id="{3D24C2AC-A553-45B0-B902-8F5DD5E7D851}">
            <xm:f>tbl_choices!$C$9</xm:f>
            <x14:dxf>
              <font>
                <b/>
                <i val="0"/>
                <color theme="0"/>
              </font>
              <fill>
                <patternFill>
                  <bgColor rgb="FFFF0000"/>
                </patternFill>
              </fill>
            </x14:dxf>
          </x14:cfRule>
          <x14:cfRule type="cellIs" priority="2434" operator="equal" id="{BADEA9F5-7875-4D0F-A218-BFDE89EE814C}">
            <xm:f>tbl_choices!$C$8</xm:f>
            <x14:dxf>
              <font>
                <b/>
                <i val="0"/>
                <color theme="0"/>
              </font>
              <fill>
                <patternFill>
                  <bgColor rgb="FFFFC000"/>
                </patternFill>
              </fill>
            </x14:dxf>
          </x14:cfRule>
          <x14:cfRule type="cellIs" priority="2435" operator="equal" id="{7606CD25-7C7F-422A-A737-74BF9C1441BD}">
            <xm:f>tbl_choices!$C$7</xm:f>
            <x14:dxf>
              <font>
                <b/>
                <i val="0"/>
                <color theme="0"/>
              </font>
              <fill>
                <patternFill>
                  <bgColor rgb="FF70AD47"/>
                </patternFill>
              </fill>
            </x14:dxf>
          </x14:cfRule>
          <xm:sqref>N71:O71</xm:sqref>
        </x14:conditionalFormatting>
        <x14:conditionalFormatting xmlns:xm="http://schemas.microsoft.com/office/excel/2006/main">
          <x14:cfRule type="cellIs" priority="2428" operator="equal" id="{B6278034-00F9-4AAA-B512-1F3255895283}">
            <xm:f>tbl_choices!$D$7</xm:f>
            <x14:dxf>
              <font>
                <color theme="0"/>
              </font>
              <fill>
                <patternFill>
                  <bgColor rgb="FF757575"/>
                </patternFill>
              </fill>
            </x14:dxf>
          </x14:cfRule>
          <x14:cfRule type="cellIs" priority="2429" operator="equal" id="{75CE5DBD-932E-46D1-823C-E02014C9B7C8}">
            <xm:f>tbl_choices!$C$9</xm:f>
            <x14:dxf>
              <font>
                <b/>
                <i val="0"/>
                <color theme="0"/>
              </font>
              <fill>
                <patternFill>
                  <bgColor rgb="FFFF0000"/>
                </patternFill>
              </fill>
            </x14:dxf>
          </x14:cfRule>
          <x14:cfRule type="cellIs" priority="2430" operator="equal" id="{FC2319D7-2062-4356-833A-BD1CD080122F}">
            <xm:f>tbl_choices!$C$8</xm:f>
            <x14:dxf>
              <font>
                <b/>
                <i val="0"/>
                <color theme="0"/>
              </font>
              <fill>
                <patternFill>
                  <bgColor rgb="FFFFC000"/>
                </patternFill>
              </fill>
            </x14:dxf>
          </x14:cfRule>
          <x14:cfRule type="cellIs" priority="2431" operator="equal" id="{BA69F6D5-EB6B-44F0-8ECC-96229387840A}">
            <xm:f>tbl_choices!$C$7</xm:f>
            <x14:dxf>
              <font>
                <b/>
                <i val="0"/>
                <color theme="0"/>
              </font>
              <fill>
                <patternFill>
                  <bgColor rgb="FF70AD47"/>
                </patternFill>
              </fill>
            </x14:dxf>
          </x14:cfRule>
          <xm:sqref>N78:O78</xm:sqref>
        </x14:conditionalFormatting>
        <x14:conditionalFormatting xmlns:xm="http://schemas.microsoft.com/office/excel/2006/main">
          <x14:cfRule type="cellIs" priority="2424" operator="equal" id="{E07AEE8D-247F-477F-8DF7-2266A8D1BE10}">
            <xm:f>tbl_choices!$D$7</xm:f>
            <x14:dxf>
              <font>
                <color theme="0"/>
              </font>
              <fill>
                <patternFill>
                  <bgColor rgb="FF757575"/>
                </patternFill>
              </fill>
            </x14:dxf>
          </x14:cfRule>
          <x14:cfRule type="cellIs" priority="2425" operator="equal" id="{E9DD9511-9360-4632-8AAE-B524C72E1BE7}">
            <xm:f>tbl_choices!$C$9</xm:f>
            <x14:dxf>
              <font>
                <b/>
                <i val="0"/>
                <color theme="0"/>
              </font>
              <fill>
                <patternFill>
                  <bgColor rgb="FFFF0000"/>
                </patternFill>
              </fill>
            </x14:dxf>
          </x14:cfRule>
          <x14:cfRule type="cellIs" priority="2426" operator="equal" id="{1F936A1E-61C0-4A37-B261-5DB8A0E53B48}">
            <xm:f>tbl_choices!$C$8</xm:f>
            <x14:dxf>
              <font>
                <b/>
                <i val="0"/>
                <color theme="0"/>
              </font>
              <fill>
                <patternFill>
                  <bgColor rgb="FFFFC000"/>
                </patternFill>
              </fill>
            </x14:dxf>
          </x14:cfRule>
          <x14:cfRule type="cellIs" priority="2427" operator="equal" id="{FB4BF9C1-9DF9-4760-9B98-2C302F62DDD5}">
            <xm:f>tbl_choices!$C$7</xm:f>
            <x14:dxf>
              <font>
                <b/>
                <i val="0"/>
                <color theme="0"/>
              </font>
              <fill>
                <patternFill>
                  <bgColor rgb="FF70AD47"/>
                </patternFill>
              </fill>
            </x14:dxf>
          </x14:cfRule>
          <xm:sqref>N79:O79</xm:sqref>
        </x14:conditionalFormatting>
        <x14:conditionalFormatting xmlns:xm="http://schemas.microsoft.com/office/excel/2006/main">
          <x14:cfRule type="cellIs" priority="2420" operator="equal" id="{F0F207C8-C89A-4CC3-9CAA-8C8DE5013AF4}">
            <xm:f>tbl_choices!$D$7</xm:f>
            <x14:dxf>
              <font>
                <color theme="0"/>
              </font>
              <fill>
                <patternFill>
                  <bgColor rgb="FF757575"/>
                </patternFill>
              </fill>
            </x14:dxf>
          </x14:cfRule>
          <x14:cfRule type="cellIs" priority="2421" operator="equal" id="{88012209-B619-4986-803C-C424B7F46731}">
            <xm:f>tbl_choices!$C$9</xm:f>
            <x14:dxf>
              <font>
                <b/>
                <i val="0"/>
                <color theme="0"/>
              </font>
              <fill>
                <patternFill>
                  <bgColor rgb="FFFF0000"/>
                </patternFill>
              </fill>
            </x14:dxf>
          </x14:cfRule>
          <x14:cfRule type="cellIs" priority="2422" operator="equal" id="{39B1B8A2-CBAA-4795-8410-CF571911F6E2}">
            <xm:f>tbl_choices!$C$8</xm:f>
            <x14:dxf>
              <font>
                <b/>
                <i val="0"/>
                <color theme="0"/>
              </font>
              <fill>
                <patternFill>
                  <bgColor rgb="FFFFC000"/>
                </patternFill>
              </fill>
            </x14:dxf>
          </x14:cfRule>
          <x14:cfRule type="cellIs" priority="2423" operator="equal" id="{3FD76DA7-1DF8-4B28-9E1A-392F07A3700D}">
            <xm:f>tbl_choices!$C$7</xm:f>
            <x14:dxf>
              <font>
                <b/>
                <i val="0"/>
                <color theme="0"/>
              </font>
              <fill>
                <patternFill>
                  <bgColor rgb="FF70AD47"/>
                </patternFill>
              </fill>
            </x14:dxf>
          </x14:cfRule>
          <xm:sqref>N85:O88</xm:sqref>
        </x14:conditionalFormatting>
        <x14:conditionalFormatting xmlns:xm="http://schemas.microsoft.com/office/excel/2006/main">
          <x14:cfRule type="cellIs" priority="2416" operator="equal" id="{F953B021-A009-4B86-9CAE-07C12E3A8FEF}">
            <xm:f>tbl_choices!$D$7</xm:f>
            <x14:dxf>
              <font>
                <color theme="0"/>
              </font>
              <fill>
                <patternFill>
                  <bgColor rgb="FF757575"/>
                </patternFill>
              </fill>
            </x14:dxf>
          </x14:cfRule>
          <x14:cfRule type="cellIs" priority="2417" operator="equal" id="{BF56BCB9-BB93-4D45-9562-E19A1E11F2C7}">
            <xm:f>tbl_choices!$C$9</xm:f>
            <x14:dxf>
              <font>
                <b/>
                <i val="0"/>
                <color theme="0"/>
              </font>
              <fill>
                <patternFill>
                  <bgColor rgb="FFFF0000"/>
                </patternFill>
              </fill>
            </x14:dxf>
          </x14:cfRule>
          <x14:cfRule type="cellIs" priority="2418" operator="equal" id="{1515167C-FDAE-444D-AEB9-DD5CF70E41D3}">
            <xm:f>tbl_choices!$C$8</xm:f>
            <x14:dxf>
              <font>
                <b/>
                <i val="0"/>
                <color theme="0"/>
              </font>
              <fill>
                <patternFill>
                  <bgColor rgb="FFFFC000"/>
                </patternFill>
              </fill>
            </x14:dxf>
          </x14:cfRule>
          <x14:cfRule type="cellIs" priority="2419" operator="equal" id="{037FE620-342B-492B-B3D6-5A26CB4147EB}">
            <xm:f>tbl_choices!$C$7</xm:f>
            <x14:dxf>
              <font>
                <b/>
                <i val="0"/>
                <color theme="0"/>
              </font>
              <fill>
                <patternFill>
                  <bgColor rgb="FF70AD47"/>
                </patternFill>
              </fill>
            </x14:dxf>
          </x14:cfRule>
          <xm:sqref>N138:O143</xm:sqref>
        </x14:conditionalFormatting>
        <x14:conditionalFormatting xmlns:xm="http://schemas.microsoft.com/office/excel/2006/main">
          <x14:cfRule type="cellIs" priority="2412" operator="equal" id="{48501895-D4A9-40AC-BB12-48E3B3B8E178}">
            <xm:f>tbl_choices!$D$7</xm:f>
            <x14:dxf>
              <font>
                <color theme="0"/>
              </font>
              <fill>
                <patternFill>
                  <bgColor rgb="FF757575"/>
                </patternFill>
              </fill>
            </x14:dxf>
          </x14:cfRule>
          <x14:cfRule type="cellIs" priority="2413" operator="equal" id="{8DABFC74-F90B-4997-81B8-08C59D545129}">
            <xm:f>tbl_choices!$C$9</xm:f>
            <x14:dxf>
              <font>
                <b/>
                <i val="0"/>
                <color theme="0"/>
              </font>
              <fill>
                <patternFill>
                  <bgColor rgb="FFFF0000"/>
                </patternFill>
              </fill>
            </x14:dxf>
          </x14:cfRule>
          <x14:cfRule type="cellIs" priority="2414" operator="equal" id="{7369B700-303D-42AE-896C-12DC87A09060}">
            <xm:f>tbl_choices!$C$8</xm:f>
            <x14:dxf>
              <font>
                <b/>
                <i val="0"/>
                <color theme="0"/>
              </font>
              <fill>
                <patternFill>
                  <bgColor rgb="FFFFC000"/>
                </patternFill>
              </fill>
            </x14:dxf>
          </x14:cfRule>
          <x14:cfRule type="cellIs" priority="2415" operator="equal" id="{E02818FF-154B-41B4-85CF-D43B3CB53FF3}">
            <xm:f>tbl_choices!$C$7</xm:f>
            <x14:dxf>
              <font>
                <b/>
                <i val="0"/>
                <color theme="0"/>
              </font>
              <fill>
                <patternFill>
                  <bgColor rgb="FF70AD47"/>
                </patternFill>
              </fill>
            </x14:dxf>
          </x14:cfRule>
          <xm:sqref>N13:O13</xm:sqref>
        </x14:conditionalFormatting>
        <x14:conditionalFormatting xmlns:xm="http://schemas.microsoft.com/office/excel/2006/main">
          <x14:cfRule type="cellIs" priority="2408" operator="equal" id="{2D79462D-A32A-4DE6-849B-2E8434B49287}">
            <xm:f>tbl_choices!$D$7</xm:f>
            <x14:dxf>
              <font>
                <color theme="0"/>
              </font>
              <fill>
                <patternFill>
                  <bgColor rgb="FF757575"/>
                </patternFill>
              </fill>
            </x14:dxf>
          </x14:cfRule>
          <x14:cfRule type="cellIs" priority="2409" operator="equal" id="{8957B5A5-FFCB-4A89-83C2-FADFEDA35C24}">
            <xm:f>tbl_choices!$C$9</xm:f>
            <x14:dxf>
              <font>
                <b/>
                <i val="0"/>
                <color theme="0"/>
              </font>
              <fill>
                <patternFill>
                  <bgColor rgb="FFFF0000"/>
                </patternFill>
              </fill>
            </x14:dxf>
          </x14:cfRule>
          <x14:cfRule type="cellIs" priority="2410" operator="equal" id="{D96CC300-7D37-413B-BB80-B8F4F3B9385A}">
            <xm:f>tbl_choices!$C$8</xm:f>
            <x14:dxf>
              <font>
                <b/>
                <i val="0"/>
                <color theme="0"/>
              </font>
              <fill>
                <patternFill>
                  <bgColor rgb="FFFFC000"/>
                </patternFill>
              </fill>
            </x14:dxf>
          </x14:cfRule>
          <x14:cfRule type="cellIs" priority="2411" operator="equal" id="{12264D35-75AE-4634-A3F0-16E52FC58183}">
            <xm:f>tbl_choices!$C$7</xm:f>
            <x14:dxf>
              <font>
                <b/>
                <i val="0"/>
                <color theme="0"/>
              </font>
              <fill>
                <patternFill>
                  <bgColor rgb="FF70AD47"/>
                </patternFill>
              </fill>
            </x14:dxf>
          </x14:cfRule>
          <xm:sqref>N14:O14</xm:sqref>
        </x14:conditionalFormatting>
        <x14:conditionalFormatting xmlns:xm="http://schemas.microsoft.com/office/excel/2006/main">
          <x14:cfRule type="cellIs" priority="2404" operator="equal" id="{2E173582-B4D8-4506-BF33-6DE145FC1A3A}">
            <xm:f>tbl_choices!$D$7</xm:f>
            <x14:dxf>
              <font>
                <color theme="0"/>
              </font>
              <fill>
                <patternFill>
                  <bgColor rgb="FF757575"/>
                </patternFill>
              </fill>
            </x14:dxf>
          </x14:cfRule>
          <x14:cfRule type="cellIs" priority="2405" operator="equal" id="{09A0E4DF-7CF7-4EB1-B184-6EC3BE158BC9}">
            <xm:f>tbl_choices!$C$9</xm:f>
            <x14:dxf>
              <font>
                <b/>
                <i val="0"/>
                <color theme="0"/>
              </font>
              <fill>
                <patternFill>
                  <bgColor rgb="FFFF0000"/>
                </patternFill>
              </fill>
            </x14:dxf>
          </x14:cfRule>
          <x14:cfRule type="cellIs" priority="2406" operator="equal" id="{C25BF671-C7C7-4F92-BD0C-1B0E6B7869EB}">
            <xm:f>tbl_choices!$C$8</xm:f>
            <x14:dxf>
              <font>
                <b/>
                <i val="0"/>
                <color theme="0"/>
              </font>
              <fill>
                <patternFill>
                  <bgColor rgb="FFFFC000"/>
                </patternFill>
              </fill>
            </x14:dxf>
          </x14:cfRule>
          <x14:cfRule type="cellIs" priority="2407" operator="equal" id="{F2747A9B-58DF-443A-9E06-A3FD0465BB45}">
            <xm:f>tbl_choices!$C$7</xm:f>
            <x14:dxf>
              <font>
                <b/>
                <i val="0"/>
                <color theme="0"/>
              </font>
              <fill>
                <patternFill>
                  <bgColor rgb="FF70AD47"/>
                </patternFill>
              </fill>
            </x14:dxf>
          </x14:cfRule>
          <xm:sqref>N15:O15</xm:sqref>
        </x14:conditionalFormatting>
        <x14:conditionalFormatting xmlns:xm="http://schemas.microsoft.com/office/excel/2006/main">
          <x14:cfRule type="cellIs" priority="2400" operator="equal" id="{4A9F1C9F-CA4D-4931-AA4E-E244BB87BEBD}">
            <xm:f>tbl_choices!$D$7</xm:f>
            <x14:dxf>
              <font>
                <color theme="0"/>
              </font>
              <fill>
                <patternFill>
                  <bgColor rgb="FF757575"/>
                </patternFill>
              </fill>
            </x14:dxf>
          </x14:cfRule>
          <x14:cfRule type="cellIs" priority="2401" operator="equal" id="{45F2DC8A-E002-410F-B7E4-6888CE5A04BA}">
            <xm:f>tbl_choices!$C$9</xm:f>
            <x14:dxf>
              <font>
                <b/>
                <i val="0"/>
                <color theme="0"/>
              </font>
              <fill>
                <patternFill>
                  <bgColor rgb="FFFF0000"/>
                </patternFill>
              </fill>
            </x14:dxf>
          </x14:cfRule>
          <x14:cfRule type="cellIs" priority="2402" operator="equal" id="{63088A18-0C7C-41E6-833C-F3691E55A02D}">
            <xm:f>tbl_choices!$C$8</xm:f>
            <x14:dxf>
              <font>
                <b/>
                <i val="0"/>
                <color theme="0"/>
              </font>
              <fill>
                <patternFill>
                  <bgColor rgb="FFFFC000"/>
                </patternFill>
              </fill>
            </x14:dxf>
          </x14:cfRule>
          <x14:cfRule type="cellIs" priority="2403" operator="equal" id="{F1A1FF96-B466-4733-9ABB-A1BCA1741BFD}">
            <xm:f>tbl_choices!$C$7</xm:f>
            <x14:dxf>
              <font>
                <b/>
                <i val="0"/>
                <color theme="0"/>
              </font>
              <fill>
                <patternFill>
                  <bgColor rgb="FF70AD47"/>
                </patternFill>
              </fill>
            </x14:dxf>
          </x14:cfRule>
          <xm:sqref>N16:O18</xm:sqref>
        </x14:conditionalFormatting>
        <x14:conditionalFormatting xmlns:xm="http://schemas.microsoft.com/office/excel/2006/main">
          <x14:cfRule type="cellIs" priority="2396" operator="equal" id="{8425D727-6604-47DB-B10D-32E9F8522086}">
            <xm:f>tbl_choices!$D$7</xm:f>
            <x14:dxf>
              <font>
                <color theme="0"/>
              </font>
              <fill>
                <patternFill>
                  <bgColor rgb="FF757575"/>
                </patternFill>
              </fill>
            </x14:dxf>
          </x14:cfRule>
          <x14:cfRule type="cellIs" priority="2397" operator="equal" id="{CBE14CCD-2E42-4FA9-BE58-E02D48FC31C1}">
            <xm:f>tbl_choices!$C$9</xm:f>
            <x14:dxf>
              <font>
                <b/>
                <i val="0"/>
                <color theme="0"/>
              </font>
              <fill>
                <patternFill>
                  <bgColor rgb="FFFF0000"/>
                </patternFill>
              </fill>
            </x14:dxf>
          </x14:cfRule>
          <x14:cfRule type="cellIs" priority="2398" operator="equal" id="{5405E8AC-3BAF-4309-A130-78B928C8BFD6}">
            <xm:f>tbl_choices!$C$8</xm:f>
            <x14:dxf>
              <font>
                <b/>
                <i val="0"/>
                <color theme="0"/>
              </font>
              <fill>
                <patternFill>
                  <bgColor rgb="FFFFC000"/>
                </patternFill>
              </fill>
            </x14:dxf>
          </x14:cfRule>
          <x14:cfRule type="cellIs" priority="2399" operator="equal" id="{855C5B76-EFE0-4164-8E90-34842B187D98}">
            <xm:f>tbl_choices!$C$7</xm:f>
            <x14:dxf>
              <font>
                <b/>
                <i val="0"/>
                <color theme="0"/>
              </font>
              <fill>
                <patternFill>
                  <bgColor rgb="FF70AD47"/>
                </patternFill>
              </fill>
            </x14:dxf>
          </x14:cfRule>
          <xm:sqref>N80:O83</xm:sqref>
        </x14:conditionalFormatting>
        <x14:conditionalFormatting xmlns:xm="http://schemas.microsoft.com/office/excel/2006/main">
          <x14:cfRule type="cellIs" priority="2392" operator="equal" id="{EC17034A-20DB-441B-BCF9-5C7DFFE2D5CC}">
            <xm:f>tbl_choices!$D$7</xm:f>
            <x14:dxf>
              <font>
                <color theme="0"/>
              </font>
              <fill>
                <patternFill>
                  <bgColor rgb="FF757575"/>
                </patternFill>
              </fill>
            </x14:dxf>
          </x14:cfRule>
          <x14:cfRule type="cellIs" priority="2393" operator="equal" id="{75455FBB-61F7-4A9B-8C3F-79BEC63FDBAD}">
            <xm:f>tbl_choices!$C$9</xm:f>
            <x14:dxf>
              <font>
                <b/>
                <i val="0"/>
                <color theme="0"/>
              </font>
              <fill>
                <patternFill>
                  <bgColor rgb="FFFF0000"/>
                </patternFill>
              </fill>
            </x14:dxf>
          </x14:cfRule>
          <x14:cfRule type="cellIs" priority="2394" operator="equal" id="{F20322D5-BBDC-4855-80D2-F286F8D50567}">
            <xm:f>tbl_choices!$C$8</xm:f>
            <x14:dxf>
              <font>
                <b/>
                <i val="0"/>
                <color theme="0"/>
              </font>
              <fill>
                <patternFill>
                  <bgColor rgb="FFFFC000"/>
                </patternFill>
              </fill>
            </x14:dxf>
          </x14:cfRule>
          <x14:cfRule type="cellIs" priority="2395" operator="equal" id="{0DA3E3FD-0A3C-4D6D-9D45-F0FFD6EAF76B}">
            <xm:f>tbl_choices!$C$7</xm:f>
            <x14:dxf>
              <font>
                <b/>
                <i val="0"/>
                <color theme="0"/>
              </font>
              <fill>
                <patternFill>
                  <bgColor rgb="FF70AD47"/>
                </patternFill>
              </fill>
            </x14:dxf>
          </x14:cfRule>
          <xm:sqref>N115:O115 N113:O113</xm:sqref>
        </x14:conditionalFormatting>
        <x14:conditionalFormatting xmlns:xm="http://schemas.microsoft.com/office/excel/2006/main">
          <x14:cfRule type="cellIs" priority="2388" operator="equal" id="{56B9AB56-D689-46CD-9EE2-12F8A8B47931}">
            <xm:f>tbl_choices!$D$7</xm:f>
            <x14:dxf>
              <font>
                <color theme="0"/>
              </font>
              <fill>
                <patternFill>
                  <bgColor rgb="FF757575"/>
                </patternFill>
              </fill>
            </x14:dxf>
          </x14:cfRule>
          <x14:cfRule type="cellIs" priority="2389" operator="equal" id="{B364B406-E24E-4500-88B6-E1DFAA139893}">
            <xm:f>tbl_choices!$C$9</xm:f>
            <x14:dxf>
              <font>
                <b/>
                <i val="0"/>
                <color theme="0"/>
              </font>
              <fill>
                <patternFill>
                  <bgColor rgb="FFFF0000"/>
                </patternFill>
              </fill>
            </x14:dxf>
          </x14:cfRule>
          <x14:cfRule type="cellIs" priority="2390" operator="equal" id="{9A1B08CB-46CF-4E21-9E8E-E3D6028B81DC}">
            <xm:f>tbl_choices!$C$8</xm:f>
            <x14:dxf>
              <font>
                <b/>
                <i val="0"/>
                <color theme="0"/>
              </font>
              <fill>
                <patternFill>
                  <bgColor rgb="FFFFC000"/>
                </patternFill>
              </fill>
            </x14:dxf>
          </x14:cfRule>
          <x14:cfRule type="cellIs" priority="2391" operator="equal" id="{628B2F5E-B31A-4A62-9213-E420ECE72CD7}">
            <xm:f>tbl_choices!$C$7</xm:f>
            <x14:dxf>
              <font>
                <b/>
                <i val="0"/>
                <color theme="0"/>
              </font>
              <fill>
                <patternFill>
                  <bgColor rgb="FF70AD47"/>
                </patternFill>
              </fill>
            </x14:dxf>
          </x14:cfRule>
          <xm:sqref>N119:O135</xm:sqref>
        </x14:conditionalFormatting>
        <x14:conditionalFormatting xmlns:xm="http://schemas.microsoft.com/office/excel/2006/main">
          <x14:cfRule type="cellIs" priority="2384" operator="equal" id="{A11316DF-C9C8-48F5-825C-7CE29E1F234F}">
            <xm:f>tbl_choices!$D$7</xm:f>
            <x14:dxf>
              <font>
                <color theme="0"/>
              </font>
              <fill>
                <patternFill>
                  <bgColor rgb="FF757575"/>
                </patternFill>
              </fill>
            </x14:dxf>
          </x14:cfRule>
          <x14:cfRule type="cellIs" priority="2385" operator="equal" id="{6BE00875-2107-4F50-8834-71ACE55F3B61}">
            <xm:f>tbl_choices!$C$9</xm:f>
            <x14:dxf>
              <font>
                <b/>
                <i val="0"/>
                <color theme="0"/>
              </font>
              <fill>
                <patternFill>
                  <bgColor rgb="FFFF0000"/>
                </patternFill>
              </fill>
            </x14:dxf>
          </x14:cfRule>
          <x14:cfRule type="cellIs" priority="2386" operator="equal" id="{64896D4D-775A-409B-818D-AC2E215CAE43}">
            <xm:f>tbl_choices!$C$8</xm:f>
            <x14:dxf>
              <font>
                <b/>
                <i val="0"/>
                <color theme="0"/>
              </font>
              <fill>
                <patternFill>
                  <bgColor rgb="FFFFC000"/>
                </patternFill>
              </fill>
            </x14:dxf>
          </x14:cfRule>
          <x14:cfRule type="cellIs" priority="2387" operator="equal" id="{DD30B01C-13ED-43E3-BF28-B856890A02D5}">
            <xm:f>tbl_choices!$C$7</xm:f>
            <x14:dxf>
              <font>
                <b/>
                <i val="0"/>
                <color theme="0"/>
              </font>
              <fill>
                <patternFill>
                  <bgColor rgb="FF70AD47"/>
                </patternFill>
              </fill>
            </x14:dxf>
          </x14:cfRule>
          <xm:sqref>N114:O114</xm:sqref>
        </x14:conditionalFormatting>
        <x14:conditionalFormatting xmlns:xm="http://schemas.microsoft.com/office/excel/2006/main">
          <x14:cfRule type="cellIs" priority="2380" operator="equal" id="{BEA1FBB8-96CE-40BC-9CF8-A8FA7B0A4129}">
            <xm:f>tbl_choices!$D$7</xm:f>
            <x14:dxf>
              <font>
                <color theme="0"/>
              </font>
              <fill>
                <patternFill>
                  <bgColor rgb="FF757575"/>
                </patternFill>
              </fill>
            </x14:dxf>
          </x14:cfRule>
          <x14:cfRule type="cellIs" priority="2381" operator="equal" id="{1F8B90FF-F2C4-4C2F-A616-F73F676032EE}">
            <xm:f>tbl_choices!$C$9</xm:f>
            <x14:dxf>
              <font>
                <b/>
                <i val="0"/>
                <color theme="0"/>
              </font>
              <fill>
                <patternFill>
                  <bgColor rgb="FFFF0000"/>
                </patternFill>
              </fill>
            </x14:dxf>
          </x14:cfRule>
          <x14:cfRule type="cellIs" priority="2382" operator="equal" id="{E6198E6A-E3B2-4C3C-A419-E7AE4F6C5451}">
            <xm:f>tbl_choices!$C$8</xm:f>
            <x14:dxf>
              <font>
                <b/>
                <i val="0"/>
                <color theme="0"/>
              </font>
              <fill>
                <patternFill>
                  <bgColor rgb="FFFFC000"/>
                </patternFill>
              </fill>
            </x14:dxf>
          </x14:cfRule>
          <x14:cfRule type="cellIs" priority="2383" operator="equal" id="{179DC928-DB22-4998-A481-01DA026324E9}">
            <xm:f>tbl_choices!$C$7</xm:f>
            <x14:dxf>
              <font>
                <b/>
                <i val="0"/>
                <color theme="0"/>
              </font>
              <fill>
                <patternFill>
                  <bgColor rgb="FF70AD47"/>
                </patternFill>
              </fill>
            </x14:dxf>
          </x14:cfRule>
          <xm:sqref>N33:O33</xm:sqref>
        </x14:conditionalFormatting>
        <x14:conditionalFormatting xmlns:xm="http://schemas.microsoft.com/office/excel/2006/main">
          <x14:cfRule type="cellIs" priority="2240" operator="equal" id="{0581D906-1ED9-4AD9-8ECC-EDDCE2E9ECDE}">
            <xm:f>tbl_choices!$D$7</xm:f>
            <x14:dxf>
              <font>
                <color theme="0"/>
              </font>
              <fill>
                <patternFill>
                  <bgColor rgb="FF757575"/>
                </patternFill>
              </fill>
            </x14:dxf>
          </x14:cfRule>
          <x14:cfRule type="cellIs" priority="2241" operator="equal" id="{89ED3CA2-6FF8-44CD-A901-079EB05F2991}">
            <xm:f>tbl_choices!$C$9</xm:f>
            <x14:dxf>
              <font>
                <b/>
                <i val="0"/>
                <color theme="0"/>
              </font>
              <fill>
                <patternFill>
                  <bgColor rgb="FFFF0000"/>
                </patternFill>
              </fill>
            </x14:dxf>
          </x14:cfRule>
          <x14:cfRule type="cellIs" priority="2242" operator="equal" id="{494088F6-0974-47AA-A803-36CF9A3E24CF}">
            <xm:f>tbl_choices!$C$8</xm:f>
            <x14:dxf>
              <font>
                <b/>
                <i val="0"/>
                <color theme="0"/>
              </font>
              <fill>
                <patternFill>
                  <bgColor rgb="FFFFC000"/>
                </patternFill>
              </fill>
            </x14:dxf>
          </x14:cfRule>
          <x14:cfRule type="cellIs" priority="2243" operator="equal" id="{54CBA1B0-E930-4AB7-BE89-B83D36879757}">
            <xm:f>tbl_choices!$C$7</xm:f>
            <x14:dxf>
              <font>
                <b/>
                <i val="0"/>
                <color theme="0"/>
              </font>
              <fill>
                <patternFill>
                  <bgColor rgb="FF70AD47"/>
                </patternFill>
              </fill>
            </x14:dxf>
          </x14:cfRule>
          <xm:sqref>N22:O22</xm:sqref>
        </x14:conditionalFormatting>
        <x14:conditionalFormatting xmlns:xm="http://schemas.microsoft.com/office/excel/2006/main">
          <x14:cfRule type="cellIs" priority="2248" operator="equal" id="{5D41A206-E254-4886-9D8D-028A00F4BB71}">
            <xm:f>tbl_choices!$D$7</xm:f>
            <x14:dxf>
              <font>
                <color theme="0"/>
              </font>
              <fill>
                <patternFill>
                  <bgColor rgb="FF757575"/>
                </patternFill>
              </fill>
            </x14:dxf>
          </x14:cfRule>
          <x14:cfRule type="cellIs" priority="2249" operator="equal" id="{BB09B6B7-B53B-4866-96FD-2C3D478F2927}">
            <xm:f>tbl_choices!$C$9</xm:f>
            <x14:dxf>
              <font>
                <b/>
                <i val="0"/>
                <color theme="0"/>
              </font>
              <fill>
                <patternFill>
                  <bgColor rgb="FFFF0000"/>
                </patternFill>
              </fill>
            </x14:dxf>
          </x14:cfRule>
          <x14:cfRule type="cellIs" priority="2250" operator="equal" id="{5EB3F5D6-DAE6-4645-817C-998956B5D12A}">
            <xm:f>tbl_choices!$C$8</xm:f>
            <x14:dxf>
              <font>
                <b/>
                <i val="0"/>
                <color theme="0"/>
              </font>
              <fill>
                <patternFill>
                  <bgColor rgb="FFFFC000"/>
                </patternFill>
              </fill>
            </x14:dxf>
          </x14:cfRule>
          <x14:cfRule type="cellIs" priority="2251" operator="equal" id="{4D1D3E96-76D0-4EA8-A098-49878902C447}">
            <xm:f>tbl_choices!$C$7</xm:f>
            <x14:dxf>
              <font>
                <b/>
                <i val="0"/>
                <color theme="0"/>
              </font>
              <fill>
                <patternFill>
                  <bgColor rgb="FF70AD47"/>
                </patternFill>
              </fill>
            </x14:dxf>
          </x14:cfRule>
          <xm:sqref>N20:O20</xm:sqref>
        </x14:conditionalFormatting>
        <x14:conditionalFormatting xmlns:xm="http://schemas.microsoft.com/office/excel/2006/main">
          <x14:cfRule type="cellIs" priority="2244" operator="equal" id="{632645D9-C54D-4085-A410-32B7654E2252}">
            <xm:f>tbl_choices!$D$7</xm:f>
            <x14:dxf>
              <font>
                <color theme="0"/>
              </font>
              <fill>
                <patternFill>
                  <bgColor rgb="FF757575"/>
                </patternFill>
              </fill>
            </x14:dxf>
          </x14:cfRule>
          <x14:cfRule type="cellIs" priority="2245" operator="equal" id="{89B7621B-B5EA-46FE-A395-C3A7EC86AB7F}">
            <xm:f>tbl_choices!$C$9</xm:f>
            <x14:dxf>
              <font>
                <b/>
                <i val="0"/>
                <color theme="0"/>
              </font>
              <fill>
                <patternFill>
                  <bgColor rgb="FFFF0000"/>
                </patternFill>
              </fill>
            </x14:dxf>
          </x14:cfRule>
          <x14:cfRule type="cellIs" priority="2246" operator="equal" id="{90922EF8-56FE-4567-BCA8-D34A014DF4E2}">
            <xm:f>tbl_choices!$C$8</xm:f>
            <x14:dxf>
              <font>
                <b/>
                <i val="0"/>
                <color theme="0"/>
              </font>
              <fill>
                <patternFill>
                  <bgColor rgb="FFFFC000"/>
                </patternFill>
              </fill>
            </x14:dxf>
          </x14:cfRule>
          <x14:cfRule type="cellIs" priority="2247" operator="equal" id="{8C5B4D7E-2737-4F72-99C8-FAE4D3CDF45B}">
            <xm:f>tbl_choices!$C$7</xm:f>
            <x14:dxf>
              <font>
                <b/>
                <i val="0"/>
                <color theme="0"/>
              </font>
              <fill>
                <patternFill>
                  <bgColor rgb="FF70AD47"/>
                </patternFill>
              </fill>
            </x14:dxf>
          </x14:cfRule>
          <xm:sqref>N21:O21 N23:O24</xm:sqref>
        </x14:conditionalFormatting>
        <x14:conditionalFormatting xmlns:xm="http://schemas.microsoft.com/office/excel/2006/main">
          <x14:cfRule type="cellIs" priority="1116" operator="equal" id="{3C323D74-1E9D-4CF0-B023-2AE1B6EDE8AA}">
            <xm:f>tbl_choices!$D$7</xm:f>
            <x14:dxf>
              <font>
                <color theme="0"/>
              </font>
              <fill>
                <patternFill>
                  <bgColor rgb="FF757575"/>
                </patternFill>
              </fill>
            </x14:dxf>
          </x14:cfRule>
          <x14:cfRule type="cellIs" priority="1117" operator="equal" id="{084E8A4D-EDDE-4450-ACBE-85047463C44F}">
            <xm:f>tbl_choices!$C$9</xm:f>
            <x14:dxf>
              <font>
                <b/>
                <i val="0"/>
                <color theme="0"/>
              </font>
              <fill>
                <patternFill>
                  <bgColor rgb="FFFF0000"/>
                </patternFill>
              </fill>
            </x14:dxf>
          </x14:cfRule>
          <x14:cfRule type="cellIs" priority="1118" operator="equal" id="{EA214F48-1EC3-4AA2-97DF-6CAB391E1D5E}">
            <xm:f>tbl_choices!$C$8</xm:f>
            <x14:dxf>
              <font>
                <b/>
                <i val="0"/>
                <color theme="0"/>
              </font>
              <fill>
                <patternFill>
                  <bgColor rgb="FFFFC000"/>
                </patternFill>
              </fill>
            </x14:dxf>
          </x14:cfRule>
          <x14:cfRule type="cellIs" priority="1119" operator="equal" id="{5065476B-89F4-483D-B218-1AE105A8358D}">
            <xm:f>tbl_choices!$C$7</xm:f>
            <x14:dxf>
              <font>
                <b/>
                <i val="0"/>
                <color theme="0"/>
              </font>
              <fill>
                <patternFill>
                  <bgColor rgb="FF70AD47"/>
                </patternFill>
              </fill>
            </x14:dxf>
          </x14:cfRule>
          <xm:sqref>K31:L31 K73:L77 K117:L118 K137:L138 K90:K97 K116</xm:sqref>
        </x14:conditionalFormatting>
        <x14:conditionalFormatting xmlns:xm="http://schemas.microsoft.com/office/excel/2006/main">
          <x14:cfRule type="cellIs" priority="1112" operator="equal" id="{3BF99D4C-A357-4E78-9EC8-67EF355DF1C5}">
            <xm:f>tbl_choices!$D$7</xm:f>
            <x14:dxf>
              <font>
                <color theme="0"/>
              </font>
              <fill>
                <patternFill>
                  <bgColor rgb="FF757575"/>
                </patternFill>
              </fill>
            </x14:dxf>
          </x14:cfRule>
          <x14:cfRule type="cellIs" priority="1113" operator="equal" id="{69984BBA-129B-4D97-A7EC-F27E0727E592}">
            <xm:f>tbl_choices!$C$9</xm:f>
            <x14:dxf>
              <font>
                <b/>
                <i val="0"/>
                <color theme="0"/>
              </font>
              <fill>
                <patternFill>
                  <bgColor rgb="FFFF0000"/>
                </patternFill>
              </fill>
            </x14:dxf>
          </x14:cfRule>
          <x14:cfRule type="cellIs" priority="1114" operator="equal" id="{AE46F7FE-5568-4E32-AE36-A2B3A1DC9E4F}">
            <xm:f>tbl_choices!$C$8</xm:f>
            <x14:dxf>
              <font>
                <b/>
                <i val="0"/>
                <color theme="0"/>
              </font>
              <fill>
                <patternFill>
                  <bgColor rgb="FFFFC000"/>
                </patternFill>
              </fill>
            </x14:dxf>
          </x14:cfRule>
          <x14:cfRule type="cellIs" priority="1115" operator="equal" id="{0AEACCA8-BFF2-48AC-9761-F4ED9CBF0310}">
            <xm:f>tbl_choices!$C$7</xm:f>
            <x14:dxf>
              <font>
                <b/>
                <i val="0"/>
                <color theme="0"/>
              </font>
              <fill>
                <patternFill>
                  <bgColor rgb="FF70AD47"/>
                </patternFill>
              </fill>
            </x14:dxf>
          </x14:cfRule>
          <xm:sqref>K119:L121</xm:sqref>
        </x14:conditionalFormatting>
        <x14:conditionalFormatting xmlns:xm="http://schemas.microsoft.com/office/excel/2006/main">
          <x14:cfRule type="cellIs" priority="1108" operator="equal" id="{A93A2068-3018-4F21-AEAD-D392BE929CFA}">
            <xm:f>tbl_choices!$D$7</xm:f>
            <x14:dxf>
              <font>
                <color theme="0"/>
              </font>
              <fill>
                <patternFill>
                  <bgColor rgb="FF757575"/>
                </patternFill>
              </fill>
            </x14:dxf>
          </x14:cfRule>
          <x14:cfRule type="cellIs" priority="1109" operator="equal" id="{87F04AC9-25F7-441A-A053-882C767905AB}">
            <xm:f>tbl_choices!$C$9</xm:f>
            <x14:dxf>
              <font>
                <b/>
                <i val="0"/>
                <color theme="0"/>
              </font>
              <fill>
                <patternFill>
                  <bgColor rgb="FFFF0000"/>
                </patternFill>
              </fill>
            </x14:dxf>
          </x14:cfRule>
          <x14:cfRule type="cellIs" priority="1110" operator="equal" id="{FA63E50B-CD4E-4044-9E6E-A5A0A77B559A}">
            <xm:f>tbl_choices!$C$8</xm:f>
            <x14:dxf>
              <font>
                <b/>
                <i val="0"/>
                <color theme="0"/>
              </font>
              <fill>
                <patternFill>
                  <bgColor rgb="FFFFC000"/>
                </patternFill>
              </fill>
            </x14:dxf>
          </x14:cfRule>
          <x14:cfRule type="cellIs" priority="1111" operator="equal" id="{E0AA5133-78B0-4D7F-B6EF-EEECD7086704}">
            <xm:f>tbl_choices!$C$7</xm:f>
            <x14:dxf>
              <font>
                <b/>
                <i val="0"/>
                <color theme="0"/>
              </font>
              <fill>
                <patternFill>
                  <bgColor rgb="FF70AD47"/>
                </patternFill>
              </fill>
            </x14:dxf>
          </x14:cfRule>
          <xm:sqref>K13:L13</xm:sqref>
        </x14:conditionalFormatting>
        <x14:conditionalFormatting xmlns:xm="http://schemas.microsoft.com/office/excel/2006/main">
          <x14:cfRule type="cellIs" priority="1104" operator="equal" id="{B76145C7-3833-4338-A4C9-00E64DD82049}">
            <xm:f>tbl_choices!$D$7</xm:f>
            <x14:dxf>
              <font>
                <color theme="0"/>
              </font>
              <fill>
                <patternFill>
                  <bgColor rgb="FF757575"/>
                </patternFill>
              </fill>
            </x14:dxf>
          </x14:cfRule>
          <x14:cfRule type="cellIs" priority="1105" operator="equal" id="{A626A23F-BF30-4704-A15B-1B81BC9CF3F9}">
            <xm:f>tbl_choices!$C$9</xm:f>
            <x14:dxf>
              <font>
                <b/>
                <i val="0"/>
                <color theme="0"/>
              </font>
              <fill>
                <patternFill>
                  <bgColor rgb="FFFF0000"/>
                </patternFill>
              </fill>
            </x14:dxf>
          </x14:cfRule>
          <x14:cfRule type="cellIs" priority="1106" operator="equal" id="{FE1BC0AC-775A-4497-8BA5-5EB4F12EB407}">
            <xm:f>tbl_choices!$C$8</xm:f>
            <x14:dxf>
              <font>
                <b/>
                <i val="0"/>
                <color theme="0"/>
              </font>
              <fill>
                <patternFill>
                  <bgColor rgb="FFFFC000"/>
                </patternFill>
              </fill>
            </x14:dxf>
          </x14:cfRule>
          <x14:cfRule type="cellIs" priority="1107" operator="equal" id="{5DEA8319-6A36-434C-B129-9AF866196F9F}">
            <xm:f>tbl_choices!$C$7</xm:f>
            <x14:dxf>
              <font>
                <b/>
                <i val="0"/>
                <color theme="0"/>
              </font>
              <fill>
                <patternFill>
                  <bgColor rgb="FF70AD47"/>
                </patternFill>
              </fill>
            </x14:dxf>
          </x14:cfRule>
          <xm:sqref>K14:L14</xm:sqref>
        </x14:conditionalFormatting>
        <x14:conditionalFormatting xmlns:xm="http://schemas.microsoft.com/office/excel/2006/main">
          <x14:cfRule type="cellIs" priority="1100" operator="equal" id="{6B906E48-2366-439C-A30A-96D1E16EDCFF}">
            <xm:f>tbl_choices!$D$7</xm:f>
            <x14:dxf>
              <font>
                <color theme="0"/>
              </font>
              <fill>
                <patternFill>
                  <bgColor rgb="FF757575"/>
                </patternFill>
              </fill>
            </x14:dxf>
          </x14:cfRule>
          <x14:cfRule type="cellIs" priority="1101" operator="equal" id="{9547BD73-4DBB-4963-B8B7-397D343867FF}">
            <xm:f>tbl_choices!$C$9</xm:f>
            <x14:dxf>
              <font>
                <b/>
                <i val="0"/>
                <color theme="0"/>
              </font>
              <fill>
                <patternFill>
                  <bgColor rgb="FFFF0000"/>
                </patternFill>
              </fill>
            </x14:dxf>
          </x14:cfRule>
          <x14:cfRule type="cellIs" priority="1102" operator="equal" id="{82B3875C-249B-430E-83FF-2537C1D91C9B}">
            <xm:f>tbl_choices!$C$8</xm:f>
            <x14:dxf>
              <font>
                <b/>
                <i val="0"/>
                <color theme="0"/>
              </font>
              <fill>
                <patternFill>
                  <bgColor rgb="FFFFC000"/>
                </patternFill>
              </fill>
            </x14:dxf>
          </x14:cfRule>
          <x14:cfRule type="cellIs" priority="1103" operator="equal" id="{0EF6931E-9DE7-457E-90BE-2076125FC0A0}">
            <xm:f>tbl_choices!$C$7</xm:f>
            <x14:dxf>
              <font>
                <b/>
                <i val="0"/>
                <color theme="0"/>
              </font>
              <fill>
                <patternFill>
                  <bgColor rgb="FF70AD47"/>
                </patternFill>
              </fill>
            </x14:dxf>
          </x14:cfRule>
          <xm:sqref>K16:L16</xm:sqref>
        </x14:conditionalFormatting>
        <x14:conditionalFormatting xmlns:xm="http://schemas.microsoft.com/office/excel/2006/main">
          <x14:cfRule type="cellIs" priority="1096" operator="equal" id="{80CBF072-B9D5-4A50-8044-681A7D5532BA}">
            <xm:f>tbl_choices!$D$7</xm:f>
            <x14:dxf>
              <font>
                <color theme="0"/>
              </font>
              <fill>
                <patternFill>
                  <bgColor rgb="FF757575"/>
                </patternFill>
              </fill>
            </x14:dxf>
          </x14:cfRule>
          <x14:cfRule type="cellIs" priority="1097" operator="equal" id="{22128986-367A-45A3-91A4-0D31C52DB0E3}">
            <xm:f>tbl_choices!$C$9</xm:f>
            <x14:dxf>
              <font>
                <b/>
                <i val="0"/>
                <color theme="0"/>
              </font>
              <fill>
                <patternFill>
                  <bgColor rgb="FFFF0000"/>
                </patternFill>
              </fill>
            </x14:dxf>
          </x14:cfRule>
          <x14:cfRule type="cellIs" priority="1098" operator="equal" id="{71556950-10EA-476B-B73A-30A7F038A7C3}">
            <xm:f>tbl_choices!$C$8</xm:f>
            <x14:dxf>
              <font>
                <b/>
                <i val="0"/>
                <color theme="0"/>
              </font>
              <fill>
                <patternFill>
                  <bgColor rgb="FFFFC000"/>
                </patternFill>
              </fill>
            </x14:dxf>
          </x14:cfRule>
          <x14:cfRule type="cellIs" priority="1099" operator="equal" id="{2402466F-2770-4B8C-8813-86ED55340F8A}">
            <xm:f>tbl_choices!$C$7</xm:f>
            <x14:dxf>
              <font>
                <b/>
                <i val="0"/>
                <color theme="0"/>
              </font>
              <fill>
                <patternFill>
                  <bgColor rgb="FF70AD47"/>
                </patternFill>
              </fill>
            </x14:dxf>
          </x14:cfRule>
          <xm:sqref>K33:L33</xm:sqref>
        </x14:conditionalFormatting>
        <x14:conditionalFormatting xmlns:xm="http://schemas.microsoft.com/office/excel/2006/main">
          <x14:cfRule type="cellIs" priority="1092" operator="equal" id="{C2F8CD2E-1069-4840-AD5A-7FBEEAA0AE0E}">
            <xm:f>tbl_choices!$D$7</xm:f>
            <x14:dxf>
              <font>
                <color theme="0"/>
              </font>
              <fill>
                <patternFill>
                  <bgColor rgb="FF757575"/>
                </patternFill>
              </fill>
            </x14:dxf>
          </x14:cfRule>
          <x14:cfRule type="cellIs" priority="1093" operator="equal" id="{4C0A08AD-D1C9-4300-8953-4259515D3473}">
            <xm:f>tbl_choices!$C$9</xm:f>
            <x14:dxf>
              <font>
                <b/>
                <i val="0"/>
                <color theme="0"/>
              </font>
              <fill>
                <patternFill>
                  <bgColor rgb="FFFF0000"/>
                </patternFill>
              </fill>
            </x14:dxf>
          </x14:cfRule>
          <x14:cfRule type="cellIs" priority="1094" operator="equal" id="{FA5D0971-3241-4E58-9344-0A34F1FA6305}">
            <xm:f>tbl_choices!$C$8</xm:f>
            <x14:dxf>
              <font>
                <b/>
                <i val="0"/>
                <color theme="0"/>
              </font>
              <fill>
                <patternFill>
                  <bgColor rgb="FFFFC000"/>
                </patternFill>
              </fill>
            </x14:dxf>
          </x14:cfRule>
          <x14:cfRule type="cellIs" priority="1095" operator="equal" id="{86F24B03-9528-48F0-BDD7-28B8330B7951}">
            <xm:f>tbl_choices!$C$7</xm:f>
            <x14:dxf>
              <font>
                <b/>
                <i val="0"/>
                <color theme="0"/>
              </font>
              <fill>
                <patternFill>
                  <bgColor rgb="FF70AD47"/>
                </patternFill>
              </fill>
            </x14:dxf>
          </x14:cfRule>
          <xm:sqref>K47</xm:sqref>
        </x14:conditionalFormatting>
        <x14:conditionalFormatting xmlns:xm="http://schemas.microsoft.com/office/excel/2006/main">
          <x14:cfRule type="cellIs" priority="1088" operator="equal" id="{289D3AD1-BC27-428E-B808-00D3EDE050CE}">
            <xm:f>tbl_choices!$D$7</xm:f>
            <x14:dxf>
              <font>
                <color theme="0"/>
              </font>
              <fill>
                <patternFill>
                  <bgColor rgb="FF757575"/>
                </patternFill>
              </fill>
            </x14:dxf>
          </x14:cfRule>
          <x14:cfRule type="cellIs" priority="1089" operator="equal" id="{1D8059EF-E25B-48C8-88DD-D1C0F9A1CADC}">
            <xm:f>tbl_choices!$C$9</xm:f>
            <x14:dxf>
              <font>
                <b/>
                <i val="0"/>
                <color theme="0"/>
              </font>
              <fill>
                <patternFill>
                  <bgColor rgb="FFFF0000"/>
                </patternFill>
              </fill>
            </x14:dxf>
          </x14:cfRule>
          <x14:cfRule type="cellIs" priority="1090" operator="equal" id="{6DA97B22-83FC-483F-A46E-972EB37AA046}">
            <xm:f>tbl_choices!$C$8</xm:f>
            <x14:dxf>
              <font>
                <b/>
                <i val="0"/>
                <color theme="0"/>
              </font>
              <fill>
                <patternFill>
                  <bgColor rgb="FFFFC000"/>
                </patternFill>
              </fill>
            </x14:dxf>
          </x14:cfRule>
          <x14:cfRule type="cellIs" priority="1091" operator="equal" id="{939B6EBF-3FF9-498E-A870-0AB6482C46BB}">
            <xm:f>tbl_choices!$C$7</xm:f>
            <x14:dxf>
              <font>
                <b/>
                <i val="0"/>
                <color theme="0"/>
              </font>
              <fill>
                <patternFill>
                  <bgColor rgb="FF70AD47"/>
                </patternFill>
              </fill>
            </x14:dxf>
          </x14:cfRule>
          <xm:sqref>K60:L60</xm:sqref>
        </x14:conditionalFormatting>
        <x14:conditionalFormatting xmlns:xm="http://schemas.microsoft.com/office/excel/2006/main">
          <x14:cfRule type="cellIs" priority="1084" operator="equal" id="{21B365B2-AEED-4102-AB57-E300C7D12B9A}">
            <xm:f>tbl_choices!$D$7</xm:f>
            <x14:dxf>
              <font>
                <color theme="0"/>
              </font>
              <fill>
                <patternFill>
                  <bgColor rgb="FF757575"/>
                </patternFill>
              </fill>
            </x14:dxf>
          </x14:cfRule>
          <x14:cfRule type="cellIs" priority="1085" operator="equal" id="{5F8D18C1-E8E8-4C69-BC53-5654081B0FCA}">
            <xm:f>tbl_choices!$C$9</xm:f>
            <x14:dxf>
              <font>
                <b/>
                <i val="0"/>
                <color theme="0"/>
              </font>
              <fill>
                <patternFill>
                  <bgColor rgb="FFFF0000"/>
                </patternFill>
              </fill>
            </x14:dxf>
          </x14:cfRule>
          <x14:cfRule type="cellIs" priority="1086" operator="equal" id="{5DA0D08C-50DC-45B7-A266-EDB4EBDFB330}">
            <xm:f>tbl_choices!$C$8</xm:f>
            <x14:dxf>
              <font>
                <b/>
                <i val="0"/>
                <color theme="0"/>
              </font>
              <fill>
                <patternFill>
                  <bgColor rgb="FFFFC000"/>
                </patternFill>
              </fill>
            </x14:dxf>
          </x14:cfRule>
          <x14:cfRule type="cellIs" priority="1087" operator="equal" id="{3AB20CAD-9A5B-4998-BC09-2E83D2A8E555}">
            <xm:f>tbl_choices!$C$7</xm:f>
            <x14:dxf>
              <font>
                <b/>
                <i val="0"/>
                <color theme="0"/>
              </font>
              <fill>
                <patternFill>
                  <bgColor rgb="FF70AD47"/>
                </patternFill>
              </fill>
            </x14:dxf>
          </x14:cfRule>
          <xm:sqref>K67</xm:sqref>
        </x14:conditionalFormatting>
        <x14:conditionalFormatting xmlns:xm="http://schemas.microsoft.com/office/excel/2006/main">
          <x14:cfRule type="cellIs" priority="1080" operator="equal" id="{BE67413D-7ED0-447B-92C5-F083016DD8E4}">
            <xm:f>tbl_choices!$D$7</xm:f>
            <x14:dxf>
              <font>
                <color theme="0"/>
              </font>
              <fill>
                <patternFill>
                  <bgColor rgb="FF757575"/>
                </patternFill>
              </fill>
            </x14:dxf>
          </x14:cfRule>
          <x14:cfRule type="cellIs" priority="1081" operator="equal" id="{0448DEAC-F013-4974-AE4B-2C44214BC6D4}">
            <xm:f>tbl_choices!$C$9</xm:f>
            <x14:dxf>
              <font>
                <b/>
                <i val="0"/>
                <color theme="0"/>
              </font>
              <fill>
                <patternFill>
                  <bgColor rgb="FFFF0000"/>
                </patternFill>
              </fill>
            </x14:dxf>
          </x14:cfRule>
          <x14:cfRule type="cellIs" priority="1082" operator="equal" id="{41175B0C-78C8-40D9-AA2D-07CADD3EDCD1}">
            <xm:f>tbl_choices!$C$8</xm:f>
            <x14:dxf>
              <font>
                <b/>
                <i val="0"/>
                <color theme="0"/>
              </font>
              <fill>
                <patternFill>
                  <bgColor rgb="FFFFC000"/>
                </patternFill>
              </fill>
            </x14:dxf>
          </x14:cfRule>
          <x14:cfRule type="cellIs" priority="1083" operator="equal" id="{8AC2CA15-25CA-4AAD-B324-022AA75FBF5A}">
            <xm:f>tbl_choices!$C$7</xm:f>
            <x14:dxf>
              <font>
                <b/>
                <i val="0"/>
                <color theme="0"/>
              </font>
              <fill>
                <patternFill>
                  <bgColor rgb="FF70AD47"/>
                </patternFill>
              </fill>
            </x14:dxf>
          </x14:cfRule>
          <xm:sqref>K72:L72</xm:sqref>
        </x14:conditionalFormatting>
        <x14:conditionalFormatting xmlns:xm="http://schemas.microsoft.com/office/excel/2006/main">
          <x14:cfRule type="cellIs" priority="1076" operator="equal" id="{F79CBB3A-F967-4FB4-B894-1CF380C2B3E8}">
            <xm:f>tbl_choices!$D$7</xm:f>
            <x14:dxf>
              <font>
                <color theme="0"/>
              </font>
              <fill>
                <patternFill>
                  <bgColor rgb="FF757575"/>
                </patternFill>
              </fill>
            </x14:dxf>
          </x14:cfRule>
          <x14:cfRule type="cellIs" priority="1077" operator="equal" id="{27D2E33A-A924-4CA3-8872-690981DBAE18}">
            <xm:f>tbl_choices!$C$9</xm:f>
            <x14:dxf>
              <font>
                <b/>
                <i val="0"/>
                <color theme="0"/>
              </font>
              <fill>
                <patternFill>
                  <bgColor rgb="FFFF0000"/>
                </patternFill>
              </fill>
            </x14:dxf>
          </x14:cfRule>
          <x14:cfRule type="cellIs" priority="1078" operator="equal" id="{583B7563-75A2-4D1B-9789-F9F37FFD56D9}">
            <xm:f>tbl_choices!$C$8</xm:f>
            <x14:dxf>
              <font>
                <b/>
                <i val="0"/>
                <color theme="0"/>
              </font>
              <fill>
                <patternFill>
                  <bgColor rgb="FFFFC000"/>
                </patternFill>
              </fill>
            </x14:dxf>
          </x14:cfRule>
          <x14:cfRule type="cellIs" priority="1079" operator="equal" id="{BA7DF661-EA79-493D-83C6-926499DB5C9C}">
            <xm:f>tbl_choices!$C$7</xm:f>
            <x14:dxf>
              <font>
                <b/>
                <i val="0"/>
                <color theme="0"/>
              </font>
              <fill>
                <patternFill>
                  <bgColor rgb="FF70AD47"/>
                </patternFill>
              </fill>
            </x14:dxf>
          </x14:cfRule>
          <xm:sqref>K80:L80 K79</xm:sqref>
        </x14:conditionalFormatting>
        <x14:conditionalFormatting xmlns:xm="http://schemas.microsoft.com/office/excel/2006/main">
          <x14:cfRule type="cellIs" priority="1072" operator="equal" id="{76FC83BD-BE65-4783-A292-87570E92957B}">
            <xm:f>tbl_choices!$D$7</xm:f>
            <x14:dxf>
              <font>
                <color theme="0"/>
              </font>
              <fill>
                <patternFill>
                  <bgColor rgb="FF757575"/>
                </patternFill>
              </fill>
            </x14:dxf>
          </x14:cfRule>
          <x14:cfRule type="cellIs" priority="1073" operator="equal" id="{D6D28DD4-A7F2-4873-A2F8-E834FD23DF4F}">
            <xm:f>tbl_choices!$C$9</xm:f>
            <x14:dxf>
              <font>
                <b/>
                <i val="0"/>
                <color theme="0"/>
              </font>
              <fill>
                <patternFill>
                  <bgColor rgb="FFFF0000"/>
                </patternFill>
              </fill>
            </x14:dxf>
          </x14:cfRule>
          <x14:cfRule type="cellIs" priority="1074" operator="equal" id="{F5D70E97-A5BC-4DE4-B897-DF12B2FECEC8}">
            <xm:f>tbl_choices!$C$8</xm:f>
            <x14:dxf>
              <font>
                <b/>
                <i val="0"/>
                <color theme="0"/>
              </font>
              <fill>
                <patternFill>
                  <bgColor rgb="FFFFC000"/>
                </patternFill>
              </fill>
            </x14:dxf>
          </x14:cfRule>
          <x14:cfRule type="cellIs" priority="1075" operator="equal" id="{A128839D-3416-4E35-B72D-FD031BBE8125}">
            <xm:f>tbl_choices!$C$7</xm:f>
            <x14:dxf>
              <font>
                <b/>
                <i val="0"/>
                <color theme="0"/>
              </font>
              <fill>
                <patternFill>
                  <bgColor rgb="FF70AD47"/>
                </patternFill>
              </fill>
            </x14:dxf>
          </x14:cfRule>
          <xm:sqref>K78</xm:sqref>
        </x14:conditionalFormatting>
        <x14:conditionalFormatting xmlns:xm="http://schemas.microsoft.com/office/excel/2006/main">
          <x14:cfRule type="cellIs" priority="1068" operator="equal" id="{27CEBAAC-64EC-4F48-BB2C-825288E4DB15}">
            <xm:f>tbl_choices!$D$7</xm:f>
            <x14:dxf>
              <font>
                <color theme="0"/>
              </font>
              <fill>
                <patternFill>
                  <bgColor rgb="FF757575"/>
                </patternFill>
              </fill>
            </x14:dxf>
          </x14:cfRule>
          <x14:cfRule type="cellIs" priority="1069" operator="equal" id="{E802D1AE-851B-4471-BEB3-82D944C718F0}">
            <xm:f>tbl_choices!$C$9</xm:f>
            <x14:dxf>
              <font>
                <b/>
                <i val="0"/>
                <color theme="0"/>
              </font>
              <fill>
                <patternFill>
                  <bgColor rgb="FFFF0000"/>
                </patternFill>
              </fill>
            </x14:dxf>
          </x14:cfRule>
          <x14:cfRule type="cellIs" priority="1070" operator="equal" id="{49CDAA56-9CAC-4C8B-867A-5C199A9C6988}">
            <xm:f>tbl_choices!$C$8</xm:f>
            <x14:dxf>
              <font>
                <b/>
                <i val="0"/>
                <color theme="0"/>
              </font>
              <fill>
                <patternFill>
                  <bgColor rgb="FFFFC000"/>
                </patternFill>
              </fill>
            </x14:dxf>
          </x14:cfRule>
          <x14:cfRule type="cellIs" priority="1071" operator="equal" id="{FCD5E269-727D-46CA-A5CD-3BE6288A0629}">
            <xm:f>tbl_choices!$C$7</xm:f>
            <x14:dxf>
              <font>
                <b/>
                <i val="0"/>
                <color theme="0"/>
              </font>
              <fill>
                <patternFill>
                  <bgColor rgb="FF70AD47"/>
                </patternFill>
              </fill>
            </x14:dxf>
          </x14:cfRule>
          <xm:sqref>K85:L86</xm:sqref>
        </x14:conditionalFormatting>
        <x14:conditionalFormatting xmlns:xm="http://schemas.microsoft.com/office/excel/2006/main">
          <x14:cfRule type="cellIs" priority="1064" operator="equal" id="{4FC57637-68F8-444A-9038-09FCE6B59FBE}">
            <xm:f>tbl_choices!$D$7</xm:f>
            <x14:dxf>
              <font>
                <color theme="0"/>
              </font>
              <fill>
                <patternFill>
                  <bgColor rgb="FF757575"/>
                </patternFill>
              </fill>
            </x14:dxf>
          </x14:cfRule>
          <x14:cfRule type="cellIs" priority="1065" operator="equal" id="{66585890-D277-4778-9914-F840E5E6BB09}">
            <xm:f>tbl_choices!$C$9</xm:f>
            <x14:dxf>
              <font>
                <b/>
                <i val="0"/>
                <color theme="0"/>
              </font>
              <fill>
                <patternFill>
                  <bgColor rgb="FFFF0000"/>
                </patternFill>
              </fill>
            </x14:dxf>
          </x14:cfRule>
          <x14:cfRule type="cellIs" priority="1066" operator="equal" id="{62C33BBC-AC68-4C98-8341-E9E30977EC79}">
            <xm:f>tbl_choices!$C$8</xm:f>
            <x14:dxf>
              <font>
                <b/>
                <i val="0"/>
                <color theme="0"/>
              </font>
              <fill>
                <patternFill>
                  <bgColor rgb="FFFFC000"/>
                </patternFill>
              </fill>
            </x14:dxf>
          </x14:cfRule>
          <x14:cfRule type="cellIs" priority="1067" operator="equal" id="{63C2210D-B976-430D-B5BE-F2360D9E781F}">
            <xm:f>tbl_choices!$C$7</xm:f>
            <x14:dxf>
              <font>
                <b/>
                <i val="0"/>
                <color theme="0"/>
              </font>
              <fill>
                <patternFill>
                  <bgColor rgb="FF70AD47"/>
                </patternFill>
              </fill>
            </x14:dxf>
          </x14:cfRule>
          <xm:sqref>K84:L84</xm:sqref>
        </x14:conditionalFormatting>
        <x14:conditionalFormatting xmlns:xm="http://schemas.microsoft.com/office/excel/2006/main">
          <x14:cfRule type="cellIs" priority="1060" operator="equal" id="{D013968B-9BBF-4205-80D3-DFBA02696499}">
            <xm:f>tbl_choices!$D$7</xm:f>
            <x14:dxf>
              <font>
                <color theme="0"/>
              </font>
              <fill>
                <patternFill>
                  <bgColor rgb="FF757575"/>
                </patternFill>
              </fill>
            </x14:dxf>
          </x14:cfRule>
          <x14:cfRule type="cellIs" priority="1061" operator="equal" id="{6D94F7A5-F667-4B35-986B-E5C75EDE2FD6}">
            <xm:f>tbl_choices!$C$9</xm:f>
            <x14:dxf>
              <font>
                <b/>
                <i val="0"/>
                <color theme="0"/>
              </font>
              <fill>
                <patternFill>
                  <bgColor rgb="FFFF0000"/>
                </patternFill>
              </fill>
            </x14:dxf>
          </x14:cfRule>
          <x14:cfRule type="cellIs" priority="1062" operator="equal" id="{45440ED8-8E9F-4BBB-8C2A-F2A11BF26791}">
            <xm:f>tbl_choices!$C$8</xm:f>
            <x14:dxf>
              <font>
                <b/>
                <i val="0"/>
                <color theme="0"/>
              </font>
              <fill>
                <patternFill>
                  <bgColor rgb="FFFFC000"/>
                </patternFill>
              </fill>
            </x14:dxf>
          </x14:cfRule>
          <x14:cfRule type="cellIs" priority="1063" operator="equal" id="{FE741460-228D-420F-9D92-B84B717B08F4}">
            <xm:f>tbl_choices!$C$7</xm:f>
            <x14:dxf>
              <font>
                <b/>
                <i val="0"/>
                <color theme="0"/>
              </font>
              <fill>
                <patternFill>
                  <bgColor rgb="FF70AD47"/>
                </patternFill>
              </fill>
            </x14:dxf>
          </x14:cfRule>
          <xm:sqref>K89</xm:sqref>
        </x14:conditionalFormatting>
        <x14:conditionalFormatting xmlns:xm="http://schemas.microsoft.com/office/excel/2006/main">
          <x14:cfRule type="cellIs" priority="1056" operator="equal" id="{601D4662-1CC3-409D-B74A-E7DB9A964DCA}">
            <xm:f>tbl_choices!$D$7</xm:f>
            <x14:dxf>
              <font>
                <color theme="0"/>
              </font>
              <fill>
                <patternFill>
                  <bgColor rgb="FF757575"/>
                </patternFill>
              </fill>
            </x14:dxf>
          </x14:cfRule>
          <x14:cfRule type="cellIs" priority="1057" operator="equal" id="{6F1D0469-FC5C-4DE6-ACFB-BA96E05A9A8C}">
            <xm:f>tbl_choices!$C$9</xm:f>
            <x14:dxf>
              <font>
                <b/>
                <i val="0"/>
                <color theme="0"/>
              </font>
              <fill>
                <patternFill>
                  <bgColor rgb="FFFF0000"/>
                </patternFill>
              </fill>
            </x14:dxf>
          </x14:cfRule>
          <x14:cfRule type="cellIs" priority="1058" operator="equal" id="{EED66C5D-6C22-419A-805C-B319AF5B569C}">
            <xm:f>tbl_choices!$C$8</xm:f>
            <x14:dxf>
              <font>
                <b/>
                <i val="0"/>
                <color theme="0"/>
              </font>
              <fill>
                <patternFill>
                  <bgColor rgb="FFFFC000"/>
                </patternFill>
              </fill>
            </x14:dxf>
          </x14:cfRule>
          <x14:cfRule type="cellIs" priority="1059" operator="equal" id="{423A9F7D-C147-444F-AACF-EBB17A09106F}">
            <xm:f>tbl_choices!$C$7</xm:f>
            <x14:dxf>
              <font>
                <b/>
                <i val="0"/>
                <color theme="0"/>
              </font>
              <fill>
                <patternFill>
                  <bgColor rgb="FF70AD47"/>
                </patternFill>
              </fill>
            </x14:dxf>
          </x14:cfRule>
          <xm:sqref>K115</xm:sqref>
        </x14:conditionalFormatting>
        <x14:conditionalFormatting xmlns:xm="http://schemas.microsoft.com/office/excel/2006/main">
          <x14:cfRule type="cellIs" priority="1052" operator="equal" id="{B00217A2-18C5-4CA2-92AD-5819D8B06B2E}">
            <xm:f>tbl_choices!$D$7</xm:f>
            <x14:dxf>
              <font>
                <color theme="0"/>
              </font>
              <fill>
                <patternFill>
                  <bgColor rgb="FF757575"/>
                </patternFill>
              </fill>
            </x14:dxf>
          </x14:cfRule>
          <x14:cfRule type="cellIs" priority="1053" operator="equal" id="{FA8FC1D9-F077-4536-8652-1CDFA506F904}">
            <xm:f>tbl_choices!$C$9</xm:f>
            <x14:dxf>
              <font>
                <b/>
                <i val="0"/>
                <color theme="0"/>
              </font>
              <fill>
                <patternFill>
                  <bgColor rgb="FFFF0000"/>
                </patternFill>
              </fill>
            </x14:dxf>
          </x14:cfRule>
          <x14:cfRule type="cellIs" priority="1054" operator="equal" id="{22D9E496-D058-476C-9A22-024C4E562852}">
            <xm:f>tbl_choices!$C$8</xm:f>
            <x14:dxf>
              <font>
                <b/>
                <i val="0"/>
                <color theme="0"/>
              </font>
              <fill>
                <patternFill>
                  <bgColor rgb="FFFFC000"/>
                </patternFill>
              </fill>
            </x14:dxf>
          </x14:cfRule>
          <x14:cfRule type="cellIs" priority="1055" operator="equal" id="{D417C86C-0C13-4A4C-B125-670F8B4BA094}">
            <xm:f>tbl_choices!$C$7</xm:f>
            <x14:dxf>
              <font>
                <b/>
                <i val="0"/>
                <color theme="0"/>
              </font>
              <fill>
                <patternFill>
                  <bgColor rgb="FF70AD47"/>
                </patternFill>
              </fill>
            </x14:dxf>
          </x14:cfRule>
          <xm:sqref>K136:L136</xm:sqref>
        </x14:conditionalFormatting>
        <x14:conditionalFormatting xmlns:xm="http://schemas.microsoft.com/office/excel/2006/main">
          <x14:cfRule type="cellIs" priority="1043" operator="equal" id="{62332423-36F4-46A1-8FEF-1197C08C46E4}">
            <xm:f>tbl_choices!$D$7</xm:f>
            <x14:dxf>
              <font>
                <color theme="0"/>
              </font>
              <fill>
                <patternFill>
                  <bgColor rgb="FF757575"/>
                </patternFill>
              </fill>
            </x14:dxf>
          </x14:cfRule>
          <x14:cfRule type="cellIs" priority="1044" operator="equal" id="{9F3F4A2D-4AA8-4BB4-BBF4-AD4F24052426}">
            <xm:f>tbl_choices!$C$9</xm:f>
            <x14:dxf>
              <font>
                <b/>
                <i val="0"/>
                <color theme="0"/>
              </font>
              <fill>
                <patternFill>
                  <bgColor rgb="FFFF0000"/>
                </patternFill>
              </fill>
            </x14:dxf>
          </x14:cfRule>
          <x14:cfRule type="cellIs" priority="1045" operator="equal" id="{39A9263D-F558-4AA7-9445-E4E7C97168EC}">
            <xm:f>tbl_choices!$C$8</xm:f>
            <x14:dxf>
              <font>
                <b/>
                <i val="0"/>
                <color theme="0"/>
              </font>
              <fill>
                <patternFill>
                  <bgColor rgb="FFFFC000"/>
                </patternFill>
              </fill>
            </x14:dxf>
          </x14:cfRule>
          <x14:cfRule type="cellIs" priority="1046" operator="equal" id="{189825F2-8F18-4A76-A5DD-6CFF5CDD226A}">
            <xm:f>tbl_choices!$C$7</xm:f>
            <x14:dxf>
              <font>
                <b/>
                <i val="0"/>
                <color theme="0"/>
              </font>
              <fill>
                <patternFill>
                  <bgColor rgb="FF70AD47"/>
                </patternFill>
              </fill>
            </x14:dxf>
          </x14:cfRule>
          <xm:sqref>K12:M12 M13:M143</xm:sqref>
        </x14:conditionalFormatting>
        <x14:conditionalFormatting xmlns:xm="http://schemas.microsoft.com/office/excel/2006/main">
          <x14:cfRule type="cellIs" priority="1034" operator="equal" id="{DF60E9D0-64B2-4474-834A-60B2495CF16D}">
            <xm:f>tbl_choices!$D$7</xm:f>
            <x14:dxf>
              <font>
                <color theme="0"/>
              </font>
              <fill>
                <patternFill>
                  <bgColor rgb="FF757575"/>
                </patternFill>
              </fill>
            </x14:dxf>
          </x14:cfRule>
          <x14:cfRule type="cellIs" priority="1035" operator="equal" id="{FE7074D9-8075-4F41-B375-3E0AC6501146}">
            <xm:f>tbl_choices!$C$9</xm:f>
            <x14:dxf>
              <font>
                <b/>
                <i val="0"/>
                <color theme="0"/>
              </font>
              <fill>
                <patternFill>
                  <bgColor rgb="FFFF0000"/>
                </patternFill>
              </fill>
            </x14:dxf>
          </x14:cfRule>
          <x14:cfRule type="cellIs" priority="1036" operator="equal" id="{BD77C2F8-3CDD-4638-B0D7-8DC811BF0E9A}">
            <xm:f>tbl_choices!$C$8</xm:f>
            <x14:dxf>
              <font>
                <b/>
                <i val="0"/>
                <color theme="0"/>
              </font>
              <fill>
                <patternFill>
                  <bgColor rgb="FFFFC000"/>
                </patternFill>
              </fill>
            </x14:dxf>
          </x14:cfRule>
          <x14:cfRule type="cellIs" priority="1037" operator="equal" id="{E0C665FE-2D31-4CD8-A03F-03C5468152A3}">
            <xm:f>tbl_choices!$C$7</xm:f>
            <x14:dxf>
              <font>
                <b/>
                <i val="0"/>
                <color theme="0"/>
              </font>
              <fill>
                <patternFill>
                  <bgColor rgb="FF70AD47"/>
                </patternFill>
              </fill>
            </x14:dxf>
          </x14:cfRule>
          <xm:sqref>K11:M11</xm:sqref>
        </x14:conditionalFormatting>
        <x14:conditionalFormatting xmlns:xm="http://schemas.microsoft.com/office/excel/2006/main">
          <x14:cfRule type="cellIs" priority="1025" operator="equal" id="{A0BE374B-ED40-44A0-8752-9C9C07E35699}">
            <xm:f>tbl_choices!$D$7</xm:f>
            <x14:dxf>
              <font>
                <color theme="0"/>
              </font>
              <fill>
                <patternFill>
                  <bgColor rgb="FF757575"/>
                </patternFill>
              </fill>
            </x14:dxf>
          </x14:cfRule>
          <x14:cfRule type="cellIs" priority="1026" operator="equal" id="{D6D718F9-DD4C-4BFF-A345-8972E22D178D}">
            <xm:f>tbl_choices!$C$9</xm:f>
            <x14:dxf>
              <font>
                <b/>
                <i val="0"/>
                <color theme="0"/>
              </font>
              <fill>
                <patternFill>
                  <bgColor rgb="FFFF0000"/>
                </patternFill>
              </fill>
            </x14:dxf>
          </x14:cfRule>
          <x14:cfRule type="cellIs" priority="1027" operator="equal" id="{A895640E-18C2-4C9E-B21E-D7014F9DE59C}">
            <xm:f>tbl_choices!$C$8</xm:f>
            <x14:dxf>
              <font>
                <b/>
                <i val="0"/>
                <color theme="0"/>
              </font>
              <fill>
                <patternFill>
                  <bgColor rgb="FFFFC000"/>
                </patternFill>
              </fill>
            </x14:dxf>
          </x14:cfRule>
          <x14:cfRule type="cellIs" priority="1028" operator="equal" id="{BC1F98A0-90F6-41DB-9DDA-363983F5C9C9}">
            <xm:f>tbl_choices!$C$7</xm:f>
            <x14:dxf>
              <font>
                <b/>
                <i val="0"/>
                <color theme="0"/>
              </font>
              <fill>
                <patternFill>
                  <bgColor rgb="FF70AD47"/>
                </patternFill>
              </fill>
            </x14:dxf>
          </x14:cfRule>
          <xm:sqref>K15:L15</xm:sqref>
        </x14:conditionalFormatting>
        <x14:conditionalFormatting xmlns:xm="http://schemas.microsoft.com/office/excel/2006/main">
          <x14:cfRule type="cellIs" priority="1016" operator="equal" id="{E5B239EA-25A8-4593-9D44-89E1C6F8B439}">
            <xm:f>tbl_choices!$D$7</xm:f>
            <x14:dxf>
              <font>
                <color theme="0"/>
              </font>
              <fill>
                <patternFill>
                  <bgColor rgb="FF757575"/>
                </patternFill>
              </fill>
            </x14:dxf>
          </x14:cfRule>
          <x14:cfRule type="cellIs" priority="1017" operator="equal" id="{F6A4846A-4C08-480A-8093-CFB2B1B880EA}">
            <xm:f>tbl_choices!$C$9</xm:f>
            <x14:dxf>
              <font>
                <b/>
                <i val="0"/>
                <color theme="0"/>
              </font>
              <fill>
                <patternFill>
                  <bgColor rgb="FFFF0000"/>
                </patternFill>
              </fill>
            </x14:dxf>
          </x14:cfRule>
          <x14:cfRule type="cellIs" priority="1018" operator="equal" id="{422B0A06-C359-42B2-BEC9-9B79580F42BB}">
            <xm:f>tbl_choices!$C$8</xm:f>
            <x14:dxf>
              <font>
                <b/>
                <i val="0"/>
                <color theme="0"/>
              </font>
              <fill>
                <patternFill>
                  <bgColor rgb="FFFFC000"/>
                </patternFill>
              </fill>
            </x14:dxf>
          </x14:cfRule>
          <x14:cfRule type="cellIs" priority="1019" operator="equal" id="{14D1660A-E8A5-44E7-8FC3-2E90B37B3ED0}">
            <xm:f>tbl_choices!$C$7</xm:f>
            <x14:dxf>
              <font>
                <b/>
                <i val="0"/>
                <color theme="0"/>
              </font>
              <fill>
                <patternFill>
                  <bgColor rgb="FF70AD47"/>
                </patternFill>
              </fill>
            </x14:dxf>
          </x14:cfRule>
          <xm:sqref>K18</xm:sqref>
        </x14:conditionalFormatting>
        <x14:conditionalFormatting xmlns:xm="http://schemas.microsoft.com/office/excel/2006/main">
          <x14:cfRule type="cellIs" priority="989" operator="equal" id="{3BED22CC-DD6D-430C-B126-7DEF0AFBE6B0}">
            <xm:f>tbl_choices!$D$7</xm:f>
            <x14:dxf>
              <font>
                <color theme="0"/>
              </font>
              <fill>
                <patternFill>
                  <bgColor rgb="FF757575"/>
                </patternFill>
              </fill>
            </x14:dxf>
          </x14:cfRule>
          <x14:cfRule type="cellIs" priority="990" operator="equal" id="{A055AD7A-9A95-4EAC-9982-0CD85507550B}">
            <xm:f>tbl_choices!$C$9</xm:f>
            <x14:dxf>
              <font>
                <b/>
                <i val="0"/>
                <color theme="0"/>
              </font>
              <fill>
                <patternFill>
                  <bgColor rgb="FFFF0000"/>
                </patternFill>
              </fill>
            </x14:dxf>
          </x14:cfRule>
          <x14:cfRule type="cellIs" priority="991" operator="equal" id="{2B9E2A89-3EA9-426F-BC81-5A5ADF979E80}">
            <xm:f>tbl_choices!$C$8</xm:f>
            <x14:dxf>
              <font>
                <b/>
                <i val="0"/>
                <color theme="0"/>
              </font>
              <fill>
                <patternFill>
                  <bgColor rgb="FFFFC000"/>
                </patternFill>
              </fill>
            </x14:dxf>
          </x14:cfRule>
          <x14:cfRule type="cellIs" priority="992" operator="equal" id="{80384C47-DAF8-40BF-80C1-63EA60763807}">
            <xm:f>tbl_choices!$C$7</xm:f>
            <x14:dxf>
              <font>
                <b/>
                <i val="0"/>
                <color theme="0"/>
              </font>
              <fill>
                <patternFill>
                  <bgColor rgb="FF70AD47"/>
                </patternFill>
              </fill>
            </x14:dxf>
          </x14:cfRule>
          <xm:sqref>K17</xm:sqref>
        </x14:conditionalFormatting>
        <x14:conditionalFormatting xmlns:xm="http://schemas.microsoft.com/office/excel/2006/main">
          <x14:cfRule type="cellIs" priority="1007" operator="equal" id="{98CA0BE2-D2B7-41AB-A136-9D6101E58767}">
            <xm:f>tbl_choices!$D$7</xm:f>
            <x14:dxf>
              <font>
                <color theme="0"/>
              </font>
              <fill>
                <patternFill>
                  <bgColor rgb="FF757575"/>
                </patternFill>
              </fill>
            </x14:dxf>
          </x14:cfRule>
          <x14:cfRule type="cellIs" priority="1008" operator="equal" id="{287C75DF-B032-4B51-8BFA-C5CBF2D76F2E}">
            <xm:f>tbl_choices!$C$9</xm:f>
            <x14:dxf>
              <font>
                <b/>
                <i val="0"/>
                <color theme="0"/>
              </font>
              <fill>
                <patternFill>
                  <bgColor rgb="FFFF0000"/>
                </patternFill>
              </fill>
            </x14:dxf>
          </x14:cfRule>
          <x14:cfRule type="cellIs" priority="1009" operator="equal" id="{D526C053-E733-432D-A900-87A435109F8E}">
            <xm:f>tbl_choices!$C$8</xm:f>
            <x14:dxf>
              <font>
                <b/>
                <i val="0"/>
                <color theme="0"/>
              </font>
              <fill>
                <patternFill>
                  <bgColor rgb="FFFFC000"/>
                </patternFill>
              </fill>
            </x14:dxf>
          </x14:cfRule>
          <x14:cfRule type="cellIs" priority="1010" operator="equal" id="{77E9E528-D9DA-43F1-BF02-CDC446FCBB79}">
            <xm:f>tbl_choices!$C$7</xm:f>
            <x14:dxf>
              <font>
                <b/>
                <i val="0"/>
                <color theme="0"/>
              </font>
              <fill>
                <patternFill>
                  <bgColor rgb="FF70AD47"/>
                </patternFill>
              </fill>
            </x14:dxf>
          </x14:cfRule>
          <xm:sqref>K35:L38 K46:L46</xm:sqref>
        </x14:conditionalFormatting>
        <x14:conditionalFormatting xmlns:xm="http://schemas.microsoft.com/office/excel/2006/main">
          <x14:cfRule type="cellIs" priority="998" operator="equal" id="{A9B3204E-475F-44F8-8B8E-87B2C67E81DA}">
            <xm:f>tbl_choices!$D$7</xm:f>
            <x14:dxf>
              <font>
                <color theme="0"/>
              </font>
              <fill>
                <patternFill>
                  <bgColor rgb="FF757575"/>
                </patternFill>
              </fill>
            </x14:dxf>
          </x14:cfRule>
          <x14:cfRule type="cellIs" priority="999" operator="equal" id="{3F76DA88-7324-44A8-AD9B-28A308FA5360}">
            <xm:f>tbl_choices!$C$9</xm:f>
            <x14:dxf>
              <font>
                <b/>
                <i val="0"/>
                <color theme="0"/>
              </font>
              <fill>
                <patternFill>
                  <bgColor rgb="FFFF0000"/>
                </patternFill>
              </fill>
            </x14:dxf>
          </x14:cfRule>
          <x14:cfRule type="cellIs" priority="1000" operator="equal" id="{29807C78-7246-449E-A9B8-487A2C3C7DAE}">
            <xm:f>tbl_choices!$C$8</xm:f>
            <x14:dxf>
              <font>
                <b/>
                <i val="0"/>
                <color theme="0"/>
              </font>
              <fill>
                <patternFill>
                  <bgColor rgb="FFFFC000"/>
                </patternFill>
              </fill>
            </x14:dxf>
          </x14:cfRule>
          <x14:cfRule type="cellIs" priority="1001" operator="equal" id="{7F3AFE20-D0FE-409A-B70E-8F24926F1BBB}">
            <xm:f>tbl_choices!$C$7</xm:f>
            <x14:dxf>
              <font>
                <b/>
                <i val="0"/>
                <color theme="0"/>
              </font>
              <fill>
                <patternFill>
                  <bgColor rgb="FF70AD47"/>
                </patternFill>
              </fill>
            </x14:dxf>
          </x14:cfRule>
          <xm:sqref>K34</xm:sqref>
        </x14:conditionalFormatting>
        <x14:conditionalFormatting xmlns:xm="http://schemas.microsoft.com/office/excel/2006/main">
          <x14:cfRule type="cellIs" priority="980" operator="equal" id="{A0021D10-CC49-4745-87DB-448C61C77F2C}">
            <xm:f>tbl_choices!$D$7</xm:f>
            <x14:dxf>
              <font>
                <color theme="0"/>
              </font>
              <fill>
                <patternFill>
                  <bgColor rgb="FF757575"/>
                </patternFill>
              </fill>
            </x14:dxf>
          </x14:cfRule>
          <x14:cfRule type="cellIs" priority="981" operator="equal" id="{B3DA2DE9-B48B-4ED6-AD23-8164F214EC68}">
            <xm:f>tbl_choices!$C$9</xm:f>
            <x14:dxf>
              <font>
                <b/>
                <i val="0"/>
                <color theme="0"/>
              </font>
              <fill>
                <patternFill>
                  <bgColor rgb="FFFF0000"/>
                </patternFill>
              </fill>
            </x14:dxf>
          </x14:cfRule>
          <x14:cfRule type="cellIs" priority="982" operator="equal" id="{6A9C796B-0998-42E7-B72E-2DC8A1C3DAFC}">
            <xm:f>tbl_choices!$C$8</xm:f>
            <x14:dxf>
              <font>
                <b/>
                <i val="0"/>
                <color theme="0"/>
              </font>
              <fill>
                <patternFill>
                  <bgColor rgb="FFFFC000"/>
                </patternFill>
              </fill>
            </x14:dxf>
          </x14:cfRule>
          <x14:cfRule type="cellIs" priority="983" operator="equal" id="{D0E035CF-1ACE-470D-99B0-6A21DD7A6226}">
            <xm:f>tbl_choices!$C$7</xm:f>
            <x14:dxf>
              <font>
                <b/>
                <i val="0"/>
                <color theme="0"/>
              </font>
              <fill>
                <patternFill>
                  <bgColor rgb="FF70AD47"/>
                </patternFill>
              </fill>
            </x14:dxf>
          </x14:cfRule>
          <xm:sqref>K23</xm:sqref>
        </x14:conditionalFormatting>
        <x14:conditionalFormatting xmlns:xm="http://schemas.microsoft.com/office/excel/2006/main">
          <x14:cfRule type="cellIs" priority="971" operator="equal" id="{709E7BE5-87E2-4BA6-B46F-0A1A6BC307D0}">
            <xm:f>tbl_choices!$D$7</xm:f>
            <x14:dxf>
              <font>
                <color theme="0"/>
              </font>
              <fill>
                <patternFill>
                  <bgColor rgb="FF757575"/>
                </patternFill>
              </fill>
            </x14:dxf>
          </x14:cfRule>
          <x14:cfRule type="cellIs" priority="972" operator="equal" id="{166E5FB7-3213-403F-AAF9-5F14236F02E8}">
            <xm:f>tbl_choices!$C$9</xm:f>
            <x14:dxf>
              <font>
                <b/>
                <i val="0"/>
                <color theme="0"/>
              </font>
              <fill>
                <patternFill>
                  <bgColor rgb="FFFF0000"/>
                </patternFill>
              </fill>
            </x14:dxf>
          </x14:cfRule>
          <x14:cfRule type="cellIs" priority="973" operator="equal" id="{D025DC9B-B9E8-4210-A363-23BD06F51964}">
            <xm:f>tbl_choices!$C$8</xm:f>
            <x14:dxf>
              <font>
                <b/>
                <i val="0"/>
                <color theme="0"/>
              </font>
              <fill>
                <patternFill>
                  <bgColor rgb="FFFFC000"/>
                </patternFill>
              </fill>
            </x14:dxf>
          </x14:cfRule>
          <x14:cfRule type="cellIs" priority="974" operator="equal" id="{81667DE5-24FE-460A-A27A-3863C79AF947}">
            <xm:f>tbl_choices!$C$7</xm:f>
            <x14:dxf>
              <font>
                <b/>
                <i val="0"/>
                <color theme="0"/>
              </font>
              <fill>
                <patternFill>
                  <bgColor rgb="FF70AD47"/>
                </patternFill>
              </fill>
            </x14:dxf>
          </x14:cfRule>
          <xm:sqref>K26:L26</xm:sqref>
        </x14:conditionalFormatting>
        <x14:conditionalFormatting xmlns:xm="http://schemas.microsoft.com/office/excel/2006/main">
          <x14:cfRule type="cellIs" priority="962" operator="equal" id="{FFD31EED-0F0E-469F-87B3-EE1447C87E1E}">
            <xm:f>tbl_choices!$D$7</xm:f>
            <x14:dxf>
              <font>
                <color theme="0"/>
              </font>
              <fill>
                <patternFill>
                  <bgColor rgb="FF757575"/>
                </patternFill>
              </fill>
            </x14:dxf>
          </x14:cfRule>
          <x14:cfRule type="cellIs" priority="963" operator="equal" id="{B560E0D8-630B-41F6-8BB5-29FDABD5ABA7}">
            <xm:f>tbl_choices!$C$9</xm:f>
            <x14:dxf>
              <font>
                <b/>
                <i val="0"/>
                <color theme="0"/>
              </font>
              <fill>
                <patternFill>
                  <bgColor rgb="FFFF0000"/>
                </patternFill>
              </fill>
            </x14:dxf>
          </x14:cfRule>
          <x14:cfRule type="cellIs" priority="964" operator="equal" id="{7C2945A9-BB28-4E35-A785-B0BDE5A3B8E4}">
            <xm:f>tbl_choices!$C$8</xm:f>
            <x14:dxf>
              <font>
                <b/>
                <i val="0"/>
                <color theme="0"/>
              </font>
              <fill>
                <patternFill>
                  <bgColor rgb="FFFFC000"/>
                </patternFill>
              </fill>
            </x14:dxf>
          </x14:cfRule>
          <x14:cfRule type="cellIs" priority="965" operator="equal" id="{7816A209-B148-4732-905B-4619C448F765}">
            <xm:f>tbl_choices!$C$7</xm:f>
            <x14:dxf>
              <font>
                <b/>
                <i val="0"/>
                <color theme="0"/>
              </font>
              <fill>
                <patternFill>
                  <bgColor rgb="FF70AD47"/>
                </patternFill>
              </fill>
            </x14:dxf>
          </x14:cfRule>
          <xm:sqref>K28:L28</xm:sqref>
        </x14:conditionalFormatting>
        <x14:conditionalFormatting xmlns:xm="http://schemas.microsoft.com/office/excel/2006/main">
          <x14:cfRule type="cellIs" priority="953" operator="equal" id="{8B117876-0736-442D-801F-E3B576BC8F88}">
            <xm:f>tbl_choices!$D$7</xm:f>
            <x14:dxf>
              <font>
                <color theme="0"/>
              </font>
              <fill>
                <patternFill>
                  <bgColor rgb="FF757575"/>
                </patternFill>
              </fill>
            </x14:dxf>
          </x14:cfRule>
          <x14:cfRule type="cellIs" priority="954" operator="equal" id="{CA2063C1-4CB1-4892-B0E9-078D5F0D0F03}">
            <xm:f>tbl_choices!$C$9</xm:f>
            <x14:dxf>
              <font>
                <b/>
                <i val="0"/>
                <color theme="0"/>
              </font>
              <fill>
                <patternFill>
                  <bgColor rgb="FFFF0000"/>
                </patternFill>
              </fill>
            </x14:dxf>
          </x14:cfRule>
          <x14:cfRule type="cellIs" priority="955" operator="equal" id="{45541CE8-8947-4666-BD20-BA20796E396A}">
            <xm:f>tbl_choices!$C$8</xm:f>
            <x14:dxf>
              <font>
                <b/>
                <i val="0"/>
                <color theme="0"/>
              </font>
              <fill>
                <patternFill>
                  <bgColor rgb="FFFFC000"/>
                </patternFill>
              </fill>
            </x14:dxf>
          </x14:cfRule>
          <x14:cfRule type="cellIs" priority="956" operator="equal" id="{0DBD9A2E-17F4-47AE-9C7D-AE3D1EE3DC69}">
            <xm:f>tbl_choices!$C$7</xm:f>
            <x14:dxf>
              <font>
                <b/>
                <i val="0"/>
                <color theme="0"/>
              </font>
              <fill>
                <patternFill>
                  <bgColor rgb="FF70AD47"/>
                </patternFill>
              </fill>
            </x14:dxf>
          </x14:cfRule>
          <xm:sqref>K29:L29</xm:sqref>
        </x14:conditionalFormatting>
        <x14:conditionalFormatting xmlns:xm="http://schemas.microsoft.com/office/excel/2006/main">
          <x14:cfRule type="cellIs" priority="944" operator="equal" id="{3E8D84A8-7BD6-47CC-AC9C-EE131C23D155}">
            <xm:f>tbl_choices!$D$7</xm:f>
            <x14:dxf>
              <font>
                <color theme="0"/>
              </font>
              <fill>
                <patternFill>
                  <bgColor rgb="FF757575"/>
                </patternFill>
              </fill>
            </x14:dxf>
          </x14:cfRule>
          <x14:cfRule type="cellIs" priority="945" operator="equal" id="{63508A67-FF6E-4169-B2FA-30AB9C1E1669}">
            <xm:f>tbl_choices!$C$9</xm:f>
            <x14:dxf>
              <font>
                <b/>
                <i val="0"/>
                <color theme="0"/>
              </font>
              <fill>
                <patternFill>
                  <bgColor rgb="FFFF0000"/>
                </patternFill>
              </fill>
            </x14:dxf>
          </x14:cfRule>
          <x14:cfRule type="cellIs" priority="946" operator="equal" id="{BC70E3F4-82AE-4838-90B7-520AF7BDEDEC}">
            <xm:f>tbl_choices!$C$8</xm:f>
            <x14:dxf>
              <font>
                <b/>
                <i val="0"/>
                <color theme="0"/>
              </font>
              <fill>
                <patternFill>
                  <bgColor rgb="FFFFC000"/>
                </patternFill>
              </fill>
            </x14:dxf>
          </x14:cfRule>
          <x14:cfRule type="cellIs" priority="947" operator="equal" id="{D8F7C5C2-F386-4EFC-9B32-116E0ABB6ED6}">
            <xm:f>tbl_choices!$C$7</xm:f>
            <x14:dxf>
              <font>
                <b/>
                <i val="0"/>
                <color theme="0"/>
              </font>
              <fill>
                <patternFill>
                  <bgColor rgb="FF70AD47"/>
                </patternFill>
              </fill>
            </x14:dxf>
          </x14:cfRule>
          <xm:sqref>K30:L30</xm:sqref>
        </x14:conditionalFormatting>
        <x14:conditionalFormatting xmlns:xm="http://schemas.microsoft.com/office/excel/2006/main">
          <x14:cfRule type="cellIs" priority="935" operator="equal" id="{18B964D1-B705-4660-B713-41870D12D153}">
            <xm:f>tbl_choices!$D$7</xm:f>
            <x14:dxf>
              <font>
                <color theme="0"/>
              </font>
              <fill>
                <patternFill>
                  <bgColor rgb="FF757575"/>
                </patternFill>
              </fill>
            </x14:dxf>
          </x14:cfRule>
          <x14:cfRule type="cellIs" priority="936" operator="equal" id="{4A4FDDAA-1E4E-4E1B-8661-528BAA517783}">
            <xm:f>tbl_choices!$C$9</xm:f>
            <x14:dxf>
              <font>
                <b/>
                <i val="0"/>
                <color theme="0"/>
              </font>
              <fill>
                <patternFill>
                  <bgColor rgb="FFFF0000"/>
                </patternFill>
              </fill>
            </x14:dxf>
          </x14:cfRule>
          <x14:cfRule type="cellIs" priority="937" operator="equal" id="{53974921-D2F8-46CB-9AC0-44AEF4F4EAAE}">
            <xm:f>tbl_choices!$C$8</xm:f>
            <x14:dxf>
              <font>
                <b/>
                <i val="0"/>
                <color theme="0"/>
              </font>
              <fill>
                <patternFill>
                  <bgColor rgb="FFFFC000"/>
                </patternFill>
              </fill>
            </x14:dxf>
          </x14:cfRule>
          <x14:cfRule type="cellIs" priority="938" operator="equal" id="{5F18451A-D7BF-4630-8E8D-7BF2BC3D7BEB}">
            <xm:f>tbl_choices!$C$7</xm:f>
            <x14:dxf>
              <font>
                <b/>
                <i val="0"/>
                <color theme="0"/>
              </font>
              <fill>
                <patternFill>
                  <bgColor rgb="FF70AD47"/>
                </patternFill>
              </fill>
            </x14:dxf>
          </x14:cfRule>
          <xm:sqref>K27:L27</xm:sqref>
        </x14:conditionalFormatting>
        <x14:conditionalFormatting xmlns:xm="http://schemas.microsoft.com/office/excel/2006/main">
          <x14:cfRule type="cellIs" priority="926" operator="equal" id="{86BB5729-71AF-42C4-B8B1-0C1F14955AF2}">
            <xm:f>tbl_choices!$D$7</xm:f>
            <x14:dxf>
              <font>
                <color theme="0"/>
              </font>
              <fill>
                <patternFill>
                  <bgColor rgb="FF757575"/>
                </patternFill>
              </fill>
            </x14:dxf>
          </x14:cfRule>
          <x14:cfRule type="cellIs" priority="927" operator="equal" id="{CBE6E39E-9756-4C51-B45E-27A4D5340D39}">
            <xm:f>tbl_choices!$C$9</xm:f>
            <x14:dxf>
              <font>
                <b/>
                <i val="0"/>
                <color theme="0"/>
              </font>
              <fill>
                <patternFill>
                  <bgColor rgb="FFFF0000"/>
                </patternFill>
              </fill>
            </x14:dxf>
          </x14:cfRule>
          <x14:cfRule type="cellIs" priority="928" operator="equal" id="{6A7F6563-23C6-42E4-BA27-3925D7363741}">
            <xm:f>tbl_choices!$C$8</xm:f>
            <x14:dxf>
              <font>
                <b/>
                <i val="0"/>
                <color theme="0"/>
              </font>
              <fill>
                <patternFill>
                  <bgColor rgb="FFFFC000"/>
                </patternFill>
              </fill>
            </x14:dxf>
          </x14:cfRule>
          <x14:cfRule type="cellIs" priority="929" operator="equal" id="{0365F70A-ABE6-4FE9-9750-1AA3BD988202}">
            <xm:f>tbl_choices!$C$7</xm:f>
            <x14:dxf>
              <font>
                <b/>
                <i val="0"/>
                <color theme="0"/>
              </font>
              <fill>
                <patternFill>
                  <bgColor rgb="FF70AD47"/>
                </patternFill>
              </fill>
            </x14:dxf>
          </x14:cfRule>
          <xm:sqref>K32:L32</xm:sqref>
        </x14:conditionalFormatting>
        <x14:conditionalFormatting xmlns:xm="http://schemas.microsoft.com/office/excel/2006/main">
          <x14:cfRule type="cellIs" priority="917" operator="equal" id="{5F955E4A-9C53-4392-92D0-9E8E4E8BD915}">
            <xm:f>tbl_choices!$D$7</xm:f>
            <x14:dxf>
              <font>
                <color theme="0"/>
              </font>
              <fill>
                <patternFill>
                  <bgColor rgb="FF757575"/>
                </patternFill>
              </fill>
            </x14:dxf>
          </x14:cfRule>
          <x14:cfRule type="cellIs" priority="918" operator="equal" id="{C4E7973E-77F4-4402-AA16-95555265E8A7}">
            <xm:f>tbl_choices!$C$9</xm:f>
            <x14:dxf>
              <font>
                <b/>
                <i val="0"/>
                <color theme="0"/>
              </font>
              <fill>
                <patternFill>
                  <bgColor rgb="FFFF0000"/>
                </patternFill>
              </fill>
            </x14:dxf>
          </x14:cfRule>
          <x14:cfRule type="cellIs" priority="919" operator="equal" id="{0502F092-BCC0-469E-95CD-1744B147FFE2}">
            <xm:f>tbl_choices!$C$8</xm:f>
            <x14:dxf>
              <font>
                <b/>
                <i val="0"/>
                <color theme="0"/>
              </font>
              <fill>
                <patternFill>
                  <bgColor rgb="FFFFC000"/>
                </patternFill>
              </fill>
            </x14:dxf>
          </x14:cfRule>
          <x14:cfRule type="cellIs" priority="920" operator="equal" id="{2697DA26-1ECD-46DE-A64C-EC558D25E013}">
            <xm:f>tbl_choices!$C$7</xm:f>
            <x14:dxf>
              <font>
                <b/>
                <i val="0"/>
                <color theme="0"/>
              </font>
              <fill>
                <patternFill>
                  <bgColor rgb="FF70AD47"/>
                </patternFill>
              </fill>
            </x14:dxf>
          </x14:cfRule>
          <xm:sqref>K39:L42 K45:L45 K43:K44</xm:sqref>
        </x14:conditionalFormatting>
        <x14:conditionalFormatting xmlns:xm="http://schemas.microsoft.com/office/excel/2006/main">
          <x14:cfRule type="cellIs" priority="908" operator="equal" id="{2B6C8332-2D62-44C2-A859-1670A00AFE23}">
            <xm:f>tbl_choices!$D$7</xm:f>
            <x14:dxf>
              <font>
                <color theme="0"/>
              </font>
              <fill>
                <patternFill>
                  <bgColor rgb="FF757575"/>
                </patternFill>
              </fill>
            </x14:dxf>
          </x14:cfRule>
          <x14:cfRule type="cellIs" priority="909" operator="equal" id="{96F2434F-A9FB-4200-804C-7FD37BBEEBC8}">
            <xm:f>tbl_choices!$C$9</xm:f>
            <x14:dxf>
              <font>
                <b/>
                <i val="0"/>
                <color theme="0"/>
              </font>
              <fill>
                <patternFill>
                  <bgColor rgb="FFFF0000"/>
                </patternFill>
              </fill>
            </x14:dxf>
          </x14:cfRule>
          <x14:cfRule type="cellIs" priority="910" operator="equal" id="{D20A140E-B1A2-4B46-888F-1CB997CD516F}">
            <xm:f>tbl_choices!$C$8</xm:f>
            <x14:dxf>
              <font>
                <b/>
                <i val="0"/>
                <color theme="0"/>
              </font>
              <fill>
                <patternFill>
                  <bgColor rgb="FFFFC000"/>
                </patternFill>
              </fill>
            </x14:dxf>
          </x14:cfRule>
          <x14:cfRule type="cellIs" priority="911" operator="equal" id="{EBD0C00B-51D8-40F0-9DE0-041086DEE3AA}">
            <xm:f>tbl_choices!$C$7</xm:f>
            <x14:dxf>
              <font>
                <b/>
                <i val="0"/>
                <color theme="0"/>
              </font>
              <fill>
                <patternFill>
                  <bgColor rgb="FF70AD47"/>
                </patternFill>
              </fill>
            </x14:dxf>
          </x14:cfRule>
          <xm:sqref>K48:L50 K59:L59 K52:L57 K51</xm:sqref>
        </x14:conditionalFormatting>
        <x14:conditionalFormatting xmlns:xm="http://schemas.microsoft.com/office/excel/2006/main">
          <x14:cfRule type="cellIs" priority="899" operator="equal" id="{736EB672-3BF7-4AE7-AB59-20830E0076BF}">
            <xm:f>tbl_choices!$D$7</xm:f>
            <x14:dxf>
              <font>
                <color theme="0"/>
              </font>
              <fill>
                <patternFill>
                  <bgColor rgb="FF757575"/>
                </patternFill>
              </fill>
            </x14:dxf>
          </x14:cfRule>
          <x14:cfRule type="cellIs" priority="900" operator="equal" id="{E67BC040-6E41-4C25-A5C8-1D28DD85680C}">
            <xm:f>tbl_choices!$C$9</xm:f>
            <x14:dxf>
              <font>
                <b/>
                <i val="0"/>
                <color theme="0"/>
              </font>
              <fill>
                <patternFill>
                  <bgColor rgb="FFFF0000"/>
                </patternFill>
              </fill>
            </x14:dxf>
          </x14:cfRule>
          <x14:cfRule type="cellIs" priority="901" operator="equal" id="{9CA4273A-1838-4992-A2F6-16FF9F119732}">
            <xm:f>tbl_choices!$C$8</xm:f>
            <x14:dxf>
              <font>
                <b/>
                <i val="0"/>
                <color theme="0"/>
              </font>
              <fill>
                <patternFill>
                  <bgColor rgb="FFFFC000"/>
                </patternFill>
              </fill>
            </x14:dxf>
          </x14:cfRule>
          <x14:cfRule type="cellIs" priority="902" operator="equal" id="{AD2EF8CA-5D95-4F42-B8B9-FB567341634F}">
            <xm:f>tbl_choices!$C$7</xm:f>
            <x14:dxf>
              <font>
                <b/>
                <i val="0"/>
                <color theme="0"/>
              </font>
              <fill>
                <patternFill>
                  <bgColor rgb="FF70AD47"/>
                </patternFill>
              </fill>
            </x14:dxf>
          </x14:cfRule>
          <xm:sqref>K58</xm:sqref>
        </x14:conditionalFormatting>
        <x14:conditionalFormatting xmlns:xm="http://schemas.microsoft.com/office/excel/2006/main">
          <x14:cfRule type="cellIs" priority="890" operator="equal" id="{4EB00150-2124-471B-935E-E8CA89F64DB6}">
            <xm:f>tbl_choices!$D$7</xm:f>
            <x14:dxf>
              <font>
                <color theme="0"/>
              </font>
              <fill>
                <patternFill>
                  <bgColor rgb="FF757575"/>
                </patternFill>
              </fill>
            </x14:dxf>
          </x14:cfRule>
          <x14:cfRule type="cellIs" priority="891" operator="equal" id="{E720824B-1D50-4951-9760-017B73A4132A}">
            <xm:f>tbl_choices!$C$9</xm:f>
            <x14:dxf>
              <font>
                <b/>
                <i val="0"/>
                <color theme="0"/>
              </font>
              <fill>
                <patternFill>
                  <bgColor rgb="FFFF0000"/>
                </patternFill>
              </fill>
            </x14:dxf>
          </x14:cfRule>
          <x14:cfRule type="cellIs" priority="892" operator="equal" id="{0958188E-834C-4A4A-8D0B-AFD779E73113}">
            <xm:f>tbl_choices!$C$8</xm:f>
            <x14:dxf>
              <font>
                <b/>
                <i val="0"/>
                <color theme="0"/>
              </font>
              <fill>
                <patternFill>
                  <bgColor rgb="FFFFC000"/>
                </patternFill>
              </fill>
            </x14:dxf>
          </x14:cfRule>
          <x14:cfRule type="cellIs" priority="893" operator="equal" id="{B165B909-FEE9-49B3-8AC1-4852B0A76C2A}">
            <xm:f>tbl_choices!$C$7</xm:f>
            <x14:dxf>
              <font>
                <b/>
                <i val="0"/>
                <color theme="0"/>
              </font>
              <fill>
                <patternFill>
                  <bgColor rgb="FF70AD47"/>
                </patternFill>
              </fill>
            </x14:dxf>
          </x14:cfRule>
          <xm:sqref>K61:L66</xm:sqref>
        </x14:conditionalFormatting>
        <x14:conditionalFormatting xmlns:xm="http://schemas.microsoft.com/office/excel/2006/main">
          <x14:cfRule type="cellIs" priority="881" operator="equal" id="{6559710E-10A3-4BFC-9A29-7047964D1801}">
            <xm:f>tbl_choices!$D$7</xm:f>
            <x14:dxf>
              <font>
                <color theme="0"/>
              </font>
              <fill>
                <patternFill>
                  <bgColor rgb="FF757575"/>
                </patternFill>
              </fill>
            </x14:dxf>
          </x14:cfRule>
          <x14:cfRule type="cellIs" priority="882" operator="equal" id="{D86F2A10-612E-4544-BE22-A2F185A1B7AE}">
            <xm:f>tbl_choices!$C$9</xm:f>
            <x14:dxf>
              <font>
                <b/>
                <i val="0"/>
                <color theme="0"/>
              </font>
              <fill>
                <patternFill>
                  <bgColor rgb="FFFF0000"/>
                </patternFill>
              </fill>
            </x14:dxf>
          </x14:cfRule>
          <x14:cfRule type="cellIs" priority="883" operator="equal" id="{0ACA770C-2035-4E80-9D62-C53F7CCE0FF6}">
            <xm:f>tbl_choices!$C$8</xm:f>
            <x14:dxf>
              <font>
                <b/>
                <i val="0"/>
                <color theme="0"/>
              </font>
              <fill>
                <patternFill>
                  <bgColor rgb="FFFFC000"/>
                </patternFill>
              </fill>
            </x14:dxf>
          </x14:cfRule>
          <x14:cfRule type="cellIs" priority="884" operator="equal" id="{66BFC554-4BFD-487D-B107-C81E5BA815ED}">
            <xm:f>tbl_choices!$C$7</xm:f>
            <x14:dxf>
              <font>
                <b/>
                <i val="0"/>
                <color theme="0"/>
              </font>
              <fill>
                <patternFill>
                  <bgColor rgb="FF70AD47"/>
                </patternFill>
              </fill>
            </x14:dxf>
          </x14:cfRule>
          <xm:sqref>K68:L68 K70:L71 K69</xm:sqref>
        </x14:conditionalFormatting>
        <x14:conditionalFormatting xmlns:xm="http://schemas.microsoft.com/office/excel/2006/main">
          <x14:cfRule type="cellIs" priority="872" operator="equal" id="{2C93BFD5-1E3A-4C8E-9284-50099741B7A3}">
            <xm:f>tbl_choices!$D$7</xm:f>
            <x14:dxf>
              <font>
                <color theme="0"/>
              </font>
              <fill>
                <patternFill>
                  <bgColor rgb="FF757575"/>
                </patternFill>
              </fill>
            </x14:dxf>
          </x14:cfRule>
          <x14:cfRule type="cellIs" priority="873" operator="equal" id="{4A3A5188-69EB-47A2-83E7-1893B669C3FE}">
            <xm:f>tbl_choices!$C$9</xm:f>
            <x14:dxf>
              <font>
                <b/>
                <i val="0"/>
                <color theme="0"/>
              </font>
              <fill>
                <patternFill>
                  <bgColor rgb="FFFF0000"/>
                </patternFill>
              </fill>
            </x14:dxf>
          </x14:cfRule>
          <x14:cfRule type="cellIs" priority="874" operator="equal" id="{C11C38AC-159B-402C-9E2B-C216D01FBF46}">
            <xm:f>tbl_choices!$C$8</xm:f>
            <x14:dxf>
              <font>
                <b/>
                <i val="0"/>
                <color theme="0"/>
              </font>
              <fill>
                <patternFill>
                  <bgColor rgb="FFFFC000"/>
                </patternFill>
              </fill>
            </x14:dxf>
          </x14:cfRule>
          <x14:cfRule type="cellIs" priority="875" operator="equal" id="{5AF46820-80D1-426F-A5E3-9EB5FCC9EC69}">
            <xm:f>tbl_choices!$C$7</xm:f>
            <x14:dxf>
              <font>
                <b/>
                <i val="0"/>
                <color theme="0"/>
              </font>
              <fill>
                <patternFill>
                  <bgColor rgb="FF70AD47"/>
                </patternFill>
              </fill>
            </x14:dxf>
          </x14:cfRule>
          <xm:sqref>K82:L83</xm:sqref>
        </x14:conditionalFormatting>
        <x14:conditionalFormatting xmlns:xm="http://schemas.microsoft.com/office/excel/2006/main">
          <x14:cfRule type="cellIs" priority="868" operator="equal" id="{DF9F488F-BB78-41F8-8B8A-B0B6940CEAC6}">
            <xm:f>tbl_choices!$D$7</xm:f>
            <x14:dxf>
              <font>
                <color theme="0"/>
              </font>
              <fill>
                <patternFill>
                  <bgColor rgb="FF757575"/>
                </patternFill>
              </fill>
            </x14:dxf>
          </x14:cfRule>
          <x14:cfRule type="cellIs" priority="869" operator="equal" id="{49F3E3E2-518E-4B3C-A83E-A21BC22B338C}">
            <xm:f>tbl_choices!$C$9</xm:f>
            <x14:dxf>
              <font>
                <b/>
                <i val="0"/>
                <color theme="0"/>
              </font>
              <fill>
                <patternFill>
                  <bgColor rgb="FFFF0000"/>
                </patternFill>
              </fill>
            </x14:dxf>
          </x14:cfRule>
          <x14:cfRule type="cellIs" priority="870" operator="equal" id="{F8E45D2D-ACAA-407D-BB94-27C0F33B77C9}">
            <xm:f>tbl_choices!$C$8</xm:f>
            <x14:dxf>
              <font>
                <b/>
                <i val="0"/>
                <color theme="0"/>
              </font>
              <fill>
                <patternFill>
                  <bgColor rgb="FFFFC000"/>
                </patternFill>
              </fill>
            </x14:dxf>
          </x14:cfRule>
          <x14:cfRule type="cellIs" priority="871" operator="equal" id="{D0EBC231-0794-490C-A52D-19B146C357B3}">
            <xm:f>tbl_choices!$C$7</xm:f>
            <x14:dxf>
              <font>
                <b/>
                <i val="0"/>
                <color theme="0"/>
              </font>
              <fill>
                <patternFill>
                  <bgColor rgb="FF70AD47"/>
                </patternFill>
              </fill>
            </x14:dxf>
          </x14:cfRule>
          <xm:sqref>K81:L81</xm:sqref>
        </x14:conditionalFormatting>
        <x14:conditionalFormatting xmlns:xm="http://schemas.microsoft.com/office/excel/2006/main">
          <x14:cfRule type="cellIs" priority="859" operator="equal" id="{FC416AA0-C598-416D-972F-5610E3689ECE}">
            <xm:f>tbl_choices!$D$7</xm:f>
            <x14:dxf>
              <font>
                <color theme="0"/>
              </font>
              <fill>
                <patternFill>
                  <bgColor rgb="FF757575"/>
                </patternFill>
              </fill>
            </x14:dxf>
          </x14:cfRule>
          <x14:cfRule type="cellIs" priority="860" operator="equal" id="{226089AC-A6E0-4BDA-9772-E7BB081DFF86}">
            <xm:f>tbl_choices!$C$9</xm:f>
            <x14:dxf>
              <font>
                <b/>
                <i val="0"/>
                <color theme="0"/>
              </font>
              <fill>
                <patternFill>
                  <bgColor rgb="FFFF0000"/>
                </patternFill>
              </fill>
            </x14:dxf>
          </x14:cfRule>
          <x14:cfRule type="cellIs" priority="861" operator="equal" id="{C9226FF0-1952-4875-8BE7-400B6C16C9CF}">
            <xm:f>tbl_choices!$C$8</xm:f>
            <x14:dxf>
              <font>
                <b/>
                <i val="0"/>
                <color theme="0"/>
              </font>
              <fill>
                <patternFill>
                  <bgColor rgb="FFFFC000"/>
                </patternFill>
              </fill>
            </x14:dxf>
          </x14:cfRule>
          <x14:cfRule type="cellIs" priority="862" operator="equal" id="{1CB3ED0A-5E83-4E5F-9CE5-77052231EEA8}">
            <xm:f>tbl_choices!$C$7</xm:f>
            <x14:dxf>
              <font>
                <b/>
                <i val="0"/>
                <color theme="0"/>
              </font>
              <fill>
                <patternFill>
                  <bgColor rgb="FF70AD47"/>
                </patternFill>
              </fill>
            </x14:dxf>
          </x14:cfRule>
          <xm:sqref>K88:L88</xm:sqref>
        </x14:conditionalFormatting>
        <x14:conditionalFormatting xmlns:xm="http://schemas.microsoft.com/office/excel/2006/main">
          <x14:cfRule type="cellIs" priority="855" operator="equal" id="{C6FE0D82-96E8-4E25-9981-2072E09473C3}">
            <xm:f>tbl_choices!$D$7</xm:f>
            <x14:dxf>
              <font>
                <color theme="0"/>
              </font>
              <fill>
                <patternFill>
                  <bgColor rgb="FF757575"/>
                </patternFill>
              </fill>
            </x14:dxf>
          </x14:cfRule>
          <x14:cfRule type="cellIs" priority="856" operator="equal" id="{54F6FCD3-B077-4F8D-AFD6-BBCB5E71646D}">
            <xm:f>tbl_choices!$C$9</xm:f>
            <x14:dxf>
              <font>
                <b/>
                <i val="0"/>
                <color theme="0"/>
              </font>
              <fill>
                <patternFill>
                  <bgColor rgb="FFFF0000"/>
                </patternFill>
              </fill>
            </x14:dxf>
          </x14:cfRule>
          <x14:cfRule type="cellIs" priority="857" operator="equal" id="{D360F679-3021-4406-BF0C-7215A17D6C7F}">
            <xm:f>tbl_choices!$C$8</xm:f>
            <x14:dxf>
              <font>
                <b/>
                <i val="0"/>
                <color theme="0"/>
              </font>
              <fill>
                <patternFill>
                  <bgColor rgb="FFFFC000"/>
                </patternFill>
              </fill>
            </x14:dxf>
          </x14:cfRule>
          <x14:cfRule type="cellIs" priority="858" operator="equal" id="{2F67122C-E3C0-4889-8BA4-D61193FC7840}">
            <xm:f>tbl_choices!$C$7</xm:f>
            <x14:dxf>
              <font>
                <b/>
                <i val="0"/>
                <color theme="0"/>
              </font>
              <fill>
                <patternFill>
                  <bgColor rgb="FF70AD47"/>
                </patternFill>
              </fill>
            </x14:dxf>
          </x14:cfRule>
          <xm:sqref>K87:L87</xm:sqref>
        </x14:conditionalFormatting>
        <x14:conditionalFormatting xmlns:xm="http://schemas.microsoft.com/office/excel/2006/main">
          <x14:cfRule type="cellIs" priority="846" operator="equal" id="{870D69BA-7F04-4501-A6E9-9C9DA9D9A8C0}">
            <xm:f>tbl_choices!$D$7</xm:f>
            <x14:dxf>
              <font>
                <color theme="0"/>
              </font>
              <fill>
                <patternFill>
                  <bgColor rgb="FF757575"/>
                </patternFill>
              </fill>
            </x14:dxf>
          </x14:cfRule>
          <x14:cfRule type="cellIs" priority="847" operator="equal" id="{E08F07D3-DE40-4AB9-8B58-B36A6D316672}">
            <xm:f>tbl_choices!$C$9</xm:f>
            <x14:dxf>
              <font>
                <b/>
                <i val="0"/>
                <color theme="0"/>
              </font>
              <fill>
                <patternFill>
                  <bgColor rgb="FFFF0000"/>
                </patternFill>
              </fill>
            </x14:dxf>
          </x14:cfRule>
          <x14:cfRule type="cellIs" priority="848" operator="equal" id="{3845DA91-4DBF-436C-9020-C6A65452C5AB}">
            <xm:f>tbl_choices!$C$8</xm:f>
            <x14:dxf>
              <font>
                <b/>
                <i val="0"/>
                <color theme="0"/>
              </font>
              <fill>
                <patternFill>
                  <bgColor rgb="FFFFC000"/>
                </patternFill>
              </fill>
            </x14:dxf>
          </x14:cfRule>
          <x14:cfRule type="cellIs" priority="849" operator="equal" id="{675AF65F-E40E-489B-8423-554EF0B1C711}">
            <xm:f>tbl_choices!$C$7</xm:f>
            <x14:dxf>
              <font>
                <b/>
                <i val="0"/>
                <color theme="0"/>
              </font>
              <fill>
                <patternFill>
                  <bgColor rgb="FF70AD47"/>
                </patternFill>
              </fill>
            </x14:dxf>
          </x14:cfRule>
          <xm:sqref>K99:L99 K102:L105 K100:K101 K106</xm:sqref>
        </x14:conditionalFormatting>
        <x14:conditionalFormatting xmlns:xm="http://schemas.microsoft.com/office/excel/2006/main">
          <x14:cfRule type="cellIs" priority="842" operator="equal" id="{7543146E-AF0C-42E9-B8BD-C25C825F1FDB}">
            <xm:f>tbl_choices!$D$7</xm:f>
            <x14:dxf>
              <font>
                <color theme="0"/>
              </font>
              <fill>
                <patternFill>
                  <bgColor rgb="FF757575"/>
                </patternFill>
              </fill>
            </x14:dxf>
          </x14:cfRule>
          <x14:cfRule type="cellIs" priority="843" operator="equal" id="{92E5F148-8551-4CEE-841F-C043CE300CC1}">
            <xm:f>tbl_choices!$C$9</xm:f>
            <x14:dxf>
              <font>
                <b/>
                <i val="0"/>
                <color theme="0"/>
              </font>
              <fill>
                <patternFill>
                  <bgColor rgb="FFFF0000"/>
                </patternFill>
              </fill>
            </x14:dxf>
          </x14:cfRule>
          <x14:cfRule type="cellIs" priority="844" operator="equal" id="{F9EDB68C-57C5-4002-800A-1D4CC8F943EB}">
            <xm:f>tbl_choices!$C$8</xm:f>
            <x14:dxf>
              <font>
                <b/>
                <i val="0"/>
                <color theme="0"/>
              </font>
              <fill>
                <patternFill>
                  <bgColor rgb="FFFFC000"/>
                </patternFill>
              </fill>
            </x14:dxf>
          </x14:cfRule>
          <x14:cfRule type="cellIs" priority="845" operator="equal" id="{35EE2BC5-AC16-4BFA-A794-5CA11CF24B73}">
            <xm:f>tbl_choices!$C$7</xm:f>
            <x14:dxf>
              <font>
                <b/>
                <i val="0"/>
                <color theme="0"/>
              </font>
              <fill>
                <patternFill>
                  <bgColor rgb="FF70AD47"/>
                </patternFill>
              </fill>
            </x14:dxf>
          </x14:cfRule>
          <xm:sqref>K98</xm:sqref>
        </x14:conditionalFormatting>
        <x14:conditionalFormatting xmlns:xm="http://schemas.microsoft.com/office/excel/2006/main">
          <x14:cfRule type="cellIs" priority="833" operator="equal" id="{BA8E993C-3FEF-4942-B9DC-EB1C61469549}">
            <xm:f>tbl_choices!$D$7</xm:f>
            <x14:dxf>
              <font>
                <color theme="0"/>
              </font>
              <fill>
                <patternFill>
                  <bgColor rgb="FF757575"/>
                </patternFill>
              </fill>
            </x14:dxf>
          </x14:cfRule>
          <x14:cfRule type="cellIs" priority="834" operator="equal" id="{28B34314-63B4-469E-A891-D6B1EC033FDC}">
            <xm:f>tbl_choices!$C$9</xm:f>
            <x14:dxf>
              <font>
                <b/>
                <i val="0"/>
                <color theme="0"/>
              </font>
              <fill>
                <patternFill>
                  <bgColor rgb="FFFF0000"/>
                </patternFill>
              </fill>
            </x14:dxf>
          </x14:cfRule>
          <x14:cfRule type="cellIs" priority="835" operator="equal" id="{94D18BCF-E302-47AC-978D-AB59700511F0}">
            <xm:f>tbl_choices!$C$8</xm:f>
            <x14:dxf>
              <font>
                <b/>
                <i val="0"/>
                <color theme="0"/>
              </font>
              <fill>
                <patternFill>
                  <bgColor rgb="FFFFC000"/>
                </patternFill>
              </fill>
            </x14:dxf>
          </x14:cfRule>
          <x14:cfRule type="cellIs" priority="836" operator="equal" id="{04E38887-80BF-4C96-894F-4C411313D724}">
            <xm:f>tbl_choices!$C$7</xm:f>
            <x14:dxf>
              <font>
                <b/>
                <i val="0"/>
                <color theme="0"/>
              </font>
              <fill>
                <patternFill>
                  <bgColor rgb="FF70AD47"/>
                </patternFill>
              </fill>
            </x14:dxf>
          </x14:cfRule>
          <xm:sqref>K108:L110</xm:sqref>
        </x14:conditionalFormatting>
        <x14:conditionalFormatting xmlns:xm="http://schemas.microsoft.com/office/excel/2006/main">
          <x14:cfRule type="cellIs" priority="829" operator="equal" id="{B235EBE2-E6AF-4C62-80F7-5D76C8E447E9}">
            <xm:f>tbl_choices!$D$7</xm:f>
            <x14:dxf>
              <font>
                <color theme="0"/>
              </font>
              <fill>
                <patternFill>
                  <bgColor rgb="FF757575"/>
                </patternFill>
              </fill>
            </x14:dxf>
          </x14:cfRule>
          <x14:cfRule type="cellIs" priority="830" operator="equal" id="{4DAD9299-F8E7-4235-9F7F-36339518089E}">
            <xm:f>tbl_choices!$C$9</xm:f>
            <x14:dxf>
              <font>
                <b/>
                <i val="0"/>
                <color theme="0"/>
              </font>
              <fill>
                <patternFill>
                  <bgColor rgb="FFFF0000"/>
                </patternFill>
              </fill>
            </x14:dxf>
          </x14:cfRule>
          <x14:cfRule type="cellIs" priority="831" operator="equal" id="{5EAB9D24-5A99-43D4-A1A7-85E907F02B48}">
            <xm:f>tbl_choices!$C$8</xm:f>
            <x14:dxf>
              <font>
                <b/>
                <i val="0"/>
                <color theme="0"/>
              </font>
              <fill>
                <patternFill>
                  <bgColor rgb="FFFFC000"/>
                </patternFill>
              </fill>
            </x14:dxf>
          </x14:cfRule>
          <x14:cfRule type="cellIs" priority="832" operator="equal" id="{5EAF4745-46D7-4ADA-A46D-7785243AA412}">
            <xm:f>tbl_choices!$C$7</xm:f>
            <x14:dxf>
              <font>
                <b/>
                <i val="0"/>
                <color theme="0"/>
              </font>
              <fill>
                <patternFill>
                  <bgColor rgb="FF70AD47"/>
                </patternFill>
              </fill>
            </x14:dxf>
          </x14:cfRule>
          <xm:sqref>K107:L107</xm:sqref>
        </x14:conditionalFormatting>
        <x14:conditionalFormatting xmlns:xm="http://schemas.microsoft.com/office/excel/2006/main">
          <x14:cfRule type="cellIs" priority="820" operator="equal" id="{BF8DED20-EBD6-41DC-9150-25719479EDF1}">
            <xm:f>tbl_choices!$D$7</xm:f>
            <x14:dxf>
              <font>
                <color theme="0"/>
              </font>
              <fill>
                <patternFill>
                  <bgColor rgb="FF757575"/>
                </patternFill>
              </fill>
            </x14:dxf>
          </x14:cfRule>
          <x14:cfRule type="cellIs" priority="821" operator="equal" id="{A23C1A2B-6044-4C87-A27B-989742309CFA}">
            <xm:f>tbl_choices!$C$9</xm:f>
            <x14:dxf>
              <font>
                <b/>
                <i val="0"/>
                <color theme="0"/>
              </font>
              <fill>
                <patternFill>
                  <bgColor rgb="FFFF0000"/>
                </patternFill>
              </fill>
            </x14:dxf>
          </x14:cfRule>
          <x14:cfRule type="cellIs" priority="822" operator="equal" id="{6750C4DE-05A7-489D-9712-39394F5E2788}">
            <xm:f>tbl_choices!$C$8</xm:f>
            <x14:dxf>
              <font>
                <b/>
                <i val="0"/>
                <color theme="0"/>
              </font>
              <fill>
                <patternFill>
                  <bgColor rgb="FFFFC000"/>
                </patternFill>
              </fill>
            </x14:dxf>
          </x14:cfRule>
          <x14:cfRule type="cellIs" priority="823" operator="equal" id="{0E642027-6983-4ECE-B590-CC8D0E08503C}">
            <xm:f>tbl_choices!$C$7</xm:f>
            <x14:dxf>
              <font>
                <b/>
                <i val="0"/>
                <color theme="0"/>
              </font>
              <fill>
                <patternFill>
                  <bgColor rgb="FF70AD47"/>
                </patternFill>
              </fill>
            </x14:dxf>
          </x14:cfRule>
          <xm:sqref>K112:L114</xm:sqref>
        </x14:conditionalFormatting>
        <x14:conditionalFormatting xmlns:xm="http://schemas.microsoft.com/office/excel/2006/main">
          <x14:cfRule type="cellIs" priority="816" operator="equal" id="{A70EAEA3-3CB3-4FA7-BE06-A00062266681}">
            <xm:f>tbl_choices!$D$7</xm:f>
            <x14:dxf>
              <font>
                <color theme="0"/>
              </font>
              <fill>
                <patternFill>
                  <bgColor rgb="FF757575"/>
                </patternFill>
              </fill>
            </x14:dxf>
          </x14:cfRule>
          <x14:cfRule type="cellIs" priority="817" operator="equal" id="{DB2BE0CC-7F9F-44CD-8357-2366C5F0C676}">
            <xm:f>tbl_choices!$C$9</xm:f>
            <x14:dxf>
              <font>
                <b/>
                <i val="0"/>
                <color theme="0"/>
              </font>
              <fill>
                <patternFill>
                  <bgColor rgb="FFFF0000"/>
                </patternFill>
              </fill>
            </x14:dxf>
          </x14:cfRule>
          <x14:cfRule type="cellIs" priority="818" operator="equal" id="{5EE44AAE-72E9-4531-8974-5E9853474C57}">
            <xm:f>tbl_choices!$C$8</xm:f>
            <x14:dxf>
              <font>
                <b/>
                <i val="0"/>
                <color theme="0"/>
              </font>
              <fill>
                <patternFill>
                  <bgColor rgb="FFFFC000"/>
                </patternFill>
              </fill>
            </x14:dxf>
          </x14:cfRule>
          <x14:cfRule type="cellIs" priority="819" operator="equal" id="{8BCBC2EF-5B95-43FF-B4E9-4009DBE869E3}">
            <xm:f>tbl_choices!$C$7</xm:f>
            <x14:dxf>
              <font>
                <b/>
                <i val="0"/>
                <color theme="0"/>
              </font>
              <fill>
                <patternFill>
                  <bgColor rgb="FF70AD47"/>
                </patternFill>
              </fill>
            </x14:dxf>
          </x14:cfRule>
          <xm:sqref>K111:L111</xm:sqref>
        </x14:conditionalFormatting>
        <x14:conditionalFormatting xmlns:xm="http://schemas.microsoft.com/office/excel/2006/main">
          <x14:cfRule type="cellIs" priority="807" operator="equal" id="{2175A3D4-75C4-41B8-BC27-6B2D23A6DB28}">
            <xm:f>tbl_choices!$D$7</xm:f>
            <x14:dxf>
              <font>
                <color theme="0"/>
              </font>
              <fill>
                <patternFill>
                  <bgColor rgb="FF757575"/>
                </patternFill>
              </fill>
            </x14:dxf>
          </x14:cfRule>
          <x14:cfRule type="cellIs" priority="808" operator="equal" id="{76B274C1-45E3-45D8-B8D5-16106EEB0581}">
            <xm:f>tbl_choices!$C$9</xm:f>
            <x14:dxf>
              <font>
                <b/>
                <i val="0"/>
                <color theme="0"/>
              </font>
              <fill>
                <patternFill>
                  <bgColor rgb="FFFF0000"/>
                </patternFill>
              </fill>
            </x14:dxf>
          </x14:cfRule>
          <x14:cfRule type="cellIs" priority="809" operator="equal" id="{9A956BA8-43D3-44C8-81AF-5CBB62F76291}">
            <xm:f>tbl_choices!$C$8</xm:f>
            <x14:dxf>
              <font>
                <b/>
                <i val="0"/>
                <color theme="0"/>
              </font>
              <fill>
                <patternFill>
                  <bgColor rgb="FFFFC000"/>
                </patternFill>
              </fill>
            </x14:dxf>
          </x14:cfRule>
          <x14:cfRule type="cellIs" priority="810" operator="equal" id="{1A431A79-FE65-4D9E-B72F-54CA4F3814A2}">
            <xm:f>tbl_choices!$C$7</xm:f>
            <x14:dxf>
              <font>
                <b/>
                <i val="0"/>
                <color theme="0"/>
              </font>
              <fill>
                <patternFill>
                  <bgColor rgb="FF70AD47"/>
                </patternFill>
              </fill>
            </x14:dxf>
          </x14:cfRule>
          <xm:sqref>K123:L124</xm:sqref>
        </x14:conditionalFormatting>
        <x14:conditionalFormatting xmlns:xm="http://schemas.microsoft.com/office/excel/2006/main">
          <x14:cfRule type="cellIs" priority="803" operator="equal" id="{AAE5F75F-1527-43A2-8771-00A71C45A0E2}">
            <xm:f>tbl_choices!$D$7</xm:f>
            <x14:dxf>
              <font>
                <color theme="0"/>
              </font>
              <fill>
                <patternFill>
                  <bgColor rgb="FF757575"/>
                </patternFill>
              </fill>
            </x14:dxf>
          </x14:cfRule>
          <x14:cfRule type="cellIs" priority="804" operator="equal" id="{671298F7-7F54-438A-8B03-C94963EEC193}">
            <xm:f>tbl_choices!$C$9</xm:f>
            <x14:dxf>
              <font>
                <b/>
                <i val="0"/>
                <color theme="0"/>
              </font>
              <fill>
                <patternFill>
                  <bgColor rgb="FFFF0000"/>
                </patternFill>
              </fill>
            </x14:dxf>
          </x14:cfRule>
          <x14:cfRule type="cellIs" priority="805" operator="equal" id="{34B8C550-56A1-46B5-ACA0-A49A4157EE7D}">
            <xm:f>tbl_choices!$C$8</xm:f>
            <x14:dxf>
              <font>
                <b/>
                <i val="0"/>
                <color theme="0"/>
              </font>
              <fill>
                <patternFill>
                  <bgColor rgb="FFFFC000"/>
                </patternFill>
              </fill>
            </x14:dxf>
          </x14:cfRule>
          <x14:cfRule type="cellIs" priority="806" operator="equal" id="{3F9633A4-3D0F-420A-A1F0-9D3148614F8B}">
            <xm:f>tbl_choices!$C$7</xm:f>
            <x14:dxf>
              <font>
                <b/>
                <i val="0"/>
                <color theme="0"/>
              </font>
              <fill>
                <patternFill>
                  <bgColor rgb="FF70AD47"/>
                </patternFill>
              </fill>
            </x14:dxf>
          </x14:cfRule>
          <xm:sqref>K122:L122</xm:sqref>
        </x14:conditionalFormatting>
        <x14:conditionalFormatting xmlns:xm="http://schemas.microsoft.com/office/excel/2006/main">
          <x14:cfRule type="cellIs" priority="794" operator="equal" id="{2460F8B0-B648-438A-8C67-3D0AC945F76C}">
            <xm:f>tbl_choices!$D$7</xm:f>
            <x14:dxf>
              <font>
                <color theme="0"/>
              </font>
              <fill>
                <patternFill>
                  <bgColor rgb="FF757575"/>
                </patternFill>
              </fill>
            </x14:dxf>
          </x14:cfRule>
          <x14:cfRule type="cellIs" priority="795" operator="equal" id="{1ADA91D8-7E83-4C1D-B8CB-B991449698D1}">
            <xm:f>tbl_choices!$C$9</xm:f>
            <x14:dxf>
              <font>
                <b/>
                <i val="0"/>
                <color theme="0"/>
              </font>
              <fill>
                <patternFill>
                  <bgColor rgb="FFFF0000"/>
                </patternFill>
              </fill>
            </x14:dxf>
          </x14:cfRule>
          <x14:cfRule type="cellIs" priority="796" operator="equal" id="{2CF7A03B-81B0-4FDD-8A2C-60810A1CFED4}">
            <xm:f>tbl_choices!$C$8</xm:f>
            <x14:dxf>
              <font>
                <b/>
                <i val="0"/>
                <color theme="0"/>
              </font>
              <fill>
                <patternFill>
                  <bgColor rgb="FFFFC000"/>
                </patternFill>
              </fill>
            </x14:dxf>
          </x14:cfRule>
          <x14:cfRule type="cellIs" priority="797" operator="equal" id="{F4DD9FFC-3EB4-423E-89D9-4164282E3AFE}">
            <xm:f>tbl_choices!$C$7</xm:f>
            <x14:dxf>
              <font>
                <b/>
                <i val="0"/>
                <color theme="0"/>
              </font>
              <fill>
                <patternFill>
                  <bgColor rgb="FF70AD47"/>
                </patternFill>
              </fill>
            </x14:dxf>
          </x14:cfRule>
          <xm:sqref>K125:L125</xm:sqref>
        </x14:conditionalFormatting>
        <x14:conditionalFormatting xmlns:xm="http://schemas.microsoft.com/office/excel/2006/main">
          <x14:cfRule type="cellIs" priority="785" operator="equal" id="{125FB7DE-7EA8-4E8E-AB1C-F71831DA352D}">
            <xm:f>tbl_choices!$D$7</xm:f>
            <x14:dxf>
              <font>
                <color theme="0"/>
              </font>
              <fill>
                <patternFill>
                  <bgColor rgb="FF757575"/>
                </patternFill>
              </fill>
            </x14:dxf>
          </x14:cfRule>
          <x14:cfRule type="cellIs" priority="786" operator="equal" id="{0897F158-71B2-448A-B64F-222FA28B470F}">
            <xm:f>tbl_choices!$C$9</xm:f>
            <x14:dxf>
              <font>
                <b/>
                <i val="0"/>
                <color theme="0"/>
              </font>
              <fill>
                <patternFill>
                  <bgColor rgb="FFFF0000"/>
                </patternFill>
              </fill>
            </x14:dxf>
          </x14:cfRule>
          <x14:cfRule type="cellIs" priority="787" operator="equal" id="{78CDF6CB-FE99-49F9-A6E5-CDB802E464CC}">
            <xm:f>tbl_choices!$C$8</xm:f>
            <x14:dxf>
              <font>
                <b/>
                <i val="0"/>
                <color theme="0"/>
              </font>
              <fill>
                <patternFill>
                  <bgColor rgb="FFFFC000"/>
                </patternFill>
              </fill>
            </x14:dxf>
          </x14:cfRule>
          <x14:cfRule type="cellIs" priority="788" operator="equal" id="{4D2DB74C-6026-40FC-BC2A-D136D33F7DA6}">
            <xm:f>tbl_choices!$C$7</xm:f>
            <x14:dxf>
              <font>
                <b/>
                <i val="0"/>
                <color theme="0"/>
              </font>
              <fill>
                <patternFill>
                  <bgColor rgb="FF70AD47"/>
                </patternFill>
              </fill>
            </x14:dxf>
          </x14:cfRule>
          <xm:sqref>K126:L127</xm:sqref>
        </x14:conditionalFormatting>
        <x14:conditionalFormatting xmlns:xm="http://schemas.microsoft.com/office/excel/2006/main">
          <x14:cfRule type="cellIs" priority="776" operator="equal" id="{14D10256-10B8-4DBA-8E98-9EC7FE9D5833}">
            <xm:f>tbl_choices!$D$7</xm:f>
            <x14:dxf>
              <font>
                <color theme="0"/>
              </font>
              <fill>
                <patternFill>
                  <bgColor rgb="FF757575"/>
                </patternFill>
              </fill>
            </x14:dxf>
          </x14:cfRule>
          <x14:cfRule type="cellIs" priority="777" operator="equal" id="{CC86C73C-E12E-4FA9-AC2F-8C0D8C15C50E}">
            <xm:f>tbl_choices!$C$9</xm:f>
            <x14:dxf>
              <font>
                <b/>
                <i val="0"/>
                <color theme="0"/>
              </font>
              <fill>
                <patternFill>
                  <bgColor rgb="FFFF0000"/>
                </patternFill>
              </fill>
            </x14:dxf>
          </x14:cfRule>
          <x14:cfRule type="cellIs" priority="778" operator="equal" id="{88BF70F0-6559-483B-90DC-407AB1474DBB}">
            <xm:f>tbl_choices!$C$8</xm:f>
            <x14:dxf>
              <font>
                <b/>
                <i val="0"/>
                <color theme="0"/>
              </font>
              <fill>
                <patternFill>
                  <bgColor rgb="FFFFC000"/>
                </patternFill>
              </fill>
            </x14:dxf>
          </x14:cfRule>
          <x14:cfRule type="cellIs" priority="779" operator="equal" id="{791B6BF9-C75B-4A28-AD54-5874394E8731}">
            <xm:f>tbl_choices!$C$7</xm:f>
            <x14:dxf>
              <font>
                <b/>
                <i val="0"/>
                <color theme="0"/>
              </font>
              <fill>
                <patternFill>
                  <bgColor rgb="FF70AD47"/>
                </patternFill>
              </fill>
            </x14:dxf>
          </x14:cfRule>
          <xm:sqref>K129:L134</xm:sqref>
        </x14:conditionalFormatting>
        <x14:conditionalFormatting xmlns:xm="http://schemas.microsoft.com/office/excel/2006/main">
          <x14:cfRule type="cellIs" priority="772" operator="equal" id="{E5837F5D-BFC8-455A-8E02-EA95C21AA048}">
            <xm:f>tbl_choices!$D$7</xm:f>
            <x14:dxf>
              <font>
                <color theme="0"/>
              </font>
              <fill>
                <patternFill>
                  <bgColor rgb="FF757575"/>
                </patternFill>
              </fill>
            </x14:dxf>
          </x14:cfRule>
          <x14:cfRule type="cellIs" priority="773" operator="equal" id="{DD280ED7-66A8-4DC4-A627-BF7232B427C1}">
            <xm:f>tbl_choices!$C$9</xm:f>
            <x14:dxf>
              <font>
                <b/>
                <i val="0"/>
                <color theme="0"/>
              </font>
              <fill>
                <patternFill>
                  <bgColor rgb="FFFF0000"/>
                </patternFill>
              </fill>
            </x14:dxf>
          </x14:cfRule>
          <x14:cfRule type="cellIs" priority="774" operator="equal" id="{3D388593-AA61-473F-901D-519DB46095A2}">
            <xm:f>tbl_choices!$C$8</xm:f>
            <x14:dxf>
              <font>
                <b/>
                <i val="0"/>
                <color theme="0"/>
              </font>
              <fill>
                <patternFill>
                  <bgColor rgb="FFFFC000"/>
                </patternFill>
              </fill>
            </x14:dxf>
          </x14:cfRule>
          <x14:cfRule type="cellIs" priority="775" operator="equal" id="{87167638-791C-4517-84E1-399FA68B000E}">
            <xm:f>tbl_choices!$C$7</xm:f>
            <x14:dxf>
              <font>
                <b/>
                <i val="0"/>
                <color theme="0"/>
              </font>
              <fill>
                <patternFill>
                  <bgColor rgb="FF70AD47"/>
                </patternFill>
              </fill>
            </x14:dxf>
          </x14:cfRule>
          <xm:sqref>K128:L128</xm:sqref>
        </x14:conditionalFormatting>
        <x14:conditionalFormatting xmlns:xm="http://schemas.microsoft.com/office/excel/2006/main">
          <x14:cfRule type="cellIs" priority="763" operator="equal" id="{55A9FD07-7783-4E95-AD02-9AFBFB9FFFDD}">
            <xm:f>tbl_choices!$D$7</xm:f>
            <x14:dxf>
              <font>
                <color theme="0"/>
              </font>
              <fill>
                <patternFill>
                  <bgColor rgb="FF757575"/>
                </patternFill>
              </fill>
            </x14:dxf>
          </x14:cfRule>
          <x14:cfRule type="cellIs" priority="764" operator="equal" id="{9338FB44-4AEF-4A5E-BEBA-2AF57748E925}">
            <xm:f>tbl_choices!$C$9</xm:f>
            <x14:dxf>
              <font>
                <b/>
                <i val="0"/>
                <color theme="0"/>
              </font>
              <fill>
                <patternFill>
                  <bgColor rgb="FFFF0000"/>
                </patternFill>
              </fill>
            </x14:dxf>
          </x14:cfRule>
          <x14:cfRule type="cellIs" priority="765" operator="equal" id="{B219FC07-757A-4116-B86F-1CC35419A8B3}">
            <xm:f>tbl_choices!$C$8</xm:f>
            <x14:dxf>
              <font>
                <b/>
                <i val="0"/>
                <color theme="0"/>
              </font>
              <fill>
                <patternFill>
                  <bgColor rgb="FFFFC000"/>
                </patternFill>
              </fill>
            </x14:dxf>
          </x14:cfRule>
          <x14:cfRule type="cellIs" priority="766" operator="equal" id="{C38999C5-81F8-41D3-94F7-B9003F5B87D5}">
            <xm:f>tbl_choices!$C$7</xm:f>
            <x14:dxf>
              <font>
                <b/>
                <i val="0"/>
                <color theme="0"/>
              </font>
              <fill>
                <patternFill>
                  <bgColor rgb="FF70AD47"/>
                </patternFill>
              </fill>
            </x14:dxf>
          </x14:cfRule>
          <xm:sqref>K135:L135</xm:sqref>
        </x14:conditionalFormatting>
        <x14:conditionalFormatting xmlns:xm="http://schemas.microsoft.com/office/excel/2006/main">
          <x14:cfRule type="cellIs" priority="750" operator="equal" id="{D07B9159-7AE8-4C1E-A02D-2BB924768FEA}">
            <xm:f>tbl_choices!$D$7</xm:f>
            <x14:dxf>
              <font>
                <color theme="0"/>
              </font>
              <fill>
                <patternFill>
                  <bgColor rgb="FF757575"/>
                </patternFill>
              </fill>
            </x14:dxf>
          </x14:cfRule>
          <x14:cfRule type="cellIs" priority="751" operator="equal" id="{5900100E-CC10-469B-B9B9-262FF3E0E57D}">
            <xm:f>tbl_choices!$C$9</xm:f>
            <x14:dxf>
              <font>
                <b/>
                <i val="0"/>
                <color theme="0"/>
              </font>
              <fill>
                <patternFill>
                  <bgColor rgb="FFFF0000"/>
                </patternFill>
              </fill>
            </x14:dxf>
          </x14:cfRule>
          <x14:cfRule type="cellIs" priority="752" operator="equal" id="{F9624DF3-403C-4277-83AD-E2F98E4608F3}">
            <xm:f>tbl_choices!$C$8</xm:f>
            <x14:dxf>
              <font>
                <b/>
                <i val="0"/>
                <color theme="0"/>
              </font>
              <fill>
                <patternFill>
                  <bgColor rgb="FFFFC000"/>
                </patternFill>
              </fill>
            </x14:dxf>
          </x14:cfRule>
          <x14:cfRule type="cellIs" priority="753" operator="equal" id="{BBAC5806-7F35-47C8-A52B-F71D61393DAC}">
            <xm:f>tbl_choices!$C$7</xm:f>
            <x14:dxf>
              <font>
                <b/>
                <i val="0"/>
                <color theme="0"/>
              </font>
              <fill>
                <patternFill>
                  <bgColor rgb="FF70AD47"/>
                </patternFill>
              </fill>
            </x14:dxf>
          </x14:cfRule>
          <xm:sqref>K139</xm:sqref>
        </x14:conditionalFormatting>
        <x14:conditionalFormatting xmlns:xm="http://schemas.microsoft.com/office/excel/2006/main">
          <x14:cfRule type="cellIs" priority="754" operator="equal" id="{CB8F1D1C-3EDE-4433-8BCF-DB57089F79EC}">
            <xm:f>tbl_choices!$D$7</xm:f>
            <x14:dxf>
              <font>
                <color theme="0"/>
              </font>
              <fill>
                <patternFill>
                  <bgColor rgb="FF757575"/>
                </patternFill>
              </fill>
            </x14:dxf>
          </x14:cfRule>
          <x14:cfRule type="cellIs" priority="755" operator="equal" id="{E7CC588A-74B4-41D6-BC01-3F9DD8DA2333}">
            <xm:f>tbl_choices!$C$9</xm:f>
            <x14:dxf>
              <font>
                <b/>
                <i val="0"/>
                <color theme="0"/>
              </font>
              <fill>
                <patternFill>
                  <bgColor rgb="FFFF0000"/>
                </patternFill>
              </fill>
            </x14:dxf>
          </x14:cfRule>
          <x14:cfRule type="cellIs" priority="756" operator="equal" id="{8A4ED0BF-5A5B-40C9-8492-A03EA86E9E8C}">
            <xm:f>tbl_choices!$C$8</xm:f>
            <x14:dxf>
              <font>
                <b/>
                <i val="0"/>
                <color theme="0"/>
              </font>
              <fill>
                <patternFill>
                  <bgColor rgb="FFFFC000"/>
                </patternFill>
              </fill>
            </x14:dxf>
          </x14:cfRule>
          <x14:cfRule type="cellIs" priority="757" operator="equal" id="{A0801172-8E68-46A3-AD18-37112F73CE5D}">
            <xm:f>tbl_choices!$C$7</xm:f>
            <x14:dxf>
              <font>
                <b/>
                <i val="0"/>
                <color theme="0"/>
              </font>
              <fill>
                <patternFill>
                  <bgColor rgb="FF70AD47"/>
                </patternFill>
              </fill>
            </x14:dxf>
          </x14:cfRule>
          <xm:sqref>K141:L143 K140</xm:sqref>
        </x14:conditionalFormatting>
        <x14:conditionalFormatting xmlns:xm="http://schemas.microsoft.com/office/excel/2006/main">
          <x14:cfRule type="cellIs" priority="741" operator="equal" id="{A034E778-7D66-49FA-A781-EC3C340ED710}">
            <xm:f>tbl_choices!$D$7</xm:f>
            <x14:dxf>
              <font>
                <color theme="0"/>
              </font>
              <fill>
                <patternFill>
                  <bgColor rgb="FF757575"/>
                </patternFill>
              </fill>
            </x14:dxf>
          </x14:cfRule>
          <x14:cfRule type="cellIs" priority="742" operator="equal" id="{95EEED94-3D1C-4D25-A89D-4BDEC4667828}">
            <xm:f>tbl_choices!$C$9</xm:f>
            <x14:dxf>
              <font>
                <b/>
                <i val="0"/>
                <color theme="0"/>
              </font>
              <fill>
                <patternFill>
                  <bgColor rgb="FFFF0000"/>
                </patternFill>
              </fill>
            </x14:dxf>
          </x14:cfRule>
          <x14:cfRule type="cellIs" priority="743" operator="equal" id="{D5911161-4446-4CE8-824A-BA6983174372}">
            <xm:f>tbl_choices!$C$8</xm:f>
            <x14:dxf>
              <font>
                <b/>
                <i val="0"/>
                <color theme="0"/>
              </font>
              <fill>
                <patternFill>
                  <bgColor rgb="FFFFC000"/>
                </patternFill>
              </fill>
            </x14:dxf>
          </x14:cfRule>
          <x14:cfRule type="cellIs" priority="744" operator="equal" id="{07842051-E290-434A-8CEE-B53007EB9115}">
            <xm:f>tbl_choices!$C$7</xm:f>
            <x14:dxf>
              <font>
                <b/>
                <i val="0"/>
                <color theme="0"/>
              </font>
              <fill>
                <patternFill>
                  <bgColor rgb="FF70AD47"/>
                </patternFill>
              </fill>
            </x14:dxf>
          </x14:cfRule>
          <xm:sqref>K24</xm:sqref>
        </x14:conditionalFormatting>
        <x14:conditionalFormatting xmlns:xm="http://schemas.microsoft.com/office/excel/2006/main">
          <x14:cfRule type="cellIs" priority="706" operator="equal" id="{A90155E6-C1A6-4BF3-9CFF-7E90AE50D403}">
            <xm:f>tbl_choices!$D$7</xm:f>
            <x14:dxf>
              <font>
                <color theme="0"/>
              </font>
              <fill>
                <patternFill>
                  <bgColor rgb="FF757575"/>
                </patternFill>
              </fill>
            </x14:dxf>
          </x14:cfRule>
          <x14:cfRule type="cellIs" priority="707" operator="equal" id="{D0E741DB-887B-4C81-BF79-DB7E6F41FA89}">
            <xm:f>tbl_choices!$C$9</xm:f>
            <x14:dxf>
              <font>
                <b/>
                <i val="0"/>
                <color theme="0"/>
              </font>
              <fill>
                <patternFill>
                  <bgColor rgb="FFFF0000"/>
                </patternFill>
              </fill>
            </x14:dxf>
          </x14:cfRule>
          <x14:cfRule type="cellIs" priority="708" operator="equal" id="{D1D27ABF-195F-4665-8CDC-E27E44DC4A60}">
            <xm:f>tbl_choices!$C$8</xm:f>
            <x14:dxf>
              <font>
                <b/>
                <i val="0"/>
                <color theme="0"/>
              </font>
              <fill>
                <patternFill>
                  <bgColor rgb="FFFFC000"/>
                </patternFill>
              </fill>
            </x14:dxf>
          </x14:cfRule>
          <x14:cfRule type="cellIs" priority="709" operator="equal" id="{FB8C4005-FD0F-472F-8BAB-3FF2EA5790EC}">
            <xm:f>tbl_choices!$C$7</xm:f>
            <x14:dxf>
              <font>
                <b/>
                <i val="0"/>
                <color theme="0"/>
              </font>
              <fill>
                <patternFill>
                  <bgColor rgb="FF70AD47"/>
                </patternFill>
              </fill>
            </x14:dxf>
          </x14:cfRule>
          <xm:sqref>K25:L25</xm:sqref>
        </x14:conditionalFormatting>
        <x14:conditionalFormatting xmlns:xm="http://schemas.microsoft.com/office/excel/2006/main">
          <x14:cfRule type="cellIs" priority="732" operator="equal" id="{5E007816-3C27-4A84-90D5-5209935D53A2}">
            <xm:f>tbl_choices!$D$7</xm:f>
            <x14:dxf>
              <font>
                <color theme="0"/>
              </font>
              <fill>
                <patternFill>
                  <bgColor rgb="FF757575"/>
                </patternFill>
              </fill>
            </x14:dxf>
          </x14:cfRule>
          <x14:cfRule type="cellIs" priority="733" operator="equal" id="{1FCACB88-F62F-44A8-BC6A-4ADCE5C689E0}">
            <xm:f>tbl_choices!$C$9</xm:f>
            <x14:dxf>
              <font>
                <b/>
                <i val="0"/>
                <color theme="0"/>
              </font>
              <fill>
                <patternFill>
                  <bgColor rgb="FFFF0000"/>
                </patternFill>
              </fill>
            </x14:dxf>
          </x14:cfRule>
          <x14:cfRule type="cellIs" priority="734" operator="equal" id="{B363396F-6542-43AF-9494-0013F36174C9}">
            <xm:f>tbl_choices!$C$8</xm:f>
            <x14:dxf>
              <font>
                <b/>
                <i val="0"/>
                <color theme="0"/>
              </font>
              <fill>
                <patternFill>
                  <bgColor rgb="FFFFC000"/>
                </patternFill>
              </fill>
            </x14:dxf>
          </x14:cfRule>
          <x14:cfRule type="cellIs" priority="735" operator="equal" id="{0538F736-ABD1-41BC-B666-4449AF20F2B9}">
            <xm:f>tbl_choices!$C$7</xm:f>
            <x14:dxf>
              <font>
                <b/>
                <i val="0"/>
                <color theme="0"/>
              </font>
              <fill>
                <patternFill>
                  <bgColor rgb="FF70AD47"/>
                </patternFill>
              </fill>
            </x14:dxf>
          </x14:cfRule>
          <xm:sqref>K19</xm:sqref>
        </x14:conditionalFormatting>
        <x14:conditionalFormatting xmlns:xm="http://schemas.microsoft.com/office/excel/2006/main">
          <x14:cfRule type="cellIs" priority="728" operator="equal" id="{28CB44A2-CF6C-4E1C-A98A-2AD92A755B21}">
            <xm:f>tbl_choices!$D$7</xm:f>
            <x14:dxf>
              <font>
                <color theme="0"/>
              </font>
              <fill>
                <patternFill>
                  <bgColor rgb="FF757575"/>
                </patternFill>
              </fill>
            </x14:dxf>
          </x14:cfRule>
          <x14:cfRule type="cellIs" priority="729" operator="equal" id="{3CAF1537-794C-46B8-8D8B-433CEF05F07E}">
            <xm:f>tbl_choices!$C$9</xm:f>
            <x14:dxf>
              <font>
                <b/>
                <i val="0"/>
                <color theme="0"/>
              </font>
              <fill>
                <patternFill>
                  <bgColor rgb="FFFF0000"/>
                </patternFill>
              </fill>
            </x14:dxf>
          </x14:cfRule>
          <x14:cfRule type="cellIs" priority="730" operator="equal" id="{E5F9472F-A0D0-4C39-9461-564F628F2B89}">
            <xm:f>tbl_choices!$C$8</xm:f>
            <x14:dxf>
              <font>
                <b/>
                <i val="0"/>
                <color theme="0"/>
              </font>
              <fill>
                <patternFill>
                  <bgColor rgb="FFFFC000"/>
                </patternFill>
              </fill>
            </x14:dxf>
          </x14:cfRule>
          <x14:cfRule type="cellIs" priority="731" operator="equal" id="{9101F0E6-352A-481A-9798-033F101F20A7}">
            <xm:f>tbl_choices!$C$7</xm:f>
            <x14:dxf>
              <font>
                <b/>
                <i val="0"/>
                <color theme="0"/>
              </font>
              <fill>
                <patternFill>
                  <bgColor rgb="FF70AD47"/>
                </patternFill>
              </fill>
            </x14:dxf>
          </x14:cfRule>
          <xm:sqref>K20</xm:sqref>
        </x14:conditionalFormatting>
        <x14:conditionalFormatting xmlns:xm="http://schemas.microsoft.com/office/excel/2006/main">
          <x14:cfRule type="cellIs" priority="724" operator="equal" id="{37337FF0-4C50-4AE8-B498-E241CE96C51D}">
            <xm:f>tbl_choices!$D$7</xm:f>
            <x14:dxf>
              <font>
                <color theme="0"/>
              </font>
              <fill>
                <patternFill>
                  <bgColor rgb="FF757575"/>
                </patternFill>
              </fill>
            </x14:dxf>
          </x14:cfRule>
          <x14:cfRule type="cellIs" priority="725" operator="equal" id="{81A324E8-DCD9-4073-9CB0-FA9D94F6295B}">
            <xm:f>tbl_choices!$C$9</xm:f>
            <x14:dxf>
              <font>
                <b/>
                <i val="0"/>
                <color theme="0"/>
              </font>
              <fill>
                <patternFill>
                  <bgColor rgb="FFFF0000"/>
                </patternFill>
              </fill>
            </x14:dxf>
          </x14:cfRule>
          <x14:cfRule type="cellIs" priority="726" operator="equal" id="{E0E1F8D9-8D16-41DD-9F6D-3FF717A60956}">
            <xm:f>tbl_choices!$C$8</xm:f>
            <x14:dxf>
              <font>
                <b/>
                <i val="0"/>
                <color theme="0"/>
              </font>
              <fill>
                <patternFill>
                  <bgColor rgb="FFFFC000"/>
                </patternFill>
              </fill>
            </x14:dxf>
          </x14:cfRule>
          <x14:cfRule type="cellIs" priority="727" operator="equal" id="{6CE328AD-E667-4E5C-AA79-2E81A78C819C}">
            <xm:f>tbl_choices!$C$7</xm:f>
            <x14:dxf>
              <font>
                <b/>
                <i val="0"/>
                <color theme="0"/>
              </font>
              <fill>
                <patternFill>
                  <bgColor rgb="FF70AD47"/>
                </patternFill>
              </fill>
            </x14:dxf>
          </x14:cfRule>
          <xm:sqref>K22</xm:sqref>
        </x14:conditionalFormatting>
        <x14:conditionalFormatting xmlns:xm="http://schemas.microsoft.com/office/excel/2006/main">
          <x14:cfRule type="cellIs" priority="715" operator="equal" id="{D948D2B0-CF66-4C37-87E5-78CE52EA4F39}">
            <xm:f>tbl_choices!$D$7</xm:f>
            <x14:dxf>
              <font>
                <color theme="0"/>
              </font>
              <fill>
                <patternFill>
                  <bgColor rgb="FF757575"/>
                </patternFill>
              </fill>
            </x14:dxf>
          </x14:cfRule>
          <x14:cfRule type="cellIs" priority="716" operator="equal" id="{E2430C2A-44AE-4DF2-8B1E-EC26EDBDEA3D}">
            <xm:f>tbl_choices!$C$9</xm:f>
            <x14:dxf>
              <font>
                <b/>
                <i val="0"/>
                <color theme="0"/>
              </font>
              <fill>
                <patternFill>
                  <bgColor rgb="FFFF0000"/>
                </patternFill>
              </fill>
            </x14:dxf>
          </x14:cfRule>
          <x14:cfRule type="cellIs" priority="717" operator="equal" id="{57205D31-748F-4C8B-B920-3C6011A54585}">
            <xm:f>tbl_choices!$C$8</xm:f>
            <x14:dxf>
              <font>
                <b/>
                <i val="0"/>
                <color theme="0"/>
              </font>
              <fill>
                <patternFill>
                  <bgColor rgb="FFFFC000"/>
                </patternFill>
              </fill>
            </x14:dxf>
          </x14:cfRule>
          <x14:cfRule type="cellIs" priority="718" operator="equal" id="{828A9D89-9D72-4CBB-9A51-CCB518D3E7DA}">
            <xm:f>tbl_choices!$C$7</xm:f>
            <x14:dxf>
              <font>
                <b/>
                <i val="0"/>
                <color theme="0"/>
              </font>
              <fill>
                <patternFill>
                  <bgColor rgb="FF70AD47"/>
                </patternFill>
              </fill>
            </x14:dxf>
          </x14:cfRule>
          <xm:sqref>K21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AA109"/>
  <sheetViews>
    <sheetView showGridLines="0" showRowColHeaders="0" rightToLeft="1" zoomScaleNormal="100" workbookViewId="0"/>
  </sheetViews>
  <sheetFormatPr defaultColWidth="8.85546875" defaultRowHeight="15" x14ac:dyDescent="0.25"/>
  <cols>
    <col min="1" max="1" width="8.140625" style="6" customWidth="1"/>
    <col min="2" max="2" width="40" style="6" customWidth="1"/>
    <col min="3" max="3" width="7.42578125" style="6" customWidth="1"/>
    <col min="4" max="10" width="8.85546875" style="6"/>
    <col min="11" max="11" width="19.85546875" style="6" customWidth="1"/>
    <col min="12" max="12" width="11.85546875" style="6" customWidth="1"/>
    <col min="13" max="13" width="8.85546875" style="6" customWidth="1"/>
    <col min="14" max="14" width="8.85546875" style="6"/>
    <col min="15" max="15" width="7.7109375" style="6" hidden="1" customWidth="1"/>
    <col min="16" max="16" width="33.7109375" style="6" hidden="1" customWidth="1"/>
    <col min="17" max="24" width="0" style="6" hidden="1" customWidth="1"/>
    <col min="25" max="25" width="15.7109375" style="6" hidden="1" customWidth="1"/>
    <col min="26" max="27" width="0" style="6" hidden="1" customWidth="1"/>
    <col min="28" max="16384" width="8.85546875" style="6"/>
  </cols>
  <sheetData>
    <row r="1" spans="1:27" ht="25.5" customHeight="1" x14ac:dyDescent="0.25">
      <c r="A1" s="67"/>
      <c r="B1" s="446"/>
      <c r="C1" s="446"/>
      <c r="D1" s="446"/>
      <c r="E1" s="446"/>
      <c r="F1" s="446"/>
      <c r="G1" s="446"/>
      <c r="H1" s="446"/>
      <c r="I1" s="446"/>
      <c r="J1" s="446"/>
      <c r="K1" s="446"/>
      <c r="L1" s="268"/>
      <c r="M1" s="51"/>
      <c r="O1" s="67"/>
      <c r="P1" s="446"/>
      <c r="Q1" s="446"/>
      <c r="R1" s="446"/>
      <c r="S1" s="446"/>
      <c r="T1" s="446"/>
      <c r="U1" s="446"/>
      <c r="V1" s="446"/>
      <c r="W1" s="446"/>
      <c r="X1" s="446"/>
      <c r="Y1" s="446"/>
      <c r="Z1" s="268"/>
      <c r="AA1" s="51"/>
    </row>
    <row r="2" spans="1:27" ht="138" customHeight="1" x14ac:dyDescent="0.25">
      <c r="A2" s="68"/>
      <c r="B2" s="447"/>
      <c r="C2" s="447"/>
      <c r="D2" s="447"/>
      <c r="E2" s="447"/>
      <c r="F2" s="447"/>
      <c r="G2" s="447"/>
      <c r="H2" s="447"/>
      <c r="I2" s="447"/>
      <c r="J2" s="447"/>
      <c r="K2" s="447"/>
      <c r="L2" s="269"/>
      <c r="M2" s="54"/>
      <c r="O2" s="68"/>
      <c r="P2" s="447"/>
      <c r="Q2" s="447"/>
      <c r="R2" s="447"/>
      <c r="S2" s="447"/>
      <c r="T2" s="447"/>
      <c r="U2" s="447"/>
      <c r="V2" s="447"/>
      <c r="W2" s="447"/>
      <c r="X2" s="447"/>
      <c r="Y2" s="447"/>
      <c r="Z2" s="269"/>
      <c r="AA2" s="54"/>
    </row>
    <row r="3" spans="1:27" ht="24.95" customHeight="1" x14ac:dyDescent="0.4">
      <c r="A3" s="69"/>
      <c r="B3" s="448" t="str">
        <f>" المستوى العام للالتزام  ( مستوى البيانات التي تستضاف في الخدمة: "&amp;"المستوى ٤"&amp;" - عدد المشتركين في الخدمة: "&amp;'معلومات أساسية عن الخدمة'!D12&amp;" )"</f>
        <v xml:space="preserve"> المستوى العام للالتزام  ( مستوى البيانات التي تستضاف في الخدمة: المستوى ٤ - عدد المشتركين في الخدمة:  )</v>
      </c>
      <c r="C3" s="449"/>
      <c r="D3" s="449"/>
      <c r="E3" s="449"/>
      <c r="F3" s="449"/>
      <c r="G3" s="449"/>
      <c r="H3" s="449"/>
      <c r="I3" s="449"/>
      <c r="J3" s="449"/>
      <c r="K3" s="450"/>
      <c r="L3" s="270"/>
      <c r="M3" s="70"/>
      <c r="O3" s="69"/>
      <c r="P3" s="448" t="str">
        <f>" المستوى العام للالتزام  ( مستوى البيانات التي تستضاف في الخدمة: "&amp;"المستوى ٤"&amp;" -  عدد المشتركين في الخدمة: "&amp;'معلومات أساسية عن الخدمة'!D12&amp;" )"</f>
        <v xml:space="preserve"> المستوى العام للالتزام  ( مستوى البيانات التي تستضاف في الخدمة: المستوى ٤ -  عدد المشتركين في الخدمة:  )</v>
      </c>
      <c r="Q3" s="449"/>
      <c r="R3" s="449"/>
      <c r="S3" s="449"/>
      <c r="T3" s="449"/>
      <c r="U3" s="449"/>
      <c r="V3" s="449"/>
      <c r="W3" s="449"/>
      <c r="X3" s="449"/>
      <c r="Y3" s="450"/>
      <c r="Z3" s="270"/>
      <c r="AA3" s="70"/>
    </row>
    <row r="4" spans="1:27" ht="24.95" customHeight="1" x14ac:dyDescent="0.4">
      <c r="A4" s="69"/>
      <c r="B4" s="448" t="str">
        <f>"General Level of Compliance (Data Classification Level Hosted in the Cloud: Level 4"&amp;" - Number of CSTs for this service: "&amp;'معلومات أساسية عن الخدمة'!D12&amp;")"</f>
        <v>General Level of Compliance (Data Classification Level Hosted in the Cloud: Level 4 - Number of CSTs for this service: )</v>
      </c>
      <c r="C4" s="449"/>
      <c r="D4" s="449"/>
      <c r="E4" s="449"/>
      <c r="F4" s="449"/>
      <c r="G4" s="449"/>
      <c r="H4" s="449"/>
      <c r="I4" s="449"/>
      <c r="J4" s="449"/>
      <c r="K4" s="450"/>
      <c r="L4" s="270"/>
      <c r="M4" s="70"/>
      <c r="O4" s="69"/>
      <c r="P4" s="448" t="str">
        <f>"General Level of Compliance (Data Classification Level Hosted in the Cloud: Level 4"&amp;" - Number of CSTs for this service: "&amp;'معلومات أساسية عن الخدمة'!D12&amp;")"</f>
        <v>General Level of Compliance (Data Classification Level Hosted in the Cloud: Level 4 - Number of CSTs for this service: )</v>
      </c>
      <c r="Q4" s="449"/>
      <c r="R4" s="449"/>
      <c r="S4" s="449"/>
      <c r="T4" s="449"/>
      <c r="U4" s="449"/>
      <c r="V4" s="449"/>
      <c r="W4" s="449"/>
      <c r="X4" s="449"/>
      <c r="Y4" s="450"/>
      <c r="Z4" s="270"/>
      <c r="AA4" s="70"/>
    </row>
    <row r="5" spans="1:27" ht="24.95" customHeight="1" x14ac:dyDescent="0.25">
      <c r="A5" s="69"/>
      <c r="B5" s="61"/>
      <c r="C5" s="61"/>
      <c r="D5" s="61"/>
      <c r="E5" s="61"/>
      <c r="F5" s="61"/>
      <c r="G5" s="61"/>
      <c r="H5" s="61"/>
      <c r="I5" s="61"/>
      <c r="J5" s="61"/>
      <c r="K5" s="61"/>
      <c r="L5" s="61"/>
      <c r="M5" s="70"/>
      <c r="O5" s="69"/>
      <c r="P5" s="61"/>
      <c r="Q5" s="61"/>
      <c r="R5" s="61"/>
      <c r="S5" s="61"/>
      <c r="T5" s="61"/>
      <c r="U5" s="61"/>
      <c r="V5" s="61"/>
      <c r="W5" s="61"/>
      <c r="X5" s="61"/>
      <c r="Y5" s="61"/>
      <c r="Z5" s="61"/>
      <c r="AA5" s="70"/>
    </row>
    <row r="6" spans="1:27" ht="39.950000000000003" customHeight="1" x14ac:dyDescent="0.25">
      <c r="A6" s="69"/>
      <c r="B6" s="291" t="s">
        <v>476</v>
      </c>
      <c r="C6" s="292">
        <v>33</v>
      </c>
      <c r="D6" s="61"/>
      <c r="E6" s="61"/>
      <c r="F6" s="61"/>
      <c r="G6" s="61"/>
      <c r="H6" s="61"/>
      <c r="I6" s="61"/>
      <c r="J6" s="61"/>
      <c r="K6" s="61"/>
      <c r="L6" s="61"/>
      <c r="M6" s="70"/>
      <c r="O6" s="69"/>
      <c r="P6" s="61"/>
      <c r="Q6" s="61"/>
      <c r="R6" s="61"/>
      <c r="S6" s="61"/>
      <c r="T6" s="61"/>
      <c r="U6" s="61"/>
      <c r="V6" s="61"/>
      <c r="W6" s="61"/>
      <c r="X6" s="61"/>
      <c r="Y6" s="61"/>
      <c r="Z6" s="61"/>
      <c r="AA6" s="70"/>
    </row>
    <row r="7" spans="1:27" ht="11.25" customHeight="1" x14ac:dyDescent="0.25">
      <c r="A7" s="69"/>
      <c r="B7" s="61"/>
      <c r="C7" s="61"/>
      <c r="D7" s="61"/>
      <c r="E7" s="61"/>
      <c r="F7" s="61"/>
      <c r="G7" s="61"/>
      <c r="H7" s="61"/>
      <c r="I7" s="61"/>
      <c r="J7" s="61"/>
      <c r="K7" s="61"/>
      <c r="L7" s="61"/>
      <c r="M7" s="70"/>
      <c r="O7" s="69"/>
      <c r="P7" s="61"/>
      <c r="Q7" s="61"/>
      <c r="R7" s="61"/>
      <c r="S7" s="61"/>
      <c r="T7" s="61"/>
      <c r="U7" s="61"/>
      <c r="V7" s="61"/>
      <c r="W7" s="61"/>
      <c r="X7" s="61"/>
      <c r="Y7" s="61"/>
      <c r="Z7" s="61"/>
      <c r="AA7" s="70"/>
    </row>
    <row r="8" spans="1:27" ht="24.95" customHeight="1" x14ac:dyDescent="0.5">
      <c r="A8" s="69"/>
      <c r="B8" s="441" t="s">
        <v>411</v>
      </c>
      <c r="C8" s="442"/>
      <c r="D8" s="61"/>
      <c r="E8" s="61"/>
      <c r="F8" s="61"/>
      <c r="G8" s="61"/>
      <c r="H8" s="61"/>
      <c r="I8" s="61"/>
      <c r="J8" s="61"/>
      <c r="K8" s="61"/>
      <c r="L8" s="61"/>
      <c r="M8" s="70"/>
      <c r="O8" s="69"/>
      <c r="P8" s="441" t="s">
        <v>411</v>
      </c>
      <c r="Q8" s="442"/>
      <c r="R8" s="61"/>
      <c r="S8" s="61"/>
      <c r="T8" s="61"/>
      <c r="U8" s="61"/>
      <c r="V8" s="61"/>
      <c r="W8" s="61"/>
      <c r="X8" s="61"/>
      <c r="Y8" s="61"/>
      <c r="Z8" s="61"/>
      <c r="AA8" s="70"/>
    </row>
    <row r="9" spans="1:27" ht="24.95" customHeight="1" x14ac:dyDescent="0.4">
      <c r="A9" s="69"/>
      <c r="B9" s="128" t="s">
        <v>6</v>
      </c>
      <c r="C9" s="124">
        <f>SUM(C22,C45,C68,C92)</f>
        <v>0</v>
      </c>
      <c r="D9" s="61"/>
      <c r="E9" s="61"/>
      <c r="F9" s="61"/>
      <c r="G9" s="61"/>
      <c r="H9" s="61"/>
      <c r="I9" s="61"/>
      <c r="J9" s="61"/>
      <c r="K9" s="61"/>
      <c r="L9" s="61"/>
      <c r="M9" s="70"/>
      <c r="O9" s="69"/>
      <c r="P9" s="128" t="s">
        <v>6</v>
      </c>
      <c r="Q9" s="124">
        <f>SUM(Q22,Q45,Q68,Q92)</f>
        <v>0</v>
      </c>
      <c r="R9" s="61"/>
      <c r="S9" s="61"/>
      <c r="T9" s="61"/>
      <c r="U9" s="61"/>
      <c r="V9" s="61"/>
      <c r="W9" s="61"/>
      <c r="X9" s="61"/>
      <c r="Y9" s="61"/>
      <c r="Z9" s="61"/>
      <c r="AA9" s="70"/>
    </row>
    <row r="10" spans="1:27" ht="24.95" customHeight="1" x14ac:dyDescent="0.4">
      <c r="A10" s="69"/>
      <c r="B10" s="128" t="s">
        <v>7</v>
      </c>
      <c r="C10" s="124">
        <f>SUM(C23,C46,C69,C93)</f>
        <v>0</v>
      </c>
      <c r="D10" s="61"/>
      <c r="E10" s="61"/>
      <c r="F10" s="61"/>
      <c r="G10" s="61"/>
      <c r="H10" s="61"/>
      <c r="I10" s="61"/>
      <c r="J10" s="61"/>
      <c r="K10" s="61"/>
      <c r="L10" s="61"/>
      <c r="M10" s="70"/>
      <c r="O10" s="69"/>
      <c r="P10" s="128" t="s">
        <v>7</v>
      </c>
      <c r="Q10" s="124">
        <f>SUM(Q23,Q46,Q69,Q93)</f>
        <v>0</v>
      </c>
      <c r="R10" s="61"/>
      <c r="S10" s="61"/>
      <c r="T10" s="61"/>
      <c r="U10" s="61"/>
      <c r="V10" s="61"/>
      <c r="W10" s="61"/>
      <c r="X10" s="61"/>
      <c r="Y10" s="61"/>
      <c r="Z10" s="61"/>
      <c r="AA10" s="70"/>
    </row>
    <row r="11" spans="1:27" ht="24.95" customHeight="1" x14ac:dyDescent="0.4">
      <c r="A11" s="69"/>
      <c r="B11" s="128" t="s">
        <v>8</v>
      </c>
      <c r="C11" s="124">
        <f>SUM(C24,C47,C70,C94)</f>
        <v>0</v>
      </c>
      <c r="D11" s="61"/>
      <c r="E11" s="61"/>
      <c r="F11" s="61"/>
      <c r="G11" s="61"/>
      <c r="H11" s="61"/>
      <c r="I11" s="61"/>
      <c r="J11" s="61"/>
      <c r="K11" s="61"/>
      <c r="L11" s="61"/>
      <c r="M11" s="70"/>
      <c r="O11" s="69"/>
      <c r="P11" s="128" t="s">
        <v>8</v>
      </c>
      <c r="Q11" s="124">
        <f>SUM(Q24,Q47,Q70,Q94)</f>
        <v>0</v>
      </c>
      <c r="R11" s="61"/>
      <c r="S11" s="61"/>
      <c r="T11" s="61"/>
      <c r="U11" s="61"/>
      <c r="V11" s="61"/>
      <c r="W11" s="61"/>
      <c r="X11" s="61"/>
      <c r="Y11" s="61"/>
      <c r="Z11" s="61"/>
      <c r="AA11" s="70"/>
    </row>
    <row r="12" spans="1:27" ht="24.95" customHeight="1" x14ac:dyDescent="0.4">
      <c r="A12" s="69"/>
      <c r="B12" s="128" t="s">
        <v>16</v>
      </c>
      <c r="C12" s="124">
        <f>SUM(C25,C48,C71,C95)</f>
        <v>0</v>
      </c>
      <c r="D12" s="61"/>
      <c r="E12" s="61"/>
      <c r="F12" s="61"/>
      <c r="G12" s="61"/>
      <c r="H12" s="61"/>
      <c r="I12" s="61"/>
      <c r="J12" s="61"/>
      <c r="K12" s="61"/>
      <c r="L12" s="61"/>
      <c r="M12" s="70"/>
      <c r="O12" s="69"/>
      <c r="P12" s="128" t="s">
        <v>16</v>
      </c>
      <c r="Q12" s="124">
        <f>SUM(Q25,Q48,Q71,Q95)</f>
        <v>0</v>
      </c>
      <c r="R12" s="61"/>
      <c r="S12" s="61"/>
      <c r="T12" s="61"/>
      <c r="U12" s="61"/>
      <c r="V12" s="61"/>
      <c r="W12" s="61"/>
      <c r="X12" s="61"/>
      <c r="Y12" s="61"/>
      <c r="Z12" s="61"/>
      <c r="AA12" s="70"/>
    </row>
    <row r="13" spans="1:27" ht="24.95" customHeight="1" x14ac:dyDescent="0.25">
      <c r="A13" s="69"/>
      <c r="B13" s="61"/>
      <c r="C13" s="61"/>
      <c r="D13" s="61"/>
      <c r="E13" s="61"/>
      <c r="F13" s="61"/>
      <c r="G13" s="61"/>
      <c r="H13" s="61"/>
      <c r="I13" s="61"/>
      <c r="J13" s="61"/>
      <c r="K13" s="61"/>
      <c r="L13" s="61"/>
      <c r="M13" s="70"/>
      <c r="O13" s="69"/>
      <c r="P13" s="61"/>
      <c r="Q13" s="61"/>
      <c r="R13" s="61"/>
      <c r="S13" s="61"/>
      <c r="T13" s="61"/>
      <c r="U13" s="61"/>
      <c r="V13" s="61"/>
      <c r="W13" s="61"/>
      <c r="X13" s="61"/>
      <c r="Y13" s="61"/>
      <c r="Z13" s="61"/>
      <c r="AA13" s="70"/>
    </row>
    <row r="14" spans="1:27" ht="24.95" customHeight="1" x14ac:dyDescent="0.25">
      <c r="A14" s="69"/>
      <c r="B14" s="61"/>
      <c r="C14" s="61"/>
      <c r="D14" s="61"/>
      <c r="E14" s="61"/>
      <c r="F14" s="61"/>
      <c r="G14" s="61"/>
      <c r="H14" s="61"/>
      <c r="I14" s="61"/>
      <c r="J14" s="61"/>
      <c r="K14" s="61"/>
      <c r="L14" s="61"/>
      <c r="M14" s="70"/>
      <c r="O14" s="69"/>
      <c r="P14" s="61"/>
      <c r="Q14" s="61"/>
      <c r="R14" s="61"/>
      <c r="S14" s="61"/>
      <c r="T14" s="61"/>
      <c r="U14" s="61"/>
      <c r="V14" s="61"/>
      <c r="W14" s="61"/>
      <c r="X14" s="61"/>
      <c r="Y14" s="61"/>
      <c r="Z14" s="61"/>
      <c r="AA14" s="70"/>
    </row>
    <row r="15" spans="1:27" ht="24.95" customHeight="1" x14ac:dyDescent="0.25">
      <c r="A15" s="69"/>
      <c r="B15" s="61"/>
      <c r="C15" s="61"/>
      <c r="D15" s="61"/>
      <c r="E15" s="61"/>
      <c r="F15" s="61"/>
      <c r="G15" s="61"/>
      <c r="H15" s="61"/>
      <c r="I15" s="61"/>
      <c r="J15" s="61"/>
      <c r="K15" s="61"/>
      <c r="L15" s="61"/>
      <c r="M15" s="70"/>
      <c r="O15" s="69"/>
      <c r="P15" s="61"/>
      <c r="Q15" s="61"/>
      <c r="R15" s="61"/>
      <c r="S15" s="61"/>
      <c r="T15" s="61"/>
      <c r="U15" s="61"/>
      <c r="V15" s="61"/>
      <c r="W15" s="61"/>
      <c r="X15" s="61"/>
      <c r="Y15" s="61"/>
      <c r="Z15" s="61"/>
      <c r="AA15" s="70"/>
    </row>
    <row r="16" spans="1:27" ht="24.95" customHeight="1" x14ac:dyDescent="0.25">
      <c r="A16" s="69"/>
      <c r="B16" s="61"/>
      <c r="C16" s="61"/>
      <c r="D16" s="61"/>
      <c r="E16" s="61"/>
      <c r="F16" s="61"/>
      <c r="G16" s="61"/>
      <c r="H16" s="61"/>
      <c r="I16" s="61"/>
      <c r="J16" s="61"/>
      <c r="K16" s="61"/>
      <c r="L16" s="61"/>
      <c r="M16" s="70"/>
      <c r="O16" s="69"/>
      <c r="P16" s="61"/>
      <c r="Q16" s="61"/>
      <c r="R16" s="61"/>
      <c r="S16" s="61"/>
      <c r="T16" s="61"/>
      <c r="U16" s="61"/>
      <c r="V16" s="61"/>
      <c r="W16" s="61"/>
      <c r="X16" s="61"/>
      <c r="Y16" s="61"/>
      <c r="Z16" s="61"/>
      <c r="AA16" s="70"/>
    </row>
    <row r="17" spans="1:27" x14ac:dyDescent="0.25">
      <c r="A17" s="78"/>
      <c r="B17" s="78"/>
      <c r="C17" s="78"/>
      <c r="D17" s="78"/>
      <c r="E17" s="78"/>
      <c r="F17" s="78"/>
      <c r="G17" s="78"/>
      <c r="H17" s="78"/>
      <c r="I17" s="78"/>
      <c r="J17" s="78"/>
      <c r="K17" s="78"/>
      <c r="L17" s="78"/>
      <c r="M17" s="78"/>
      <c r="O17" s="78"/>
      <c r="P17" s="78"/>
      <c r="Q17" s="78"/>
      <c r="R17" s="78"/>
      <c r="S17" s="78"/>
      <c r="T17" s="78"/>
      <c r="U17" s="78"/>
      <c r="V17" s="78"/>
      <c r="W17" s="78"/>
      <c r="X17" s="78"/>
      <c r="Y17" s="78"/>
      <c r="Z17" s="78"/>
      <c r="AA17" s="78"/>
    </row>
    <row r="18" spans="1:27" x14ac:dyDescent="0.25">
      <c r="A18" s="77"/>
      <c r="B18" s="78"/>
      <c r="C18" s="78"/>
      <c r="D18" s="78"/>
      <c r="E18" s="78"/>
      <c r="F18" s="78"/>
      <c r="G18" s="78"/>
      <c r="H18" s="78"/>
      <c r="I18" s="78"/>
      <c r="J18" s="78"/>
      <c r="K18" s="78"/>
      <c r="L18" s="78"/>
      <c r="M18" s="79"/>
      <c r="O18" s="77"/>
      <c r="P18" s="78"/>
      <c r="Q18" s="78"/>
      <c r="R18" s="78"/>
      <c r="S18" s="78"/>
      <c r="T18" s="78"/>
      <c r="U18" s="78"/>
      <c r="V18" s="78"/>
      <c r="W18" s="78"/>
      <c r="X18" s="78"/>
      <c r="Y18" s="78"/>
      <c r="Z18" s="78"/>
      <c r="AA18" s="79"/>
    </row>
    <row r="19" spans="1:27" ht="27" customHeight="1" x14ac:dyDescent="0.5">
      <c r="A19" s="71"/>
      <c r="B19" s="451" t="s">
        <v>415</v>
      </c>
      <c r="C19" s="452"/>
      <c r="D19" s="452"/>
      <c r="E19" s="452"/>
      <c r="F19" s="452"/>
      <c r="G19" s="452"/>
      <c r="H19" s="452"/>
      <c r="I19" s="452"/>
      <c r="J19" s="452"/>
      <c r="K19" s="453"/>
      <c r="L19" s="271"/>
      <c r="M19" s="72"/>
      <c r="O19" s="71"/>
      <c r="P19" s="451" t="s">
        <v>415</v>
      </c>
      <c r="Q19" s="452"/>
      <c r="R19" s="452"/>
      <c r="S19" s="452"/>
      <c r="T19" s="452"/>
      <c r="U19" s="452"/>
      <c r="V19" s="452"/>
      <c r="W19" s="452"/>
      <c r="X19" s="452"/>
      <c r="Y19" s="453"/>
      <c r="Z19" s="271"/>
      <c r="AA19" s="72"/>
    </row>
    <row r="20" spans="1:27" x14ac:dyDescent="0.25">
      <c r="A20" s="71"/>
      <c r="B20" s="63"/>
      <c r="C20" s="63"/>
      <c r="D20" s="63"/>
      <c r="E20" s="63"/>
      <c r="F20" s="63"/>
      <c r="G20" s="63"/>
      <c r="H20" s="63"/>
      <c r="I20" s="63"/>
      <c r="J20" s="63"/>
      <c r="K20" s="63"/>
      <c r="L20" s="63"/>
      <c r="M20" s="73"/>
      <c r="O20" s="71"/>
      <c r="P20" s="63"/>
      <c r="Q20" s="63"/>
      <c r="R20" s="63"/>
      <c r="S20" s="63"/>
      <c r="T20" s="63"/>
      <c r="U20" s="63"/>
      <c r="V20" s="63"/>
      <c r="W20" s="63"/>
      <c r="X20" s="63"/>
      <c r="Y20" s="63"/>
      <c r="Z20" s="63"/>
      <c r="AA20" s="73"/>
    </row>
    <row r="21" spans="1:27" ht="24.75" x14ac:dyDescent="0.5">
      <c r="A21" s="71"/>
      <c r="B21" s="441" t="s">
        <v>411</v>
      </c>
      <c r="C21" s="442"/>
      <c r="D21" s="62"/>
      <c r="E21" s="62"/>
      <c r="F21" s="62"/>
      <c r="G21" s="62"/>
      <c r="H21" s="62"/>
      <c r="I21" s="62"/>
      <c r="J21" s="62"/>
      <c r="K21" s="62"/>
      <c r="L21" s="62"/>
      <c r="M21" s="72"/>
      <c r="O21" s="71"/>
      <c r="P21" s="441" t="s">
        <v>411</v>
      </c>
      <c r="Q21" s="442"/>
      <c r="R21" s="62"/>
      <c r="S21" s="62"/>
      <c r="T21" s="62"/>
      <c r="U21" s="62"/>
      <c r="V21" s="62"/>
      <c r="W21" s="62"/>
      <c r="X21" s="62"/>
      <c r="Y21" s="62"/>
      <c r="Z21" s="62"/>
      <c r="AA21" s="72"/>
    </row>
    <row r="22" spans="1:27" ht="24.95" customHeight="1" x14ac:dyDescent="0.4">
      <c r="A22" s="71"/>
      <c r="B22" s="128" t="s">
        <v>6</v>
      </c>
      <c r="C22" s="124">
        <f>IF(OR('معلومات أساسية عن الخدمة'!C12="",'معلومات أساسية عن الخدمة'!D12=""),0,SUM(COUNTIFS('حالة الالتزام بالضوابط -مستوى ٤'!J11:J30,tbl_choices!C7,'حالة الالتزام بالضوابط -مستوى ٤'!H11:H30,{"يجب تطبيقه كليًا - Must be fully implemented","يجب تطبيقه - Must be implemented","يجب تطبيقه جزئيًا - Must be partially implemented"},'حالة الالتزام بالضوابط -مستوى ٤'!F11:F30,"أساسي
Main Control")))</f>
        <v>0</v>
      </c>
      <c r="D22" s="62"/>
      <c r="E22" s="62"/>
      <c r="F22" s="62"/>
      <c r="G22" s="62"/>
      <c r="H22" s="62"/>
      <c r="I22" s="62"/>
      <c r="J22" s="62"/>
      <c r="K22" s="62"/>
      <c r="L22" s="62"/>
      <c r="M22" s="72"/>
      <c r="O22" s="71"/>
      <c r="P22" s="128" t="s">
        <v>6</v>
      </c>
      <c r="Q22" s="124">
        <f>IF(OR('معلومات أساسية عن الخدمة'!C12 = "",'معلومات أساسية عن الخدمة'!D12 = ""),0,SUM(COUNTIFS('حالة الالتزام بالضوابط -مستوى ٤'!L11:L30,tbl_choices!C7,'حالة الالتزام بالضوابط -مستوى ٤'!H11:H30,{"يوصى بتطبيقه - Recommended","يجب تطبيقه جزئيًا - Must be partially implemented"},'حالة الالتزام بالضوابط -مستوى ٤'!F11:F30,"أساسي
Main Control")))</f>
        <v>0</v>
      </c>
      <c r="R22" s="62"/>
      <c r="S22" s="62"/>
      <c r="T22" s="62"/>
      <c r="U22" s="62"/>
      <c r="V22" s="62"/>
      <c r="W22" s="62"/>
      <c r="X22" s="62"/>
      <c r="Y22" s="62"/>
      <c r="Z22" s="62"/>
      <c r="AA22" s="72"/>
    </row>
    <row r="23" spans="1:27" ht="24.95" customHeight="1" x14ac:dyDescent="0.4">
      <c r="A23" s="71"/>
      <c r="B23" s="128" t="s">
        <v>7</v>
      </c>
      <c r="C23" s="124">
        <f>IF(OR('معلومات أساسية عن الخدمة'!C12="",'معلومات أساسية عن الخدمة'!D12=""),0,SUM(COUNTIFS('حالة الالتزام بالضوابط -مستوى ٤'!J11:J30,tbl_choices!C8,'حالة الالتزام بالضوابط -مستوى ٤'!H11:H30,{"يجب تطبيقه كليًا - Must be fully implemented","يجب تطبيقه - Must be implemented","يجب تطبيقه جزئيًا - Must be partially implemented"},'حالة الالتزام بالضوابط -مستوى ٤'!F11:F30,"أساسي
Main Control")))</f>
        <v>0</v>
      </c>
      <c r="D23" s="62"/>
      <c r="E23" s="62"/>
      <c r="F23" s="62"/>
      <c r="G23" s="62"/>
      <c r="H23" s="62"/>
      <c r="I23" s="62"/>
      <c r="J23" s="62"/>
      <c r="K23" s="62"/>
      <c r="L23" s="62"/>
      <c r="M23" s="72"/>
      <c r="O23" s="71"/>
      <c r="P23" s="128" t="s">
        <v>7</v>
      </c>
      <c r="Q23" s="124">
        <f>IF(OR('معلومات أساسية عن الخدمة'!C12 = "",'معلومات أساسية عن الخدمة'!D12 = ""),0,SUM(COUNTIFS('حالة الالتزام بالضوابط -مستوى ٤'!L11:L30,tbl_choices!C8,'حالة الالتزام بالضوابط -مستوى ٤'!H11:H30,{"يوصى بتطبيقه - Recommended","يجب تطبيقه جزئيًا - Must be partially implemented"},'حالة الالتزام بالضوابط -مستوى ٤'!F11:F30,"أساسي
Main Control")))</f>
        <v>0</v>
      </c>
      <c r="R23" s="62"/>
      <c r="S23" s="62"/>
      <c r="T23" s="62"/>
      <c r="U23" s="62"/>
      <c r="V23" s="62"/>
      <c r="W23" s="62"/>
      <c r="X23" s="62"/>
      <c r="Y23" s="62"/>
      <c r="Z23" s="62"/>
      <c r="AA23" s="72"/>
    </row>
    <row r="24" spans="1:27" ht="24.95" customHeight="1" x14ac:dyDescent="0.4">
      <c r="A24" s="71"/>
      <c r="B24" s="128" t="s">
        <v>8</v>
      </c>
      <c r="C24" s="124">
        <f>IF(OR('معلومات أساسية عن الخدمة'!C12="",'معلومات أساسية عن الخدمة'!D12=""),0,SUM(COUNTIFS('حالة الالتزام بالضوابط -مستوى ٤'!J11:J30,tbl_choices!C9,'حالة الالتزام بالضوابط -مستوى ٤'!H11:H30,{"يجب تطبيقه كليًا - Must be fully implemented","يجب تطبيقه - Must be implemented","يجب تطبيقه جزئيًا - Must be partially implemented"},'حالة الالتزام بالضوابط -مستوى ٤'!F11:F30,"أساسي
Main Control")))</f>
        <v>0</v>
      </c>
      <c r="D24" s="62"/>
      <c r="E24" s="62"/>
      <c r="F24" s="62"/>
      <c r="G24" s="62"/>
      <c r="H24" s="62"/>
      <c r="I24" s="62"/>
      <c r="J24" s="62"/>
      <c r="K24" s="62"/>
      <c r="L24" s="62"/>
      <c r="M24" s="72"/>
      <c r="O24" s="71"/>
      <c r="P24" s="128" t="s">
        <v>8</v>
      </c>
      <c r="Q24" s="124">
        <f>IF(OR('معلومات أساسية عن الخدمة'!C12 = "",'معلومات أساسية عن الخدمة'!D12 = ""),0,SUM(COUNTIFS('حالة الالتزام بالضوابط -مستوى ٤'!L11:L30,tbl_choices!C9,'حالة الالتزام بالضوابط -مستوى ٤'!H11:H30,{"يوصى بتطبيقه - Recommended","يجب تطبيقه جزئيًا - Must be partially implemented"},'حالة الالتزام بالضوابط -مستوى ٤'!F11:F30,"أساسي
Main Control")))</f>
        <v>0</v>
      </c>
      <c r="R24" s="62"/>
      <c r="S24" s="62"/>
      <c r="T24" s="62"/>
      <c r="U24" s="62"/>
      <c r="V24" s="62"/>
      <c r="W24" s="62"/>
      <c r="X24" s="62"/>
      <c r="Y24" s="62"/>
      <c r="Z24" s="62"/>
      <c r="AA24" s="72"/>
    </row>
    <row r="25" spans="1:27" ht="24.95" customHeight="1" x14ac:dyDescent="0.4">
      <c r="A25" s="71"/>
      <c r="B25" s="128" t="s">
        <v>16</v>
      </c>
      <c r="C25" s="124">
        <f>IF(OR('معلومات أساسية عن الخدمة'!C12="",'معلومات أساسية عن الخدمة'!D12=""),0,SUM(COUNTIFS('حالة الالتزام بالضوابط -مستوى ٤'!J11:J30,tbl_choices!C10,'حالة الالتزام بالضوابط -مستوى ٤'!H11:H30,{"يجب تطبيقه كليًا - Must be fully implemented","يجب تطبيقه - Must be implemented","يجب تطبيقه جزئيًا - Must be partially implemented"},'حالة الالتزام بالضوابط -مستوى ٤'!F11:F30,"أساسي
Main Control")))</f>
        <v>0</v>
      </c>
      <c r="D25" s="62"/>
      <c r="E25" s="62"/>
      <c r="F25" s="62"/>
      <c r="G25" s="62"/>
      <c r="H25" s="62"/>
      <c r="I25" s="62"/>
      <c r="J25" s="62"/>
      <c r="K25" s="62"/>
      <c r="L25" s="62"/>
      <c r="M25" s="72"/>
      <c r="O25" s="71"/>
      <c r="P25" s="128" t="s">
        <v>16</v>
      </c>
      <c r="Q25" s="124">
        <f>IF(OR('معلومات أساسية عن الخدمة'!C12 = "",'معلومات أساسية عن الخدمة'!D12 = ""),0,SUM(COUNTIFS('حالة الالتزام بالضوابط -مستوى ٤'!L11:L30,tbl_choices!C10,'حالة الالتزام بالضوابط -مستوى ٤'!H11:H30,{"يوصى بتطبيقه - Recommended","يجب تطبيقه جزئيًا - Must be partially implemented"},'حالة الالتزام بالضوابط -مستوى ٤'!F11:F30,"أساسي
Main Control")))</f>
        <v>0</v>
      </c>
      <c r="R25" s="62"/>
      <c r="S25" s="62"/>
      <c r="T25" s="62"/>
      <c r="U25" s="62"/>
      <c r="V25" s="62"/>
      <c r="W25" s="62"/>
      <c r="X25" s="62"/>
      <c r="Y25" s="62"/>
      <c r="Z25" s="62"/>
      <c r="AA25" s="72"/>
    </row>
    <row r="26" spans="1:27" x14ac:dyDescent="0.25">
      <c r="A26" s="71"/>
      <c r="B26" s="62"/>
      <c r="C26" s="62"/>
      <c r="D26" s="62"/>
      <c r="E26" s="62"/>
      <c r="F26" s="62"/>
      <c r="G26" s="62"/>
      <c r="H26" s="62"/>
      <c r="I26" s="62"/>
      <c r="J26" s="62"/>
      <c r="K26" s="62"/>
      <c r="L26" s="62"/>
      <c r="M26" s="72"/>
      <c r="O26" s="71"/>
      <c r="P26" s="62"/>
      <c r="Q26" s="62"/>
      <c r="R26" s="62"/>
      <c r="S26" s="62"/>
      <c r="T26" s="62"/>
      <c r="U26" s="62"/>
      <c r="V26" s="62"/>
      <c r="W26" s="62"/>
      <c r="X26" s="62"/>
      <c r="Y26" s="62"/>
      <c r="Z26" s="62"/>
      <c r="AA26" s="72"/>
    </row>
    <row r="27" spans="1:27" x14ac:dyDescent="0.25">
      <c r="A27" s="71"/>
      <c r="B27" s="62"/>
      <c r="C27" s="62"/>
      <c r="D27" s="62"/>
      <c r="E27" s="62"/>
      <c r="F27" s="62"/>
      <c r="G27" s="62"/>
      <c r="H27" s="62"/>
      <c r="I27" s="62"/>
      <c r="J27" s="62"/>
      <c r="K27" s="62"/>
      <c r="L27" s="62"/>
      <c r="M27" s="72"/>
      <c r="O27" s="71"/>
      <c r="P27" s="62"/>
      <c r="Q27" s="62"/>
      <c r="R27" s="62"/>
      <c r="S27" s="62"/>
      <c r="T27" s="62"/>
      <c r="U27" s="62"/>
      <c r="V27" s="62"/>
      <c r="W27" s="62"/>
      <c r="X27" s="62"/>
      <c r="Y27" s="62"/>
      <c r="Z27" s="62"/>
      <c r="AA27" s="72"/>
    </row>
    <row r="28" spans="1:27" x14ac:dyDescent="0.25">
      <c r="A28" s="71"/>
      <c r="B28" s="62"/>
      <c r="C28" s="62"/>
      <c r="D28" s="62"/>
      <c r="E28" s="62"/>
      <c r="F28" s="62"/>
      <c r="G28" s="62"/>
      <c r="H28" s="62"/>
      <c r="I28" s="62"/>
      <c r="J28" s="62"/>
      <c r="K28" s="62"/>
      <c r="L28" s="62"/>
      <c r="M28" s="72"/>
      <c r="O28" s="71"/>
      <c r="P28" s="62"/>
      <c r="Q28" s="62"/>
      <c r="R28" s="62"/>
      <c r="S28" s="62"/>
      <c r="T28" s="62"/>
      <c r="U28" s="62"/>
      <c r="V28" s="62"/>
      <c r="W28" s="62"/>
      <c r="X28" s="62"/>
      <c r="Y28" s="62"/>
      <c r="Z28" s="62"/>
      <c r="AA28" s="72"/>
    </row>
    <row r="29" spans="1:27" x14ac:dyDescent="0.25">
      <c r="A29" s="71"/>
      <c r="B29" s="62"/>
      <c r="C29" s="62"/>
      <c r="D29" s="62"/>
      <c r="E29" s="62"/>
      <c r="F29" s="62"/>
      <c r="G29" s="62"/>
      <c r="H29" s="62"/>
      <c r="I29" s="62"/>
      <c r="J29" s="62"/>
      <c r="K29" s="62"/>
      <c r="L29" s="62"/>
      <c r="M29" s="72"/>
      <c r="O29" s="71"/>
      <c r="P29" s="62"/>
      <c r="Q29" s="62"/>
      <c r="R29" s="62"/>
      <c r="S29" s="62"/>
      <c r="T29" s="62"/>
      <c r="U29" s="62"/>
      <c r="V29" s="62"/>
      <c r="W29" s="62"/>
      <c r="X29" s="62"/>
      <c r="Y29" s="62"/>
      <c r="Z29" s="62"/>
      <c r="AA29" s="72"/>
    </row>
    <row r="30" spans="1:27" x14ac:dyDescent="0.25">
      <c r="A30" s="71"/>
      <c r="B30" s="62"/>
      <c r="C30" s="62"/>
      <c r="D30" s="62"/>
      <c r="E30" s="62"/>
      <c r="F30" s="62"/>
      <c r="G30" s="62"/>
      <c r="H30" s="62"/>
      <c r="I30" s="62"/>
      <c r="J30" s="62"/>
      <c r="K30" s="62"/>
      <c r="L30" s="62"/>
      <c r="M30" s="72"/>
      <c r="O30" s="71"/>
      <c r="P30" s="62"/>
      <c r="Q30" s="62"/>
      <c r="R30" s="62"/>
      <c r="S30" s="62"/>
      <c r="T30" s="62"/>
      <c r="U30" s="62"/>
      <c r="V30" s="62"/>
      <c r="W30" s="62"/>
      <c r="X30" s="62"/>
      <c r="Y30" s="62"/>
      <c r="Z30" s="62"/>
      <c r="AA30" s="72"/>
    </row>
    <row r="31" spans="1:27" x14ac:dyDescent="0.25">
      <c r="A31" s="71"/>
      <c r="B31" s="62"/>
      <c r="C31" s="62"/>
      <c r="D31" s="62"/>
      <c r="E31" s="62"/>
      <c r="F31" s="62"/>
      <c r="G31" s="62"/>
      <c r="H31" s="62"/>
      <c r="I31" s="62"/>
      <c r="J31" s="62"/>
      <c r="K31" s="62"/>
      <c r="L31" s="62"/>
      <c r="M31" s="72"/>
      <c r="O31" s="71"/>
      <c r="P31" s="62"/>
      <c r="Q31" s="62"/>
      <c r="R31" s="62"/>
      <c r="S31" s="62"/>
      <c r="T31" s="62"/>
      <c r="U31" s="62"/>
      <c r="V31" s="62"/>
      <c r="W31" s="62"/>
      <c r="X31" s="62"/>
      <c r="Y31" s="62"/>
      <c r="Z31" s="62"/>
      <c r="AA31" s="72"/>
    </row>
    <row r="32" spans="1:27" x14ac:dyDescent="0.25">
      <c r="A32" s="71"/>
      <c r="B32" s="62"/>
      <c r="C32" s="62"/>
      <c r="D32" s="62"/>
      <c r="E32" s="62"/>
      <c r="F32" s="62"/>
      <c r="G32" s="62"/>
      <c r="H32" s="62"/>
      <c r="I32" s="62"/>
      <c r="J32" s="62"/>
      <c r="K32" s="62"/>
      <c r="L32" s="62"/>
      <c r="M32" s="72"/>
      <c r="O32" s="71"/>
      <c r="P32" s="62"/>
      <c r="Q32" s="62"/>
      <c r="R32" s="62"/>
      <c r="S32" s="62"/>
      <c r="T32" s="62"/>
      <c r="U32" s="62"/>
      <c r="V32" s="62"/>
      <c r="W32" s="62"/>
      <c r="X32" s="62"/>
      <c r="Y32" s="62"/>
      <c r="Z32" s="62"/>
      <c r="AA32" s="72"/>
    </row>
    <row r="33" spans="1:27" x14ac:dyDescent="0.25">
      <c r="A33" s="71"/>
      <c r="B33" s="62"/>
      <c r="C33" s="62"/>
      <c r="D33" s="62"/>
      <c r="E33" s="62"/>
      <c r="F33" s="62"/>
      <c r="G33" s="62"/>
      <c r="H33" s="62"/>
      <c r="I33" s="62"/>
      <c r="J33" s="62"/>
      <c r="K33" s="62"/>
      <c r="L33" s="62"/>
      <c r="M33" s="72"/>
      <c r="O33" s="71"/>
      <c r="P33" s="62"/>
      <c r="Q33" s="62"/>
      <c r="R33" s="62"/>
      <c r="S33" s="62"/>
      <c r="T33" s="62"/>
      <c r="U33" s="62"/>
      <c r="V33" s="62"/>
      <c r="W33" s="62"/>
      <c r="X33" s="62"/>
      <c r="Y33" s="62"/>
      <c r="Z33" s="62"/>
      <c r="AA33" s="72"/>
    </row>
    <row r="34" spans="1:27" x14ac:dyDescent="0.25">
      <c r="A34" s="71"/>
      <c r="B34" s="62"/>
      <c r="C34" s="62"/>
      <c r="D34" s="62"/>
      <c r="E34" s="62"/>
      <c r="F34" s="62"/>
      <c r="G34" s="62"/>
      <c r="H34" s="62"/>
      <c r="I34" s="62"/>
      <c r="J34" s="62"/>
      <c r="K34" s="62"/>
      <c r="L34" s="62"/>
      <c r="M34" s="72"/>
      <c r="O34" s="71"/>
      <c r="P34" s="62"/>
      <c r="Q34" s="62"/>
      <c r="R34" s="62"/>
      <c r="S34" s="62"/>
      <c r="T34" s="62"/>
      <c r="U34" s="62"/>
      <c r="V34" s="62"/>
      <c r="W34" s="62"/>
      <c r="X34" s="62"/>
      <c r="Y34" s="62"/>
      <c r="Z34" s="62"/>
      <c r="AA34" s="72"/>
    </row>
    <row r="35" spans="1:27" x14ac:dyDescent="0.25">
      <c r="A35" s="71"/>
      <c r="B35" s="62"/>
      <c r="C35" s="62"/>
      <c r="D35" s="62"/>
      <c r="E35" s="62"/>
      <c r="F35" s="62"/>
      <c r="G35" s="62"/>
      <c r="H35" s="62"/>
      <c r="I35" s="62"/>
      <c r="J35" s="62"/>
      <c r="K35" s="62"/>
      <c r="L35" s="62"/>
      <c r="M35" s="72"/>
      <c r="O35" s="71"/>
      <c r="P35" s="62"/>
      <c r="Q35" s="62"/>
      <c r="R35" s="62"/>
      <c r="S35" s="62"/>
      <c r="T35" s="62"/>
      <c r="U35" s="62"/>
      <c r="V35" s="62"/>
      <c r="W35" s="62"/>
      <c r="X35" s="62"/>
      <c r="Y35" s="62"/>
      <c r="Z35" s="62"/>
      <c r="AA35" s="72"/>
    </row>
    <row r="36" spans="1:27" x14ac:dyDescent="0.25">
      <c r="A36" s="71"/>
      <c r="B36" s="62"/>
      <c r="C36" s="62"/>
      <c r="D36" s="62"/>
      <c r="E36" s="62"/>
      <c r="F36" s="62"/>
      <c r="G36" s="62"/>
      <c r="H36" s="62"/>
      <c r="I36" s="62"/>
      <c r="J36" s="62"/>
      <c r="K36" s="62"/>
      <c r="L36" s="62"/>
      <c r="M36" s="72"/>
      <c r="O36" s="71"/>
      <c r="P36" s="62"/>
      <c r="Q36" s="62"/>
      <c r="R36" s="62"/>
      <c r="S36" s="62"/>
      <c r="T36" s="62"/>
      <c r="U36" s="62"/>
      <c r="V36" s="62"/>
      <c r="W36" s="62"/>
      <c r="X36" s="62"/>
      <c r="Y36" s="62"/>
      <c r="Z36" s="62"/>
      <c r="AA36" s="72"/>
    </row>
    <row r="37" spans="1:27" x14ac:dyDescent="0.25">
      <c r="A37" s="71"/>
      <c r="B37" s="62"/>
      <c r="C37" s="62"/>
      <c r="D37" s="62"/>
      <c r="E37" s="62"/>
      <c r="F37" s="62"/>
      <c r="G37" s="62"/>
      <c r="H37" s="62"/>
      <c r="I37" s="62"/>
      <c r="J37" s="62"/>
      <c r="K37" s="62"/>
      <c r="L37" s="62"/>
      <c r="M37" s="72"/>
      <c r="O37" s="71"/>
      <c r="P37" s="62"/>
      <c r="Q37" s="62"/>
      <c r="R37" s="62"/>
      <c r="S37" s="62"/>
      <c r="T37" s="62"/>
      <c r="U37" s="62"/>
      <c r="V37" s="62"/>
      <c r="W37" s="62"/>
      <c r="X37" s="62"/>
      <c r="Y37" s="62"/>
      <c r="Z37" s="62"/>
      <c r="AA37" s="72"/>
    </row>
    <row r="38" spans="1:27" x14ac:dyDescent="0.25">
      <c r="A38" s="71"/>
      <c r="B38" s="62"/>
      <c r="C38" s="62"/>
      <c r="D38" s="62"/>
      <c r="E38" s="62"/>
      <c r="F38" s="62"/>
      <c r="G38" s="62"/>
      <c r="H38" s="62"/>
      <c r="I38" s="62"/>
      <c r="J38" s="62"/>
      <c r="K38" s="62"/>
      <c r="L38" s="62"/>
      <c r="M38" s="72"/>
      <c r="O38" s="71"/>
      <c r="P38" s="62"/>
      <c r="Q38" s="62"/>
      <c r="R38" s="62"/>
      <c r="S38" s="62"/>
      <c r="T38" s="62"/>
      <c r="U38" s="62"/>
      <c r="V38" s="62"/>
      <c r="W38" s="62"/>
      <c r="X38" s="62"/>
      <c r="Y38" s="62"/>
      <c r="Z38" s="62"/>
      <c r="AA38" s="72"/>
    </row>
    <row r="39" spans="1:27" x14ac:dyDescent="0.25">
      <c r="A39" s="71"/>
      <c r="B39" s="62"/>
      <c r="C39" s="62"/>
      <c r="D39" s="62"/>
      <c r="E39" s="62"/>
      <c r="F39" s="62"/>
      <c r="G39" s="62"/>
      <c r="H39" s="62"/>
      <c r="I39" s="62"/>
      <c r="J39" s="62"/>
      <c r="K39" s="62"/>
      <c r="L39" s="62"/>
      <c r="M39" s="72"/>
      <c r="O39" s="71"/>
      <c r="P39" s="62"/>
      <c r="Q39" s="62"/>
      <c r="R39" s="62"/>
      <c r="S39" s="62"/>
      <c r="T39" s="62"/>
      <c r="U39" s="62"/>
      <c r="V39" s="62"/>
      <c r="W39" s="62"/>
      <c r="X39" s="62"/>
      <c r="Y39" s="62"/>
      <c r="Z39" s="62"/>
      <c r="AA39" s="72"/>
    </row>
    <row r="40" spans="1:27" x14ac:dyDescent="0.25">
      <c r="A40" s="74"/>
      <c r="B40" s="75"/>
      <c r="C40" s="75"/>
      <c r="D40" s="75"/>
      <c r="E40" s="75"/>
      <c r="F40" s="75"/>
      <c r="G40" s="75"/>
      <c r="H40" s="75"/>
      <c r="I40" s="75"/>
      <c r="J40" s="75"/>
      <c r="K40" s="75"/>
      <c r="L40" s="75"/>
      <c r="M40" s="76"/>
      <c r="O40" s="74"/>
      <c r="P40" s="75"/>
      <c r="Q40" s="75"/>
      <c r="R40" s="75"/>
      <c r="S40" s="75"/>
      <c r="T40" s="75"/>
      <c r="U40" s="75"/>
      <c r="V40" s="75"/>
      <c r="W40" s="75"/>
      <c r="X40" s="75"/>
      <c r="Y40" s="75"/>
      <c r="Z40" s="75"/>
      <c r="AA40" s="76"/>
    </row>
    <row r="41" spans="1:27" x14ac:dyDescent="0.25">
      <c r="A41" s="77"/>
      <c r="B41" s="78"/>
      <c r="C41" s="78"/>
      <c r="D41" s="78"/>
      <c r="E41" s="78"/>
      <c r="F41" s="78"/>
      <c r="G41" s="78"/>
      <c r="H41" s="78"/>
      <c r="I41" s="78"/>
      <c r="J41" s="78"/>
      <c r="K41" s="78"/>
      <c r="L41" s="78"/>
      <c r="M41" s="79"/>
      <c r="O41" s="77"/>
      <c r="P41" s="78"/>
      <c r="Q41" s="78"/>
      <c r="R41" s="78"/>
      <c r="S41" s="78"/>
      <c r="T41" s="78"/>
      <c r="U41" s="78"/>
      <c r="V41" s="78"/>
      <c r="W41" s="78"/>
      <c r="X41" s="78"/>
      <c r="Y41" s="78"/>
      <c r="Z41" s="78"/>
      <c r="AA41" s="79"/>
    </row>
    <row r="42" spans="1:27" ht="27" customHeight="1" x14ac:dyDescent="0.5">
      <c r="A42" s="71"/>
      <c r="B42" s="454" t="s">
        <v>281</v>
      </c>
      <c r="C42" s="455"/>
      <c r="D42" s="455"/>
      <c r="E42" s="455"/>
      <c r="F42" s="455"/>
      <c r="G42" s="455"/>
      <c r="H42" s="455"/>
      <c r="I42" s="455"/>
      <c r="J42" s="455"/>
      <c r="K42" s="456"/>
      <c r="L42" s="272"/>
      <c r="M42" s="72"/>
      <c r="O42" s="71"/>
      <c r="P42" s="454" t="s">
        <v>281</v>
      </c>
      <c r="Q42" s="455"/>
      <c r="R42" s="455"/>
      <c r="S42" s="455"/>
      <c r="T42" s="455"/>
      <c r="U42" s="455"/>
      <c r="V42" s="455"/>
      <c r="W42" s="455"/>
      <c r="X42" s="455"/>
      <c r="Y42" s="456"/>
      <c r="Z42" s="272"/>
      <c r="AA42" s="72"/>
    </row>
    <row r="43" spans="1:27" x14ac:dyDescent="0.25">
      <c r="A43" s="71"/>
      <c r="B43" s="62"/>
      <c r="C43" s="62"/>
      <c r="D43" s="62"/>
      <c r="E43" s="62"/>
      <c r="F43" s="62"/>
      <c r="G43" s="62"/>
      <c r="H43" s="62"/>
      <c r="I43" s="62"/>
      <c r="J43" s="62"/>
      <c r="K43" s="62"/>
      <c r="L43" s="62"/>
      <c r="M43" s="72"/>
      <c r="O43" s="71"/>
      <c r="P43" s="62"/>
      <c r="Q43" s="62"/>
      <c r="R43" s="62"/>
      <c r="S43" s="62"/>
      <c r="T43" s="62"/>
      <c r="U43" s="62"/>
      <c r="V43" s="62"/>
      <c r="W43" s="62"/>
      <c r="X43" s="62"/>
      <c r="Y43" s="62"/>
      <c r="Z43" s="62"/>
      <c r="AA43" s="72"/>
    </row>
    <row r="44" spans="1:27" ht="24.75" x14ac:dyDescent="0.5">
      <c r="A44" s="71"/>
      <c r="B44" s="441" t="s">
        <v>411</v>
      </c>
      <c r="C44" s="442"/>
      <c r="D44" s="62"/>
      <c r="E44" s="62"/>
      <c r="F44" s="62"/>
      <c r="G44" s="62"/>
      <c r="H44" s="62"/>
      <c r="I44" s="62"/>
      <c r="J44" s="62"/>
      <c r="K44" s="62"/>
      <c r="L44" s="62"/>
      <c r="M44" s="72"/>
      <c r="O44" s="71"/>
      <c r="P44" s="441" t="s">
        <v>411</v>
      </c>
      <c r="Q44" s="442"/>
      <c r="R44" s="62"/>
      <c r="S44" s="62"/>
      <c r="T44" s="62"/>
      <c r="U44" s="62"/>
      <c r="V44" s="62"/>
      <c r="W44" s="62"/>
      <c r="X44" s="62"/>
      <c r="Y44" s="62"/>
      <c r="Z44" s="62"/>
      <c r="AA44" s="72"/>
    </row>
    <row r="45" spans="1:27" ht="24.95" customHeight="1" x14ac:dyDescent="0.4">
      <c r="A45" s="71"/>
      <c r="B45" s="128" t="s">
        <v>6</v>
      </c>
      <c r="C45" s="124">
        <f>IF(OR('معلومات أساسية عن الخدمة'!C12="",'معلومات أساسية عن الخدمة'!D12=""),0,SUM(COUNTIFS('حالة الالتزام بالضوابط -مستوى ٤'!J31:J135,tbl_choices!C7,'حالة الالتزام بالضوابط -مستوى ٤'!H31:H135,{"يجب تطبيقه كليًا - Must be fully implemented","يجب تطبيقه - Must be implemented","يجب تطبيقه جزئيًا - Must be partially implemented"},'حالة الالتزام بالضوابط -مستوى ٤'!F31:F135,"أساسي
Main Control")))</f>
        <v>0</v>
      </c>
      <c r="D45" s="62"/>
      <c r="E45" s="62"/>
      <c r="F45" s="62"/>
      <c r="G45" s="62"/>
      <c r="H45" s="62"/>
      <c r="I45" s="62"/>
      <c r="J45" s="62"/>
      <c r="K45" s="62"/>
      <c r="L45" s="62"/>
      <c r="M45" s="72"/>
      <c r="O45" s="71"/>
      <c r="P45" s="128" t="s">
        <v>6</v>
      </c>
      <c r="Q45" s="124">
        <f>IF(OR('معلومات أساسية عن الخدمة'!C12 = "",'معلومات أساسية عن الخدمة'!D12 = ""),0,SUM(COUNTIFS('حالة الالتزام بالضوابط -مستوى ٤'!L31:L135,tbl_choices!C7,'حالة الالتزام بالضوابط -مستوى ٤'!H31:H135,{"يوصى بتطبيقه - Recommended","يجب تطبيقه جزئيًا - Must be partially implemented"},'حالة الالتزام بالضوابط -مستوى ٤'!F31:F135,"أساسي
Main Control")))</f>
        <v>0</v>
      </c>
      <c r="R45" s="62"/>
      <c r="S45" s="62"/>
      <c r="T45" s="62"/>
      <c r="U45" s="62"/>
      <c r="V45" s="62"/>
      <c r="W45" s="62"/>
      <c r="X45" s="62"/>
      <c r="Y45" s="62"/>
      <c r="Z45" s="62"/>
      <c r="AA45" s="72"/>
    </row>
    <row r="46" spans="1:27" ht="24.95" customHeight="1" x14ac:dyDescent="0.4">
      <c r="A46" s="71"/>
      <c r="B46" s="128" t="s">
        <v>7</v>
      </c>
      <c r="C46" s="124">
        <f>IF(OR('معلومات أساسية عن الخدمة'!C12 = "",'معلومات أساسية عن الخدمة'!D12 = ""), 0,  SUM(COUNTIFS('حالة الالتزام بالضوابط -مستوى ٤'!J31:J135,tbl_choices!C8,'حالة الالتزام بالضوابط -مستوى ٤'!H31:H135,{"يجب تطبيقه كليًا - Must be fully implemented","يجب تطبيقه - Must be implemented","يجب تطبيقه جزئيًا - Must be partially implemented"},'حالة الالتزام بالضوابط -مستوى ٤'!F31:F135,"أساسي
Main Control")))</f>
        <v>0</v>
      </c>
      <c r="D46" s="62"/>
      <c r="E46" s="62"/>
      <c r="F46" s="62"/>
      <c r="G46" s="62"/>
      <c r="H46" s="62"/>
      <c r="I46" s="62"/>
      <c r="J46" s="62"/>
      <c r="K46" s="62"/>
      <c r="L46" s="62"/>
      <c r="M46" s="72"/>
      <c r="O46" s="71"/>
      <c r="P46" s="128" t="s">
        <v>7</v>
      </c>
      <c r="Q46" s="124">
        <f>IF(OR('معلومات أساسية عن الخدمة'!C12 = "",'معلومات أساسية عن الخدمة'!D12 = ""),0,SUM(COUNTIFS('حالة الالتزام بالضوابط -مستوى ٤'!L31:L135,tbl_choices!C8,'حالة الالتزام بالضوابط -مستوى ٤'!H31:H135,{"يوصى بتطبيقه - Recommended","يجب تطبيقه جزئيًا - Must be partially implemented"},'حالة الالتزام بالضوابط -مستوى ٤'!F31:F135,"أساسي
Main Control")))</f>
        <v>0</v>
      </c>
      <c r="R46" s="62"/>
      <c r="S46" s="62"/>
      <c r="T46" s="62"/>
      <c r="U46" s="62"/>
      <c r="V46" s="62"/>
      <c r="W46" s="62"/>
      <c r="X46" s="62"/>
      <c r="Y46" s="62"/>
      <c r="Z46" s="62"/>
      <c r="AA46" s="72"/>
    </row>
    <row r="47" spans="1:27" ht="24.95" customHeight="1" x14ac:dyDescent="0.4">
      <c r="A47" s="71"/>
      <c r="B47" s="128" t="s">
        <v>8</v>
      </c>
      <c r="C47" s="124">
        <f>IF(OR('معلومات أساسية عن الخدمة'!C12 = "",'معلومات أساسية عن الخدمة'!D12 = ""), 0,  SUM(COUNTIFS('حالة الالتزام بالضوابط -مستوى ٤'!J31:J135,tbl_choices!C9,'حالة الالتزام بالضوابط -مستوى ٤'!H31:H135,{"يجب تطبيقه كليًا - Must be fully implemented","يجب تطبيقه - Must be implemented","يجب تطبيقه جزئيًا - Must be partially implemented"},'حالة الالتزام بالضوابط -مستوى ٤'!F31:F135,"أساسي
Main Control")))</f>
        <v>0</v>
      </c>
      <c r="D47" s="62"/>
      <c r="E47" s="62"/>
      <c r="F47" s="62"/>
      <c r="G47" s="62"/>
      <c r="H47" s="62"/>
      <c r="I47" s="62"/>
      <c r="J47" s="62"/>
      <c r="K47" s="62"/>
      <c r="L47" s="62"/>
      <c r="M47" s="72"/>
      <c r="O47" s="71"/>
      <c r="P47" s="128" t="s">
        <v>8</v>
      </c>
      <c r="Q47" s="124">
        <f>IF(OR('معلومات أساسية عن الخدمة'!C12 = "",'معلومات أساسية عن الخدمة'!D12 = ""),0,SUM(COUNTIFS('حالة الالتزام بالضوابط -مستوى ٤'!L31:L135,tbl_choices!C9,'حالة الالتزام بالضوابط -مستوى ٤'!H31:H135,{"يوصى بتطبيقه - Recommended","يجب تطبيقه جزئيًا - Must be partially implemented"},'حالة الالتزام بالضوابط -مستوى ٤'!F31:F135,"أساسي
Main Control")))</f>
        <v>0</v>
      </c>
      <c r="R47" s="62"/>
      <c r="S47" s="62"/>
      <c r="T47" s="62"/>
      <c r="U47" s="62"/>
      <c r="V47" s="62"/>
      <c r="W47" s="62"/>
      <c r="X47" s="62"/>
      <c r="Y47" s="62"/>
      <c r="Z47" s="62"/>
      <c r="AA47" s="72"/>
    </row>
    <row r="48" spans="1:27" ht="24.95" customHeight="1" x14ac:dyDescent="0.4">
      <c r="A48" s="71"/>
      <c r="B48" s="128" t="s">
        <v>16</v>
      </c>
      <c r="C48" s="124">
        <f>IF(OR('معلومات أساسية عن الخدمة'!C12 = "",'معلومات أساسية عن الخدمة'!D12 = ""), 0,  SUM(COUNTIFS('حالة الالتزام بالضوابط -مستوى ٤'!J31:J135,tbl_choices!C10,'حالة الالتزام بالضوابط -مستوى ٤'!H31:H135,{"يجب تطبيقه كليًا - Must be fully implemented","يجب تطبيقه - Must be implemented","يجب تطبيقه جزئيًا - Must be partially implemented"},'حالة الالتزام بالضوابط -مستوى ٤'!F31:F135,"أساسي
Main Control")))</f>
        <v>0</v>
      </c>
      <c r="D48" s="62"/>
      <c r="E48" s="62"/>
      <c r="F48" s="62"/>
      <c r="G48" s="62"/>
      <c r="H48" s="62"/>
      <c r="I48" s="62"/>
      <c r="J48" s="62"/>
      <c r="K48" s="62"/>
      <c r="L48" s="62"/>
      <c r="M48" s="72"/>
      <c r="O48" s="71"/>
      <c r="P48" s="128" t="s">
        <v>16</v>
      </c>
      <c r="Q48" s="124">
        <f>IF(OR('معلومات أساسية عن الخدمة'!C12 = "",'معلومات أساسية عن الخدمة'!D12 = ""),0,SUM(COUNTIFS('حالة الالتزام بالضوابط -مستوى ٤'!L31:L135,tbl_choices!C10,'حالة الالتزام بالضوابط -مستوى ٤'!H31:H135,{"يوصى بتطبيقه - Recommended","يجب تطبيقه جزئيًا - Must be partially implemented"},'حالة الالتزام بالضوابط -مستوى ٤'!F31:F135,"أساسي
Main Control")))</f>
        <v>0</v>
      </c>
      <c r="R48" s="62"/>
      <c r="S48" s="62"/>
      <c r="T48" s="62"/>
      <c r="U48" s="62"/>
      <c r="V48" s="62"/>
      <c r="W48" s="62"/>
      <c r="X48" s="62"/>
      <c r="Y48" s="62"/>
      <c r="Z48" s="62"/>
      <c r="AA48" s="72"/>
    </row>
    <row r="49" spans="1:27" x14ac:dyDescent="0.25">
      <c r="A49" s="71"/>
      <c r="B49" s="62"/>
      <c r="C49" s="62"/>
      <c r="D49" s="62"/>
      <c r="E49" s="62"/>
      <c r="F49" s="62"/>
      <c r="G49" s="62"/>
      <c r="H49" s="62"/>
      <c r="I49" s="62"/>
      <c r="J49" s="62"/>
      <c r="K49" s="62"/>
      <c r="L49" s="62"/>
      <c r="M49" s="72"/>
      <c r="O49" s="71"/>
      <c r="P49" s="62"/>
      <c r="Q49" s="62"/>
      <c r="R49" s="62"/>
      <c r="S49" s="62"/>
      <c r="T49" s="62"/>
      <c r="U49" s="62"/>
      <c r="V49" s="62"/>
      <c r="W49" s="62"/>
      <c r="X49" s="62"/>
      <c r="Y49" s="62"/>
      <c r="Z49" s="62"/>
      <c r="AA49" s="72"/>
    </row>
    <row r="50" spans="1:27" x14ac:dyDescent="0.25">
      <c r="A50" s="71"/>
      <c r="B50" s="62"/>
      <c r="C50" s="62"/>
      <c r="D50" s="62"/>
      <c r="E50" s="62"/>
      <c r="F50" s="62"/>
      <c r="G50" s="62"/>
      <c r="H50" s="62"/>
      <c r="I50" s="62"/>
      <c r="J50" s="62"/>
      <c r="K50" s="62"/>
      <c r="L50" s="62"/>
      <c r="M50" s="72"/>
      <c r="O50" s="71"/>
      <c r="P50" s="62"/>
      <c r="Q50" s="62"/>
      <c r="R50" s="62"/>
      <c r="S50" s="62"/>
      <c r="T50" s="62"/>
      <c r="U50" s="62"/>
      <c r="V50" s="62"/>
      <c r="W50" s="62"/>
      <c r="X50" s="62"/>
      <c r="Y50" s="62"/>
      <c r="Z50" s="62"/>
      <c r="AA50" s="72"/>
    </row>
    <row r="51" spans="1:27" x14ac:dyDescent="0.25">
      <c r="A51" s="71"/>
      <c r="B51" s="62"/>
      <c r="C51" s="62"/>
      <c r="D51" s="62"/>
      <c r="E51" s="62"/>
      <c r="F51" s="62"/>
      <c r="G51" s="62"/>
      <c r="H51" s="62"/>
      <c r="I51" s="62"/>
      <c r="J51" s="62"/>
      <c r="K51" s="62"/>
      <c r="L51" s="62"/>
      <c r="M51" s="72"/>
      <c r="O51" s="71"/>
      <c r="P51" s="62"/>
      <c r="Q51" s="62"/>
      <c r="R51" s="62"/>
      <c r="S51" s="62"/>
      <c r="T51" s="62"/>
      <c r="U51" s="62"/>
      <c r="V51" s="62"/>
      <c r="W51" s="62"/>
      <c r="X51" s="62"/>
      <c r="Y51" s="62"/>
      <c r="Z51" s="62"/>
      <c r="AA51" s="72"/>
    </row>
    <row r="52" spans="1:27" x14ac:dyDescent="0.25">
      <c r="A52" s="71"/>
      <c r="B52" s="62"/>
      <c r="C52" s="62"/>
      <c r="D52" s="62"/>
      <c r="E52" s="62"/>
      <c r="F52" s="62"/>
      <c r="G52" s="62"/>
      <c r="H52" s="62"/>
      <c r="I52" s="62"/>
      <c r="J52" s="62"/>
      <c r="K52" s="62"/>
      <c r="L52" s="62"/>
      <c r="M52" s="72"/>
      <c r="O52" s="71"/>
      <c r="P52" s="62"/>
      <c r="Q52" s="62"/>
      <c r="R52" s="62"/>
      <c r="S52" s="62"/>
      <c r="T52" s="62"/>
      <c r="U52" s="62"/>
      <c r="V52" s="62"/>
      <c r="W52" s="62"/>
      <c r="X52" s="62"/>
      <c r="Y52" s="62"/>
      <c r="Z52" s="62"/>
      <c r="AA52" s="72"/>
    </row>
    <row r="53" spans="1:27" x14ac:dyDescent="0.25">
      <c r="A53" s="71"/>
      <c r="B53" s="62"/>
      <c r="C53" s="62"/>
      <c r="D53" s="62"/>
      <c r="E53" s="62"/>
      <c r="F53" s="62"/>
      <c r="G53" s="62"/>
      <c r="H53" s="62"/>
      <c r="I53" s="62"/>
      <c r="J53" s="62"/>
      <c r="K53" s="62"/>
      <c r="L53" s="62"/>
      <c r="M53" s="72"/>
      <c r="O53" s="71"/>
      <c r="P53" s="62"/>
      <c r="Q53" s="62"/>
      <c r="R53" s="62"/>
      <c r="S53" s="62"/>
      <c r="T53" s="62"/>
      <c r="U53" s="62"/>
      <c r="V53" s="62"/>
      <c r="W53" s="62"/>
      <c r="X53" s="62"/>
      <c r="Y53" s="62"/>
      <c r="Z53" s="62"/>
      <c r="AA53" s="72"/>
    </row>
    <row r="54" spans="1:27" x14ac:dyDescent="0.25">
      <c r="A54" s="71"/>
      <c r="B54" s="62"/>
      <c r="C54" s="62"/>
      <c r="D54" s="62"/>
      <c r="E54" s="62"/>
      <c r="F54" s="62"/>
      <c r="G54" s="62"/>
      <c r="H54" s="62"/>
      <c r="I54" s="62"/>
      <c r="J54" s="62"/>
      <c r="K54" s="62"/>
      <c r="L54" s="62"/>
      <c r="M54" s="72"/>
      <c r="O54" s="71"/>
      <c r="P54" s="62"/>
      <c r="Q54" s="62"/>
      <c r="R54" s="62"/>
      <c r="S54" s="62"/>
      <c r="T54" s="62"/>
      <c r="U54" s="62"/>
      <c r="V54" s="62"/>
      <c r="W54" s="62"/>
      <c r="X54" s="62"/>
      <c r="Y54" s="62"/>
      <c r="Z54" s="62"/>
      <c r="AA54" s="72"/>
    </row>
    <row r="55" spans="1:27" x14ac:dyDescent="0.25">
      <c r="A55" s="71"/>
      <c r="B55" s="62"/>
      <c r="C55" s="62"/>
      <c r="D55" s="62"/>
      <c r="E55" s="62"/>
      <c r="F55" s="62"/>
      <c r="G55" s="62"/>
      <c r="H55" s="62"/>
      <c r="I55" s="62"/>
      <c r="J55" s="62"/>
      <c r="K55" s="62"/>
      <c r="L55" s="62"/>
      <c r="M55" s="72"/>
      <c r="O55" s="71"/>
      <c r="P55" s="62"/>
      <c r="Q55" s="62"/>
      <c r="R55" s="62"/>
      <c r="S55" s="62"/>
      <c r="T55" s="62"/>
      <c r="U55" s="62"/>
      <c r="V55" s="62"/>
      <c r="W55" s="62"/>
      <c r="X55" s="62"/>
      <c r="Y55" s="62"/>
      <c r="Z55" s="62"/>
      <c r="AA55" s="72"/>
    </row>
    <row r="56" spans="1:27" x14ac:dyDescent="0.25">
      <c r="A56" s="71"/>
      <c r="B56" s="62"/>
      <c r="C56" s="62"/>
      <c r="D56" s="62"/>
      <c r="E56" s="62"/>
      <c r="F56" s="62"/>
      <c r="G56" s="62"/>
      <c r="H56" s="62"/>
      <c r="I56" s="62"/>
      <c r="J56" s="62"/>
      <c r="K56" s="62"/>
      <c r="L56" s="62"/>
      <c r="M56" s="72"/>
      <c r="O56" s="71"/>
      <c r="P56" s="62"/>
      <c r="Q56" s="62"/>
      <c r="R56" s="62"/>
      <c r="S56" s="62"/>
      <c r="T56" s="62"/>
      <c r="U56" s="62"/>
      <c r="V56" s="62"/>
      <c r="W56" s="62"/>
      <c r="X56" s="62"/>
      <c r="Y56" s="62"/>
      <c r="Z56" s="62"/>
      <c r="AA56" s="72"/>
    </row>
    <row r="57" spans="1:27" x14ac:dyDescent="0.25">
      <c r="A57" s="71"/>
      <c r="B57" s="62"/>
      <c r="C57" s="62"/>
      <c r="D57" s="62"/>
      <c r="E57" s="62"/>
      <c r="F57" s="62"/>
      <c r="G57" s="62"/>
      <c r="H57" s="62"/>
      <c r="I57" s="62"/>
      <c r="J57" s="62"/>
      <c r="K57" s="62"/>
      <c r="L57" s="62"/>
      <c r="M57" s="72"/>
      <c r="O57" s="71"/>
      <c r="P57" s="62"/>
      <c r="Q57" s="62"/>
      <c r="R57" s="62"/>
      <c r="S57" s="62"/>
      <c r="T57" s="62"/>
      <c r="U57" s="62"/>
      <c r="V57" s="62"/>
      <c r="W57" s="62"/>
      <c r="X57" s="62"/>
      <c r="Y57" s="62"/>
      <c r="Z57" s="62"/>
      <c r="AA57" s="72"/>
    </row>
    <row r="58" spans="1:27" x14ac:dyDescent="0.25">
      <c r="A58" s="71"/>
      <c r="B58" s="62"/>
      <c r="C58" s="62"/>
      <c r="D58" s="62"/>
      <c r="E58" s="62"/>
      <c r="F58" s="62"/>
      <c r="G58" s="62"/>
      <c r="H58" s="62"/>
      <c r="I58" s="62"/>
      <c r="J58" s="62"/>
      <c r="K58" s="62"/>
      <c r="L58" s="62"/>
      <c r="M58" s="72"/>
      <c r="O58" s="71"/>
      <c r="P58" s="62"/>
      <c r="Q58" s="62"/>
      <c r="R58" s="62"/>
      <c r="S58" s="62"/>
      <c r="T58" s="62"/>
      <c r="U58" s="62"/>
      <c r="V58" s="62"/>
      <c r="W58" s="62"/>
      <c r="X58" s="62"/>
      <c r="Y58" s="62"/>
      <c r="Z58" s="62"/>
      <c r="AA58" s="72"/>
    </row>
    <row r="59" spans="1:27" x14ac:dyDescent="0.25">
      <c r="A59" s="71"/>
      <c r="B59" s="62"/>
      <c r="C59" s="62"/>
      <c r="D59" s="62"/>
      <c r="E59" s="62"/>
      <c r="F59" s="62"/>
      <c r="G59" s="62"/>
      <c r="H59" s="62"/>
      <c r="I59" s="62"/>
      <c r="J59" s="62"/>
      <c r="K59" s="62"/>
      <c r="L59" s="62"/>
      <c r="M59" s="72"/>
      <c r="O59" s="71"/>
      <c r="P59" s="62"/>
      <c r="Q59" s="62"/>
      <c r="R59" s="62"/>
      <c r="S59" s="62"/>
      <c r="T59" s="62"/>
      <c r="U59" s="62"/>
      <c r="V59" s="62"/>
      <c r="W59" s="62"/>
      <c r="X59" s="62"/>
      <c r="Y59" s="62"/>
      <c r="Z59" s="62"/>
      <c r="AA59" s="72"/>
    </row>
    <row r="60" spans="1:27" x14ac:dyDescent="0.25">
      <c r="A60" s="71"/>
      <c r="B60" s="62"/>
      <c r="C60" s="62"/>
      <c r="D60" s="62"/>
      <c r="E60" s="62"/>
      <c r="F60" s="62"/>
      <c r="G60" s="62"/>
      <c r="H60" s="62"/>
      <c r="I60" s="62"/>
      <c r="J60" s="62"/>
      <c r="K60" s="62"/>
      <c r="L60" s="62"/>
      <c r="M60" s="72"/>
      <c r="O60" s="71"/>
      <c r="P60" s="62"/>
      <c r="Q60" s="62"/>
      <c r="R60" s="62"/>
      <c r="S60" s="62"/>
      <c r="T60" s="62"/>
      <c r="U60" s="62"/>
      <c r="V60" s="62"/>
      <c r="W60" s="62"/>
      <c r="X60" s="62"/>
      <c r="Y60" s="62"/>
      <c r="Z60" s="62"/>
      <c r="AA60" s="72"/>
    </row>
    <row r="61" spans="1:27" x14ac:dyDescent="0.25">
      <c r="A61" s="71"/>
      <c r="B61" s="62"/>
      <c r="C61" s="62"/>
      <c r="D61" s="62"/>
      <c r="E61" s="62"/>
      <c r="F61" s="62"/>
      <c r="G61" s="62"/>
      <c r="H61" s="62"/>
      <c r="I61" s="62"/>
      <c r="J61" s="62"/>
      <c r="K61" s="62"/>
      <c r="L61" s="62"/>
      <c r="M61" s="72"/>
      <c r="O61" s="71"/>
      <c r="P61" s="62"/>
      <c r="Q61" s="62"/>
      <c r="R61" s="62"/>
      <c r="S61" s="62"/>
      <c r="T61" s="62"/>
      <c r="U61" s="62"/>
      <c r="V61" s="62"/>
      <c r="W61" s="62"/>
      <c r="X61" s="62"/>
      <c r="Y61" s="62"/>
      <c r="Z61" s="62"/>
      <c r="AA61" s="72"/>
    </row>
    <row r="62" spans="1:27" x14ac:dyDescent="0.25">
      <c r="A62" s="71"/>
      <c r="B62" s="62"/>
      <c r="C62" s="62"/>
      <c r="D62" s="62"/>
      <c r="E62" s="62"/>
      <c r="F62" s="62"/>
      <c r="G62" s="62"/>
      <c r="H62" s="62"/>
      <c r="I62" s="62"/>
      <c r="J62" s="62"/>
      <c r="K62" s="62"/>
      <c r="L62" s="62"/>
      <c r="M62" s="72"/>
      <c r="O62" s="71"/>
      <c r="P62" s="62"/>
      <c r="Q62" s="62"/>
      <c r="R62" s="62"/>
      <c r="S62" s="62"/>
      <c r="T62" s="62"/>
      <c r="U62" s="62"/>
      <c r="V62" s="62"/>
      <c r="W62" s="62"/>
      <c r="X62" s="62"/>
      <c r="Y62" s="62"/>
      <c r="Z62" s="62"/>
      <c r="AA62" s="72"/>
    </row>
    <row r="63" spans="1:27" x14ac:dyDescent="0.25">
      <c r="A63" s="74"/>
      <c r="B63" s="75"/>
      <c r="C63" s="75"/>
      <c r="D63" s="75"/>
      <c r="E63" s="75"/>
      <c r="F63" s="75"/>
      <c r="G63" s="75"/>
      <c r="H63" s="75"/>
      <c r="I63" s="75"/>
      <c r="J63" s="75"/>
      <c r="K63" s="75"/>
      <c r="L63" s="75"/>
      <c r="M63" s="76"/>
      <c r="O63" s="74"/>
      <c r="P63" s="75"/>
      <c r="Q63" s="75"/>
      <c r="R63" s="75"/>
      <c r="S63" s="75"/>
      <c r="T63" s="75"/>
      <c r="U63" s="75"/>
      <c r="V63" s="75"/>
      <c r="W63" s="75"/>
      <c r="X63" s="75"/>
      <c r="Y63" s="75"/>
      <c r="Z63" s="75"/>
      <c r="AA63" s="76"/>
    </row>
    <row r="64" spans="1:27" x14ac:dyDescent="0.25">
      <c r="A64" s="77"/>
      <c r="B64" s="78"/>
      <c r="C64" s="78"/>
      <c r="D64" s="78"/>
      <c r="E64" s="78"/>
      <c r="F64" s="78"/>
      <c r="G64" s="78"/>
      <c r="H64" s="78"/>
      <c r="I64" s="78"/>
      <c r="J64" s="78"/>
      <c r="K64" s="78"/>
      <c r="L64" s="78"/>
      <c r="M64" s="79"/>
      <c r="O64" s="77"/>
      <c r="P64" s="78"/>
      <c r="Q64" s="78"/>
      <c r="R64" s="78"/>
      <c r="S64" s="78"/>
      <c r="T64" s="78"/>
      <c r="U64" s="78"/>
      <c r="V64" s="78"/>
      <c r="W64" s="78"/>
      <c r="X64" s="78"/>
      <c r="Y64" s="78"/>
      <c r="Z64" s="78"/>
      <c r="AA64" s="79"/>
    </row>
    <row r="65" spans="1:27" ht="27" customHeight="1" x14ac:dyDescent="0.5">
      <c r="A65" s="71"/>
      <c r="B65" s="457" t="s">
        <v>414</v>
      </c>
      <c r="C65" s="458"/>
      <c r="D65" s="458"/>
      <c r="E65" s="458"/>
      <c r="F65" s="458"/>
      <c r="G65" s="458"/>
      <c r="H65" s="458"/>
      <c r="I65" s="458"/>
      <c r="J65" s="458"/>
      <c r="K65" s="459"/>
      <c r="L65" s="272"/>
      <c r="M65" s="72"/>
      <c r="O65" s="71"/>
      <c r="P65" s="457" t="s">
        <v>414</v>
      </c>
      <c r="Q65" s="458"/>
      <c r="R65" s="458"/>
      <c r="S65" s="458"/>
      <c r="T65" s="458"/>
      <c r="U65" s="458"/>
      <c r="V65" s="458"/>
      <c r="W65" s="458"/>
      <c r="X65" s="458"/>
      <c r="Y65" s="459"/>
      <c r="Z65" s="272"/>
      <c r="AA65" s="72"/>
    </row>
    <row r="66" spans="1:27" x14ac:dyDescent="0.25">
      <c r="A66" s="71"/>
      <c r="B66" s="62"/>
      <c r="C66" s="62"/>
      <c r="D66" s="62"/>
      <c r="E66" s="62"/>
      <c r="F66" s="62"/>
      <c r="G66" s="62"/>
      <c r="H66" s="62"/>
      <c r="I66" s="62"/>
      <c r="J66" s="62"/>
      <c r="K66" s="62"/>
      <c r="L66" s="62"/>
      <c r="M66" s="72"/>
      <c r="O66" s="71"/>
      <c r="P66" s="62"/>
      <c r="Q66" s="62"/>
      <c r="R66" s="62"/>
      <c r="S66" s="62"/>
      <c r="T66" s="62"/>
      <c r="U66" s="62"/>
      <c r="V66" s="62"/>
      <c r="W66" s="62"/>
      <c r="X66" s="62"/>
      <c r="Y66" s="62"/>
      <c r="Z66" s="62"/>
      <c r="AA66" s="72"/>
    </row>
    <row r="67" spans="1:27" ht="24.75" x14ac:dyDescent="0.5">
      <c r="A67" s="71"/>
      <c r="B67" s="441" t="s">
        <v>411</v>
      </c>
      <c r="C67" s="442"/>
      <c r="D67" s="62"/>
      <c r="E67" s="62"/>
      <c r="F67" s="62"/>
      <c r="G67" s="62"/>
      <c r="H67" s="62"/>
      <c r="I67" s="62"/>
      <c r="J67" s="62"/>
      <c r="K67" s="62"/>
      <c r="L67" s="62"/>
      <c r="M67" s="72"/>
      <c r="O67" s="71"/>
      <c r="P67" s="441" t="s">
        <v>411</v>
      </c>
      <c r="Q67" s="442"/>
      <c r="R67" s="62"/>
      <c r="S67" s="62"/>
      <c r="T67" s="62"/>
      <c r="U67" s="62"/>
      <c r="V67" s="62"/>
      <c r="W67" s="62"/>
      <c r="X67" s="62"/>
      <c r="Y67" s="62"/>
      <c r="Z67" s="62"/>
      <c r="AA67" s="72"/>
    </row>
    <row r="68" spans="1:27" ht="24.95" customHeight="1" x14ac:dyDescent="0.4">
      <c r="A68" s="71"/>
      <c r="B68" s="128" t="s">
        <v>6</v>
      </c>
      <c r="C68" s="124">
        <f>IF(OR('معلومات أساسية عن الخدمة'!C12 = "",'معلومات أساسية عن الخدمة'!D12 = ""), 0,  SUM(COUNTIFS('حالة الالتزام بالضوابط -مستوى ٤'!J136:J138,tbl_choices!C7,'حالة الالتزام بالضوابط -مستوى ٤'!H136:H138,{"يجب تطبيقه كليًا - Must be fully implemented","يجب تطبيقه - Must be implemented","يجب تطبيقه جزئيًا - Must be partially implemented"},'حالة الالتزام بالضوابط -مستوى ٤'!F136:F138,"أساسي
Main Control")))</f>
        <v>0</v>
      </c>
      <c r="D68" s="62"/>
      <c r="E68" s="62"/>
      <c r="F68" s="62"/>
      <c r="G68" s="62"/>
      <c r="H68" s="62"/>
      <c r="I68" s="62"/>
      <c r="J68" s="62"/>
      <c r="K68" s="62"/>
      <c r="L68" s="62"/>
      <c r="M68" s="72"/>
      <c r="O68" s="71"/>
      <c r="P68" s="128" t="s">
        <v>6</v>
      </c>
      <c r="Q68" s="124">
        <f>IF(OR('معلومات أساسية عن الخدمة'!C12 = "",'معلومات أساسية عن الخدمة'!D12 = ""), 0,SUM(COUNTIFS('حالة الالتزام بالضوابط -مستوى ٤'!L136:L138,tbl_choices!C7,'حالة الالتزام بالضوابط -مستوى ٤'!H136:H138,{"يوصى بتطبيقه - Recommended","يجب تطبيقه جزئيًا - Must be partially implemented"},'حالة الالتزام بالضوابط -مستوى ٤'!F136:F138,"أساسي
Main Control")))</f>
        <v>0</v>
      </c>
      <c r="R68" s="62"/>
      <c r="S68" s="62"/>
      <c r="T68" s="62"/>
      <c r="U68" s="62"/>
      <c r="V68" s="62"/>
      <c r="W68" s="62"/>
      <c r="X68" s="62"/>
      <c r="Y68" s="62"/>
      <c r="Z68" s="62"/>
      <c r="AA68" s="72"/>
    </row>
    <row r="69" spans="1:27" ht="24.95" customHeight="1" x14ac:dyDescent="0.4">
      <c r="A69" s="71"/>
      <c r="B69" s="128" t="s">
        <v>7</v>
      </c>
      <c r="C69" s="124">
        <f>IF(OR('معلومات أساسية عن الخدمة'!C12 = "",'معلومات أساسية عن الخدمة'!D12 = ""), 0, SUM(COUNTIFS('حالة الالتزام بالضوابط -مستوى ٤'!J136:J138,tbl_choices!C8,'حالة الالتزام بالضوابط -مستوى ٤'!H136:H138,{"يجب تطبيقه كليًا - Must be fully implemented","يجب تطبيقه - Must be implemented","يجب تطبيقه جزئيًا - Must be partially implemented"},'حالة الالتزام بالضوابط -مستوى ٤'!F136:F138,"أساسي
Main Control")))</f>
        <v>0</v>
      </c>
      <c r="D69" s="62"/>
      <c r="E69" s="62"/>
      <c r="F69" s="62"/>
      <c r="G69" s="62"/>
      <c r="H69" s="62"/>
      <c r="I69" s="62"/>
      <c r="J69" s="62"/>
      <c r="K69" s="62"/>
      <c r="L69" s="62"/>
      <c r="M69" s="72"/>
      <c r="O69" s="71"/>
      <c r="P69" s="128" t="s">
        <v>7</v>
      </c>
      <c r="Q69" s="124">
        <f>IF(OR('معلومات أساسية عن الخدمة'!C12 = "",'معلومات أساسية عن الخدمة'!D12 = ""), 0,SUM(COUNTIFS('حالة الالتزام بالضوابط -مستوى ٤'!L136:L138,tbl_choices!C8,'حالة الالتزام بالضوابط -مستوى ٤'!H136:H138,{"يوصى بتطبيقه - Recommended","يجب تطبيقه جزئيًا - Must be partially implemented"},'حالة الالتزام بالضوابط -مستوى ٤'!F136:F138,"أساسي
Main Control")))</f>
        <v>0</v>
      </c>
      <c r="R69" s="62"/>
      <c r="S69" s="62"/>
      <c r="T69" s="62"/>
      <c r="U69" s="62"/>
      <c r="V69" s="62"/>
      <c r="W69" s="62"/>
      <c r="X69" s="62"/>
      <c r="Y69" s="62"/>
      <c r="Z69" s="62"/>
      <c r="AA69" s="72"/>
    </row>
    <row r="70" spans="1:27" ht="24.95" customHeight="1" x14ac:dyDescent="0.4">
      <c r="A70" s="71"/>
      <c r="B70" s="128" t="s">
        <v>8</v>
      </c>
      <c r="C70" s="124">
        <f>IF(OR('معلومات أساسية عن الخدمة'!C12 = "",'معلومات أساسية عن الخدمة'!D12 = ""), 0, SUM(COUNTIFS('حالة الالتزام بالضوابط -مستوى ٤'!J136:J138,tbl_choices!C9,'حالة الالتزام بالضوابط -مستوى ٤'!H136:H138,{"يجب تطبيقه كليًا - Must be fully implemented","يجب تطبيقه - Must be implemented","يجب تطبيقه جزئيًا - Must be partially implemented"},'حالة الالتزام بالضوابط -مستوى ٤'!F136:F138,"أساسي
Main Control")))</f>
        <v>0</v>
      </c>
      <c r="D70" s="62"/>
      <c r="E70" s="62"/>
      <c r="F70" s="62"/>
      <c r="G70" s="62"/>
      <c r="H70" s="62"/>
      <c r="I70" s="62"/>
      <c r="J70" s="62"/>
      <c r="K70" s="62"/>
      <c r="L70" s="62"/>
      <c r="M70" s="72"/>
      <c r="O70" s="71"/>
      <c r="P70" s="128" t="s">
        <v>8</v>
      </c>
      <c r="Q70" s="124">
        <f>IF(OR('معلومات أساسية عن الخدمة'!C12 = "",'معلومات أساسية عن الخدمة'!D12 = ""), 0,SUM(COUNTIFS('حالة الالتزام بالضوابط -مستوى ٤'!L136:L138,tbl_choices!C9,'حالة الالتزام بالضوابط -مستوى ٤'!H136:H138,{"يوصى بتطبيقه - Recommended","يجب تطبيقه جزئيًا - Must be partially implemented"},'حالة الالتزام بالضوابط -مستوى ٤'!F136:F138,"أساسي
Main Control")))</f>
        <v>0</v>
      </c>
      <c r="R70" s="62"/>
      <c r="S70" s="62"/>
      <c r="T70" s="62"/>
      <c r="U70" s="62"/>
      <c r="V70" s="62"/>
      <c r="W70" s="62"/>
      <c r="X70" s="62"/>
      <c r="Y70" s="62"/>
      <c r="Z70" s="62"/>
      <c r="AA70" s="72"/>
    </row>
    <row r="71" spans="1:27" ht="24.95" customHeight="1" x14ac:dyDescent="0.4">
      <c r="A71" s="71"/>
      <c r="B71" s="128" t="s">
        <v>16</v>
      </c>
      <c r="C71" s="124">
        <f>IF(OR('معلومات أساسية عن الخدمة'!C12 = "",'معلومات أساسية عن الخدمة'!D12 = ""), 0, SUM(COUNTIFS('حالة الالتزام بالضوابط -مستوى ٤'!J136:J138,tbl_choices!C10,'حالة الالتزام بالضوابط -مستوى ٤'!H136:H138,{"يجب تطبيقه كليًا - Must be fully implemented","يجب تطبيقه - Must be implemented","يجب تطبيقه جزئيًا - Must be partially implemented"},'حالة الالتزام بالضوابط -مستوى ٤'!F136:F138,"أساسي
Main Control")))</f>
        <v>0</v>
      </c>
      <c r="D71" s="62"/>
      <c r="E71" s="62"/>
      <c r="F71" s="62"/>
      <c r="G71" s="62"/>
      <c r="H71" s="62"/>
      <c r="I71" s="62"/>
      <c r="J71" s="62"/>
      <c r="K71" s="62"/>
      <c r="L71" s="62"/>
      <c r="M71" s="72"/>
      <c r="O71" s="71"/>
      <c r="P71" s="128" t="s">
        <v>16</v>
      </c>
      <c r="Q71" s="124">
        <f>IF(OR('معلومات أساسية عن الخدمة'!C12 = "",'معلومات أساسية عن الخدمة'!D12 = ""), 0,SUM(COUNTIFS('حالة الالتزام بالضوابط -مستوى ٤'!L136:L138,tbl_choices!C10,'حالة الالتزام بالضوابط -مستوى ٤'!H136:H138,{"يوصى بتطبيقه - Recommended","يجب تطبيقه جزئيًا - Must be partially implemented"},'حالة الالتزام بالضوابط -مستوى ٤'!F136:F138,"أساسي
Main Control")))</f>
        <v>0</v>
      </c>
      <c r="R71" s="62"/>
      <c r="S71" s="62"/>
      <c r="T71" s="62"/>
      <c r="U71" s="62"/>
      <c r="V71" s="62"/>
      <c r="W71" s="62"/>
      <c r="X71" s="62"/>
      <c r="Y71" s="62"/>
      <c r="Z71" s="62"/>
      <c r="AA71" s="72"/>
    </row>
    <row r="72" spans="1:27" x14ac:dyDescent="0.25">
      <c r="A72" s="71"/>
      <c r="B72" s="62"/>
      <c r="C72" s="62"/>
      <c r="D72" s="62"/>
      <c r="E72" s="62"/>
      <c r="F72" s="62"/>
      <c r="G72" s="62"/>
      <c r="H72" s="62"/>
      <c r="I72" s="62"/>
      <c r="J72" s="62"/>
      <c r="K72" s="62"/>
      <c r="L72" s="62"/>
      <c r="M72" s="72"/>
      <c r="O72" s="71"/>
      <c r="P72" s="62"/>
      <c r="Q72" s="62"/>
      <c r="R72" s="62"/>
      <c r="S72" s="62"/>
      <c r="T72" s="62"/>
      <c r="U72" s="62"/>
      <c r="V72" s="62"/>
      <c r="W72" s="62"/>
      <c r="X72" s="62"/>
      <c r="Y72" s="62"/>
      <c r="Z72" s="62"/>
      <c r="AA72" s="72"/>
    </row>
    <row r="73" spans="1:27" x14ac:dyDescent="0.25">
      <c r="A73" s="71"/>
      <c r="B73" s="62"/>
      <c r="C73" s="62"/>
      <c r="D73" s="62"/>
      <c r="E73" s="62"/>
      <c r="F73" s="62"/>
      <c r="G73" s="62"/>
      <c r="H73" s="62"/>
      <c r="I73" s="62"/>
      <c r="J73" s="62"/>
      <c r="K73" s="62"/>
      <c r="L73" s="62"/>
      <c r="M73" s="72"/>
      <c r="O73" s="71"/>
      <c r="P73" s="62"/>
      <c r="Q73" s="62"/>
      <c r="R73" s="62"/>
      <c r="S73" s="62"/>
      <c r="T73" s="62"/>
      <c r="U73" s="62"/>
      <c r="V73" s="62"/>
      <c r="W73" s="62"/>
      <c r="X73" s="62"/>
      <c r="Y73" s="62"/>
      <c r="Z73" s="62"/>
      <c r="AA73" s="72"/>
    </row>
    <row r="74" spans="1:27" x14ac:dyDescent="0.25">
      <c r="A74" s="71"/>
      <c r="B74" s="62"/>
      <c r="C74" s="62"/>
      <c r="D74" s="62"/>
      <c r="E74" s="62"/>
      <c r="F74" s="62"/>
      <c r="G74" s="62"/>
      <c r="H74" s="62"/>
      <c r="I74" s="62"/>
      <c r="J74" s="62"/>
      <c r="K74" s="62"/>
      <c r="L74" s="62"/>
      <c r="M74" s="72"/>
      <c r="O74" s="71"/>
      <c r="P74" s="62"/>
      <c r="Q74" s="62"/>
      <c r="R74" s="62"/>
      <c r="S74" s="62"/>
      <c r="T74" s="62"/>
      <c r="U74" s="62"/>
      <c r="V74" s="62"/>
      <c r="W74" s="62"/>
      <c r="X74" s="62"/>
      <c r="Y74" s="62"/>
      <c r="Z74" s="62"/>
      <c r="AA74" s="72"/>
    </row>
    <row r="75" spans="1:27" x14ac:dyDescent="0.25">
      <c r="A75" s="71"/>
      <c r="B75" s="62"/>
      <c r="C75" s="62"/>
      <c r="D75" s="62"/>
      <c r="E75" s="62"/>
      <c r="F75" s="62"/>
      <c r="G75" s="62"/>
      <c r="H75" s="62"/>
      <c r="I75" s="62"/>
      <c r="J75" s="62"/>
      <c r="K75" s="62"/>
      <c r="L75" s="62"/>
      <c r="M75" s="72"/>
      <c r="O75" s="71"/>
      <c r="P75" s="62"/>
      <c r="Q75" s="62"/>
      <c r="R75" s="62"/>
      <c r="S75" s="62"/>
      <c r="T75" s="62"/>
      <c r="U75" s="62"/>
      <c r="V75" s="62"/>
      <c r="W75" s="62"/>
      <c r="X75" s="62"/>
      <c r="Y75" s="62"/>
      <c r="Z75" s="62"/>
      <c r="AA75" s="72"/>
    </row>
    <row r="76" spans="1:27" x14ac:dyDescent="0.25">
      <c r="A76" s="71"/>
      <c r="B76" s="62"/>
      <c r="C76" s="62"/>
      <c r="D76" s="62"/>
      <c r="E76" s="62"/>
      <c r="F76" s="62"/>
      <c r="G76" s="62"/>
      <c r="H76" s="62"/>
      <c r="I76" s="62"/>
      <c r="J76" s="62"/>
      <c r="K76" s="62"/>
      <c r="L76" s="62"/>
      <c r="M76" s="72"/>
      <c r="O76" s="71"/>
      <c r="P76" s="62"/>
      <c r="Q76" s="62"/>
      <c r="R76" s="62"/>
      <c r="S76" s="62"/>
      <c r="T76" s="62"/>
      <c r="U76" s="62"/>
      <c r="V76" s="62"/>
      <c r="W76" s="62"/>
      <c r="X76" s="62"/>
      <c r="Y76" s="62"/>
      <c r="Z76" s="62"/>
      <c r="AA76" s="72"/>
    </row>
    <row r="77" spans="1:27" x14ac:dyDescent="0.25">
      <c r="A77" s="71"/>
      <c r="B77" s="62"/>
      <c r="C77" s="62"/>
      <c r="D77" s="62"/>
      <c r="E77" s="62"/>
      <c r="F77" s="62"/>
      <c r="G77" s="62"/>
      <c r="H77" s="62"/>
      <c r="I77" s="62"/>
      <c r="J77" s="62"/>
      <c r="K77" s="62"/>
      <c r="L77" s="62"/>
      <c r="M77" s="72"/>
      <c r="O77" s="71"/>
      <c r="P77" s="62"/>
      <c r="Q77" s="62"/>
      <c r="R77" s="62"/>
      <c r="S77" s="62"/>
      <c r="T77" s="62"/>
      <c r="U77" s="62"/>
      <c r="V77" s="62"/>
      <c r="W77" s="62"/>
      <c r="X77" s="62"/>
      <c r="Y77" s="62"/>
      <c r="Z77" s="62"/>
      <c r="AA77" s="72"/>
    </row>
    <row r="78" spans="1:27" x14ac:dyDescent="0.25">
      <c r="A78" s="71"/>
      <c r="B78" s="62"/>
      <c r="C78" s="62"/>
      <c r="D78" s="62"/>
      <c r="E78" s="62"/>
      <c r="F78" s="62"/>
      <c r="G78" s="62"/>
      <c r="H78" s="62"/>
      <c r="I78" s="62"/>
      <c r="J78" s="62"/>
      <c r="K78" s="62"/>
      <c r="L78" s="62"/>
      <c r="M78" s="72"/>
      <c r="O78" s="71"/>
      <c r="P78" s="62"/>
      <c r="Q78" s="62"/>
      <c r="R78" s="62"/>
      <c r="S78" s="62"/>
      <c r="T78" s="62"/>
      <c r="U78" s="62"/>
      <c r="V78" s="62"/>
      <c r="W78" s="62"/>
      <c r="X78" s="62"/>
      <c r="Y78" s="62"/>
      <c r="Z78" s="62"/>
      <c r="AA78" s="72"/>
    </row>
    <row r="79" spans="1:27" x14ac:dyDescent="0.25">
      <c r="A79" s="71"/>
      <c r="B79" s="62"/>
      <c r="C79" s="62"/>
      <c r="D79" s="62"/>
      <c r="E79" s="62"/>
      <c r="F79" s="62"/>
      <c r="G79" s="62"/>
      <c r="H79" s="62"/>
      <c r="I79" s="62"/>
      <c r="J79" s="62"/>
      <c r="K79" s="62"/>
      <c r="L79" s="62"/>
      <c r="M79" s="72"/>
      <c r="O79" s="71"/>
      <c r="P79" s="62"/>
      <c r="Q79" s="62"/>
      <c r="R79" s="62"/>
      <c r="S79" s="62"/>
      <c r="T79" s="62"/>
      <c r="U79" s="62"/>
      <c r="V79" s="62"/>
      <c r="W79" s="62"/>
      <c r="X79" s="62"/>
      <c r="Y79" s="62"/>
      <c r="Z79" s="62"/>
      <c r="AA79" s="72"/>
    </row>
    <row r="80" spans="1:27" x14ac:dyDescent="0.25">
      <c r="A80" s="71"/>
      <c r="B80" s="62"/>
      <c r="C80" s="62"/>
      <c r="D80" s="62"/>
      <c r="E80" s="62"/>
      <c r="F80" s="62"/>
      <c r="G80" s="62"/>
      <c r="H80" s="62"/>
      <c r="I80" s="62"/>
      <c r="J80" s="62"/>
      <c r="K80" s="62"/>
      <c r="L80" s="62"/>
      <c r="M80" s="72"/>
      <c r="O80" s="71"/>
      <c r="P80" s="62"/>
      <c r="Q80" s="62"/>
      <c r="R80" s="62"/>
      <c r="S80" s="62"/>
      <c r="T80" s="62"/>
      <c r="U80" s="62"/>
      <c r="V80" s="62"/>
      <c r="W80" s="62"/>
      <c r="X80" s="62"/>
      <c r="Y80" s="62"/>
      <c r="Z80" s="62"/>
      <c r="AA80" s="72"/>
    </row>
    <row r="81" spans="1:27" x14ac:dyDescent="0.25">
      <c r="A81" s="71"/>
      <c r="B81" s="62"/>
      <c r="C81" s="62"/>
      <c r="D81" s="62"/>
      <c r="E81" s="62"/>
      <c r="F81" s="62"/>
      <c r="G81" s="62"/>
      <c r="H81" s="62"/>
      <c r="I81" s="62"/>
      <c r="J81" s="62"/>
      <c r="K81" s="62"/>
      <c r="L81" s="62"/>
      <c r="M81" s="72"/>
      <c r="O81" s="71"/>
      <c r="P81" s="62"/>
      <c r="Q81" s="62"/>
      <c r="R81" s="62"/>
      <c r="S81" s="62"/>
      <c r="T81" s="62"/>
      <c r="U81" s="62"/>
      <c r="V81" s="62"/>
      <c r="W81" s="62"/>
      <c r="X81" s="62"/>
      <c r="Y81" s="62"/>
      <c r="Z81" s="62"/>
      <c r="AA81" s="72"/>
    </row>
    <row r="82" spans="1:27" x14ac:dyDescent="0.25">
      <c r="A82" s="71"/>
      <c r="B82" s="62"/>
      <c r="C82" s="62"/>
      <c r="D82" s="62"/>
      <c r="E82" s="62"/>
      <c r="F82" s="62"/>
      <c r="G82" s="62"/>
      <c r="H82" s="62"/>
      <c r="I82" s="62"/>
      <c r="J82" s="62"/>
      <c r="K82" s="62"/>
      <c r="L82" s="62"/>
      <c r="M82" s="72"/>
      <c r="O82" s="71"/>
      <c r="P82" s="62"/>
      <c r="Q82" s="62"/>
      <c r="R82" s="62"/>
      <c r="S82" s="62"/>
      <c r="T82" s="62"/>
      <c r="U82" s="62"/>
      <c r="V82" s="62"/>
      <c r="W82" s="62"/>
      <c r="X82" s="62"/>
      <c r="Y82" s="62"/>
      <c r="Z82" s="62"/>
      <c r="AA82" s="72"/>
    </row>
    <row r="83" spans="1:27" x14ac:dyDescent="0.25">
      <c r="A83" s="71"/>
      <c r="B83" s="62"/>
      <c r="C83" s="62"/>
      <c r="D83" s="62"/>
      <c r="E83" s="62"/>
      <c r="F83" s="62"/>
      <c r="G83" s="62"/>
      <c r="H83" s="62"/>
      <c r="I83" s="62"/>
      <c r="J83" s="62"/>
      <c r="K83" s="62"/>
      <c r="L83" s="62"/>
      <c r="M83" s="72"/>
      <c r="O83" s="71"/>
      <c r="P83" s="62"/>
      <c r="Q83" s="62"/>
      <c r="R83" s="62"/>
      <c r="S83" s="62"/>
      <c r="T83" s="62"/>
      <c r="U83" s="62"/>
      <c r="V83" s="62"/>
      <c r="W83" s="62"/>
      <c r="X83" s="62"/>
      <c r="Y83" s="62"/>
      <c r="Z83" s="62"/>
      <c r="AA83" s="72"/>
    </row>
    <row r="84" spans="1:27" x14ac:dyDescent="0.25">
      <c r="A84" s="71"/>
      <c r="B84" s="62"/>
      <c r="C84" s="62"/>
      <c r="D84" s="62"/>
      <c r="E84" s="62"/>
      <c r="F84" s="62"/>
      <c r="G84" s="62"/>
      <c r="H84" s="62"/>
      <c r="I84" s="62"/>
      <c r="J84" s="62"/>
      <c r="K84" s="62"/>
      <c r="L84" s="62"/>
      <c r="M84" s="72"/>
      <c r="O84" s="71"/>
      <c r="P84" s="62"/>
      <c r="Q84" s="62"/>
      <c r="R84" s="62"/>
      <c r="S84" s="62"/>
      <c r="T84" s="62"/>
      <c r="U84" s="62"/>
      <c r="V84" s="62"/>
      <c r="W84" s="62"/>
      <c r="X84" s="62"/>
      <c r="Y84" s="62"/>
      <c r="Z84" s="62"/>
      <c r="AA84" s="72"/>
    </row>
    <row r="85" spans="1:27" x14ac:dyDescent="0.25">
      <c r="A85" s="71"/>
      <c r="B85" s="62"/>
      <c r="C85" s="62"/>
      <c r="D85" s="62"/>
      <c r="E85" s="62"/>
      <c r="F85" s="62"/>
      <c r="G85" s="62"/>
      <c r="H85" s="62"/>
      <c r="I85" s="62"/>
      <c r="J85" s="62"/>
      <c r="K85" s="62"/>
      <c r="L85" s="62"/>
      <c r="M85" s="72"/>
      <c r="O85" s="71"/>
      <c r="P85" s="62"/>
      <c r="Q85" s="62"/>
      <c r="R85" s="62"/>
      <c r="S85" s="62"/>
      <c r="T85" s="62"/>
      <c r="U85" s="62"/>
      <c r="V85" s="62"/>
      <c r="W85" s="62"/>
      <c r="X85" s="62"/>
      <c r="Y85" s="62"/>
      <c r="Z85" s="62"/>
      <c r="AA85" s="72"/>
    </row>
    <row r="86" spans="1:27" x14ac:dyDescent="0.25">
      <c r="A86" s="71"/>
      <c r="B86" s="62"/>
      <c r="C86" s="62"/>
      <c r="D86" s="62"/>
      <c r="E86" s="62"/>
      <c r="F86" s="62"/>
      <c r="G86" s="62"/>
      <c r="H86" s="62"/>
      <c r="I86" s="62"/>
      <c r="J86" s="62"/>
      <c r="K86" s="62"/>
      <c r="L86" s="62"/>
      <c r="M86" s="72"/>
      <c r="O86" s="71"/>
      <c r="P86" s="62"/>
      <c r="Q86" s="62"/>
      <c r="R86" s="62"/>
      <c r="S86" s="62"/>
      <c r="T86" s="62"/>
      <c r="U86" s="62"/>
      <c r="V86" s="62"/>
      <c r="W86" s="62"/>
      <c r="X86" s="62"/>
      <c r="Y86" s="62"/>
      <c r="Z86" s="62"/>
      <c r="AA86" s="72"/>
    </row>
    <row r="87" spans="1:27" x14ac:dyDescent="0.25">
      <c r="A87" s="74"/>
      <c r="B87" s="75"/>
      <c r="C87" s="75"/>
      <c r="D87" s="75"/>
      <c r="E87" s="75"/>
      <c r="F87" s="75"/>
      <c r="G87" s="75"/>
      <c r="H87" s="75"/>
      <c r="I87" s="75"/>
      <c r="J87" s="75"/>
      <c r="K87" s="75"/>
      <c r="L87" s="75"/>
      <c r="M87" s="76"/>
      <c r="O87" s="74"/>
      <c r="P87" s="75"/>
      <c r="Q87" s="75"/>
      <c r="R87" s="75"/>
      <c r="S87" s="75"/>
      <c r="T87" s="75"/>
      <c r="U87" s="75"/>
      <c r="V87" s="75"/>
      <c r="W87" s="75"/>
      <c r="X87" s="75"/>
      <c r="Y87" s="75"/>
      <c r="Z87" s="75"/>
      <c r="AA87" s="76"/>
    </row>
    <row r="88" spans="1:27" ht="20.100000000000001" customHeight="1" x14ac:dyDescent="0.25">
      <c r="A88" s="77"/>
      <c r="B88" s="78"/>
      <c r="C88" s="78"/>
      <c r="D88" s="78"/>
      <c r="E88" s="78"/>
      <c r="F88" s="78"/>
      <c r="G88" s="78"/>
      <c r="H88" s="78"/>
      <c r="I88" s="78"/>
      <c r="J88" s="78"/>
      <c r="K88" s="78"/>
      <c r="L88" s="78"/>
      <c r="M88" s="79"/>
      <c r="O88" s="77"/>
      <c r="P88" s="78"/>
      <c r="Q88" s="78"/>
      <c r="R88" s="78"/>
      <c r="S88" s="78"/>
      <c r="T88" s="78"/>
      <c r="U88" s="78"/>
      <c r="V88" s="78"/>
      <c r="W88" s="78"/>
      <c r="X88" s="78"/>
      <c r="Y88" s="78"/>
      <c r="Z88" s="78"/>
      <c r="AA88" s="79"/>
    </row>
    <row r="89" spans="1:27" ht="24.75" x14ac:dyDescent="0.5">
      <c r="A89" s="71"/>
      <c r="B89" s="460" t="s">
        <v>413</v>
      </c>
      <c r="C89" s="461"/>
      <c r="D89" s="461"/>
      <c r="E89" s="461"/>
      <c r="F89" s="461"/>
      <c r="G89" s="461"/>
      <c r="H89" s="461"/>
      <c r="I89" s="461"/>
      <c r="J89" s="461"/>
      <c r="K89" s="462"/>
      <c r="L89" s="272"/>
      <c r="M89" s="72"/>
      <c r="O89" s="71"/>
      <c r="P89" s="460" t="s">
        <v>413</v>
      </c>
      <c r="Q89" s="461"/>
      <c r="R89" s="461"/>
      <c r="S89" s="461"/>
      <c r="T89" s="461"/>
      <c r="U89" s="461"/>
      <c r="V89" s="461"/>
      <c r="W89" s="461"/>
      <c r="X89" s="461"/>
      <c r="Y89" s="462"/>
      <c r="Z89" s="272"/>
      <c r="AA89" s="72"/>
    </row>
    <row r="90" spans="1:27" x14ac:dyDescent="0.25">
      <c r="A90" s="71"/>
      <c r="B90" s="62"/>
      <c r="C90" s="62"/>
      <c r="D90" s="62"/>
      <c r="E90" s="62"/>
      <c r="F90" s="62"/>
      <c r="G90" s="62"/>
      <c r="H90" s="62"/>
      <c r="I90" s="62"/>
      <c r="J90" s="62"/>
      <c r="K90" s="62"/>
      <c r="L90" s="62"/>
      <c r="M90" s="72"/>
      <c r="O90" s="71"/>
      <c r="P90" s="62"/>
      <c r="Q90" s="62"/>
      <c r="R90" s="62"/>
      <c r="S90" s="62"/>
      <c r="T90" s="62"/>
      <c r="U90" s="62"/>
      <c r="V90" s="62"/>
      <c r="W90" s="62"/>
      <c r="X90" s="62"/>
      <c r="Y90" s="62"/>
      <c r="Z90" s="62"/>
      <c r="AA90" s="72"/>
    </row>
    <row r="91" spans="1:27" ht="24.75" x14ac:dyDescent="0.5">
      <c r="A91" s="71"/>
      <c r="B91" s="441" t="s">
        <v>411</v>
      </c>
      <c r="C91" s="442"/>
      <c r="D91" s="62"/>
      <c r="E91" s="62"/>
      <c r="F91" s="62"/>
      <c r="G91" s="62"/>
      <c r="H91" s="62"/>
      <c r="I91" s="62"/>
      <c r="J91" s="62"/>
      <c r="K91" s="62"/>
      <c r="L91" s="62"/>
      <c r="M91" s="72"/>
      <c r="O91" s="71"/>
      <c r="P91" s="441" t="s">
        <v>411</v>
      </c>
      <c r="Q91" s="442"/>
      <c r="R91" s="62"/>
      <c r="S91" s="62"/>
      <c r="T91" s="62"/>
      <c r="U91" s="62"/>
      <c r="V91" s="62"/>
      <c r="W91" s="62"/>
      <c r="X91" s="62"/>
      <c r="Y91" s="62"/>
      <c r="Z91" s="62"/>
      <c r="AA91" s="72"/>
    </row>
    <row r="92" spans="1:27" ht="24.95" customHeight="1" x14ac:dyDescent="0.4">
      <c r="A92" s="71"/>
      <c r="B92" s="128" t="s">
        <v>6</v>
      </c>
      <c r="C92" s="124">
        <f>IF(OR('معلومات أساسية عن الخدمة'!C12 = "",'معلومات أساسية عن الخدمة'!D12 = ""), 0, SUM(COUNTIFS('حالة الالتزام بالضوابط -مستوى ٤'!J139:J143,tbl_choices!C7,'حالة الالتزام بالضوابط -مستوى ٤'!H139:H143,{"يجب تطبيقه كليًا - Must be fully implemented","يجب تطبيقه - Must be implemented","يجب تطبيقه جزئيًا - Must be partially implemented"},'حالة الالتزام بالضوابط -مستوى ٤'!F139:F143,"أساسي
Main Control")))</f>
        <v>0</v>
      </c>
      <c r="D92" s="62"/>
      <c r="E92" s="62"/>
      <c r="F92" s="62"/>
      <c r="G92" s="62"/>
      <c r="H92" s="62"/>
      <c r="I92" s="62"/>
      <c r="J92" s="62"/>
      <c r="K92" s="62"/>
      <c r="L92" s="62"/>
      <c r="M92" s="72"/>
      <c r="O92" s="71"/>
      <c r="P92" s="128" t="s">
        <v>6</v>
      </c>
      <c r="Q92" s="124">
        <f>IF(OR('معلومات أساسية عن الخدمة'!C12 = "",'معلومات أساسية عن الخدمة'!D12 = ""), 0, SUM(COUNTIFS('حالة الالتزام بالضوابط -مستوى ٤'!L139:L143,tbl_choices!C7,'حالة الالتزام بالضوابط -مستوى ٤'!H139:H143,{"يوصى بتطبيقه - Recommended","يجب تطبيقه جزئيًا - Must be partially implemented"},'حالة الالتزام بالضوابط -مستوى ٤'!F139:F143,"أساسي
Main Control")))</f>
        <v>0</v>
      </c>
      <c r="R92" s="62"/>
      <c r="S92" s="62"/>
      <c r="T92" s="62"/>
      <c r="U92" s="62"/>
      <c r="V92" s="62"/>
      <c r="W92" s="62"/>
      <c r="X92" s="62"/>
      <c r="Y92" s="62"/>
      <c r="Z92" s="62"/>
      <c r="AA92" s="72"/>
    </row>
    <row r="93" spans="1:27" ht="24.95" customHeight="1" x14ac:dyDescent="0.4">
      <c r="A93" s="71"/>
      <c r="B93" s="128" t="s">
        <v>7</v>
      </c>
      <c r="C93" s="124">
        <f>IF(OR('معلومات أساسية عن الخدمة'!C12 = "",'معلومات أساسية عن الخدمة'!D12 = ""), 0,  SUM(COUNTIFS('حالة الالتزام بالضوابط -مستوى ٤'!J139:J143,tbl_choices!C8,'حالة الالتزام بالضوابط -مستوى ٤'!H139:H143,{"يجب تطبيقه كليًا - Must be fully implemented","يجب تطبيقه - Must be implemented","يجب تطبيقه جزئيًا - Must be partially implemented"},'حالة الالتزام بالضوابط -مستوى ٤'!F139:F143,"أساسي
Main Control")))</f>
        <v>0</v>
      </c>
      <c r="D93" s="62"/>
      <c r="E93" s="62"/>
      <c r="F93" s="62"/>
      <c r="G93" s="62"/>
      <c r="H93" s="62"/>
      <c r="I93" s="62"/>
      <c r="J93" s="62"/>
      <c r="K93" s="62"/>
      <c r="L93" s="62"/>
      <c r="M93" s="72"/>
      <c r="O93" s="71"/>
      <c r="P93" s="128" t="s">
        <v>7</v>
      </c>
      <c r="Q93" s="124">
        <f>IF(OR('معلومات أساسية عن الخدمة'!C12 = "",'معلومات أساسية عن الخدمة'!D12 = ""), 0, SUM(COUNTIFS('حالة الالتزام بالضوابط -مستوى ٤'!L139:L143,tbl_choices!C8,'حالة الالتزام بالضوابط -مستوى ٤'!H139:H143,{"يوصى بتطبيقه - Recommended","يجب تطبيقه جزئيًا - Must be partially implemented"},'حالة الالتزام بالضوابط -مستوى ٤'!F139:F143,"أساسي
Main Control")))</f>
        <v>0</v>
      </c>
      <c r="R93" s="62"/>
      <c r="S93" s="62"/>
      <c r="T93" s="62"/>
      <c r="U93" s="62"/>
      <c r="V93" s="62"/>
      <c r="W93" s="62"/>
      <c r="X93" s="62"/>
      <c r="Y93" s="62"/>
      <c r="Z93" s="62"/>
      <c r="AA93" s="72"/>
    </row>
    <row r="94" spans="1:27" ht="24.95" customHeight="1" x14ac:dyDescent="0.4">
      <c r="A94" s="71"/>
      <c r="B94" s="128" t="s">
        <v>8</v>
      </c>
      <c r="C94" s="124">
        <f>IF(OR('معلومات أساسية عن الخدمة'!C12 = "",'معلومات أساسية عن الخدمة'!D12 = ""), 0,  SUM(COUNTIFS('حالة الالتزام بالضوابط -مستوى ٤'!J139:J143,tbl_choices!C9,'حالة الالتزام بالضوابط -مستوى ٤'!H139:H143,{"يجب تطبيقه كليًا - Must be fully implemented","يجب تطبيقه - Must be implemented","يجب تطبيقه جزئيًا - Must be partially implemented"},'حالة الالتزام بالضوابط -مستوى ٤'!F139:F143,"أساسي
Main Control")))</f>
        <v>0</v>
      </c>
      <c r="D94" s="62"/>
      <c r="E94" s="62"/>
      <c r="F94" s="62"/>
      <c r="G94" s="62"/>
      <c r="H94" s="62"/>
      <c r="I94" s="62"/>
      <c r="J94" s="62"/>
      <c r="K94" s="62"/>
      <c r="L94" s="62"/>
      <c r="M94" s="72"/>
      <c r="O94" s="71"/>
      <c r="P94" s="128" t="s">
        <v>8</v>
      </c>
      <c r="Q94" s="124">
        <f>IF(OR('معلومات أساسية عن الخدمة'!C12 = "",'معلومات أساسية عن الخدمة'!D12 = ""), 0, SUM(COUNTIFS('حالة الالتزام بالضوابط -مستوى ٤'!L139:L143,tbl_choices!C9,'حالة الالتزام بالضوابط -مستوى ٤'!H139:H143,{"يوصى بتطبيقه - Recommended","يجب تطبيقه جزئيًا - Must be partially implemented"},'حالة الالتزام بالضوابط -مستوى ٤'!F139:F143,"أساسي
Main Control")))</f>
        <v>0</v>
      </c>
      <c r="R94" s="62"/>
      <c r="S94" s="62"/>
      <c r="T94" s="62"/>
      <c r="U94" s="62"/>
      <c r="V94" s="62"/>
      <c r="W94" s="62"/>
      <c r="X94" s="62"/>
      <c r="Y94" s="62"/>
      <c r="Z94" s="62"/>
      <c r="AA94" s="72"/>
    </row>
    <row r="95" spans="1:27" ht="24.95" customHeight="1" x14ac:dyDescent="0.4">
      <c r="A95" s="71"/>
      <c r="B95" s="128" t="s">
        <v>16</v>
      </c>
      <c r="C95" s="124">
        <f>IF(OR('معلومات أساسية عن الخدمة'!C12 = "",'معلومات أساسية عن الخدمة'!D12 = ""), 0,  SUM(COUNTIFS('حالة الالتزام بالضوابط -مستوى ٤'!J139:J143,tbl_choices!C10,'حالة الالتزام بالضوابط -مستوى ٤'!H139:H143,{"يجب تطبيقه كليًا - Must be fully implemented","يجب تطبيقه - Must be implemented","يجب تطبيقه جزئيًا - Must be partially implemented"},'حالة الالتزام بالضوابط -مستوى ٤'!F139:F143,"أساسي
Main Control")))</f>
        <v>0</v>
      </c>
      <c r="D95" s="62"/>
      <c r="E95" s="62"/>
      <c r="F95" s="62"/>
      <c r="G95" s="62"/>
      <c r="H95" s="62"/>
      <c r="I95" s="62"/>
      <c r="J95" s="62"/>
      <c r="K95" s="62"/>
      <c r="L95" s="62"/>
      <c r="M95" s="72"/>
      <c r="O95" s="71"/>
      <c r="P95" s="128" t="s">
        <v>16</v>
      </c>
      <c r="Q95" s="124">
        <f>IF(OR('معلومات أساسية عن الخدمة'!C12 = "",'معلومات أساسية عن الخدمة'!D12 = ""), 0, SUM(COUNTIFS('حالة الالتزام بالضوابط -مستوى ٤'!L139:L143,tbl_choices!C10,'حالة الالتزام بالضوابط -مستوى ٤'!H139:H143,{"يوصى بتطبيقه - Recommended","يجب تطبيقه جزئيًا - Must be partially implemented"},'حالة الالتزام بالضوابط -مستوى ٤'!F139:F143,"أساسي
Main Control")))</f>
        <v>0</v>
      </c>
      <c r="R95" s="62"/>
      <c r="S95" s="62"/>
      <c r="T95" s="62"/>
      <c r="U95" s="62"/>
      <c r="V95" s="62"/>
      <c r="W95" s="62"/>
      <c r="X95" s="62"/>
      <c r="Y95" s="62"/>
      <c r="Z95" s="62"/>
      <c r="AA95" s="72"/>
    </row>
    <row r="96" spans="1:27" x14ac:dyDescent="0.25">
      <c r="A96" s="71"/>
      <c r="B96" s="62"/>
      <c r="C96" s="62"/>
      <c r="D96" s="62"/>
      <c r="E96" s="62"/>
      <c r="F96" s="62"/>
      <c r="G96" s="62"/>
      <c r="H96" s="62"/>
      <c r="I96" s="62"/>
      <c r="J96" s="62"/>
      <c r="K96" s="62"/>
      <c r="L96" s="62"/>
      <c r="M96" s="72"/>
      <c r="O96" s="71"/>
      <c r="P96" s="62"/>
      <c r="Q96" s="62"/>
      <c r="R96" s="62"/>
      <c r="S96" s="62"/>
      <c r="T96" s="62"/>
      <c r="U96" s="62"/>
      <c r="V96" s="62"/>
      <c r="W96" s="62"/>
      <c r="X96" s="62"/>
      <c r="Y96" s="62"/>
      <c r="Z96" s="62"/>
      <c r="AA96" s="72"/>
    </row>
    <row r="97" spans="1:27" x14ac:dyDescent="0.25">
      <c r="A97" s="71"/>
      <c r="B97" s="62"/>
      <c r="C97" s="62"/>
      <c r="D97" s="62"/>
      <c r="E97" s="62"/>
      <c r="F97" s="62"/>
      <c r="G97" s="62"/>
      <c r="H97" s="62"/>
      <c r="I97" s="62"/>
      <c r="J97" s="62"/>
      <c r="K97" s="62"/>
      <c r="L97" s="62"/>
      <c r="M97" s="72"/>
      <c r="O97" s="71"/>
      <c r="P97" s="62"/>
      <c r="Q97" s="62"/>
      <c r="R97" s="62"/>
      <c r="S97" s="62"/>
      <c r="T97" s="62"/>
      <c r="U97" s="62"/>
      <c r="V97" s="62"/>
      <c r="W97" s="62"/>
      <c r="X97" s="62"/>
      <c r="Y97" s="62"/>
      <c r="Z97" s="62"/>
      <c r="AA97" s="72"/>
    </row>
    <row r="98" spans="1:27" x14ac:dyDescent="0.25">
      <c r="A98" s="71"/>
      <c r="B98" s="62"/>
      <c r="C98" s="62"/>
      <c r="D98" s="62"/>
      <c r="E98" s="62"/>
      <c r="F98" s="62"/>
      <c r="G98" s="62"/>
      <c r="H98" s="62"/>
      <c r="I98" s="62"/>
      <c r="J98" s="62"/>
      <c r="K98" s="62"/>
      <c r="L98" s="62"/>
      <c r="M98" s="72"/>
      <c r="O98" s="71"/>
      <c r="P98" s="62"/>
      <c r="Q98" s="62"/>
      <c r="R98" s="62"/>
      <c r="S98" s="62"/>
      <c r="T98" s="62"/>
      <c r="U98" s="62"/>
      <c r="V98" s="62"/>
      <c r="W98" s="62"/>
      <c r="X98" s="62"/>
      <c r="Y98" s="62"/>
      <c r="Z98" s="62"/>
      <c r="AA98" s="72"/>
    </row>
    <row r="99" spans="1:27" x14ac:dyDescent="0.25">
      <c r="A99" s="71"/>
      <c r="B99" s="62"/>
      <c r="C99" s="62"/>
      <c r="D99" s="62"/>
      <c r="E99" s="62"/>
      <c r="F99" s="62"/>
      <c r="G99" s="62"/>
      <c r="H99" s="62"/>
      <c r="I99" s="62"/>
      <c r="J99" s="62"/>
      <c r="K99" s="62"/>
      <c r="L99" s="62"/>
      <c r="M99" s="72"/>
      <c r="O99" s="71"/>
      <c r="P99" s="62"/>
      <c r="Q99" s="62"/>
      <c r="R99" s="62"/>
      <c r="S99" s="62"/>
      <c r="T99" s="62"/>
      <c r="U99" s="62"/>
      <c r="V99" s="62"/>
      <c r="W99" s="62"/>
      <c r="X99" s="62"/>
      <c r="Y99" s="62"/>
      <c r="Z99" s="62"/>
      <c r="AA99" s="72"/>
    </row>
    <row r="100" spans="1:27" x14ac:dyDescent="0.25">
      <c r="A100" s="71"/>
      <c r="B100" s="62"/>
      <c r="C100" s="62"/>
      <c r="D100" s="62"/>
      <c r="E100" s="62"/>
      <c r="F100" s="62"/>
      <c r="G100" s="62"/>
      <c r="H100" s="62"/>
      <c r="I100" s="62"/>
      <c r="J100" s="62"/>
      <c r="K100" s="62"/>
      <c r="L100" s="62"/>
      <c r="M100" s="72"/>
      <c r="O100" s="71"/>
      <c r="P100" s="62"/>
      <c r="Q100" s="62"/>
      <c r="R100" s="62"/>
      <c r="S100" s="62"/>
      <c r="T100" s="62"/>
      <c r="U100" s="62"/>
      <c r="V100" s="62"/>
      <c r="W100" s="62"/>
      <c r="X100" s="62"/>
      <c r="Y100" s="62"/>
      <c r="Z100" s="62"/>
      <c r="AA100" s="72"/>
    </row>
    <row r="101" spans="1:27" x14ac:dyDescent="0.25">
      <c r="A101" s="71"/>
      <c r="B101" s="62"/>
      <c r="C101" s="62"/>
      <c r="D101" s="62"/>
      <c r="E101" s="62"/>
      <c r="F101" s="62"/>
      <c r="G101" s="62"/>
      <c r="H101" s="62"/>
      <c r="I101" s="62"/>
      <c r="J101" s="62"/>
      <c r="K101" s="62"/>
      <c r="L101" s="62"/>
      <c r="M101" s="72"/>
      <c r="O101" s="71"/>
      <c r="P101" s="62"/>
      <c r="Q101" s="62"/>
      <c r="R101" s="62"/>
      <c r="S101" s="62"/>
      <c r="T101" s="62"/>
      <c r="U101" s="62"/>
      <c r="V101" s="62"/>
      <c r="W101" s="62"/>
      <c r="X101" s="62"/>
      <c r="Y101" s="62"/>
      <c r="Z101" s="62"/>
      <c r="AA101" s="72"/>
    </row>
    <row r="102" spans="1:27" x14ac:dyDescent="0.25">
      <c r="A102" s="71"/>
      <c r="B102" s="62"/>
      <c r="C102" s="62"/>
      <c r="D102" s="62"/>
      <c r="E102" s="62"/>
      <c r="F102" s="62"/>
      <c r="G102" s="62"/>
      <c r="H102" s="62"/>
      <c r="I102" s="62"/>
      <c r="J102" s="62"/>
      <c r="K102" s="62"/>
      <c r="L102" s="62"/>
      <c r="M102" s="72"/>
      <c r="O102" s="71"/>
      <c r="P102" s="62"/>
      <c r="Q102" s="62"/>
      <c r="R102" s="62"/>
      <c r="S102" s="62"/>
      <c r="T102" s="62"/>
      <c r="U102" s="62"/>
      <c r="V102" s="62"/>
      <c r="W102" s="62"/>
      <c r="X102" s="62"/>
      <c r="Y102" s="62"/>
      <c r="Z102" s="62"/>
      <c r="AA102" s="72"/>
    </row>
    <row r="103" spans="1:27" x14ac:dyDescent="0.25">
      <c r="A103" s="71"/>
      <c r="B103" s="62"/>
      <c r="C103" s="62"/>
      <c r="D103" s="62"/>
      <c r="E103" s="62"/>
      <c r="F103" s="62"/>
      <c r="G103" s="62"/>
      <c r="H103" s="62"/>
      <c r="I103" s="62"/>
      <c r="J103" s="62"/>
      <c r="K103" s="62"/>
      <c r="L103" s="62"/>
      <c r="M103" s="72"/>
      <c r="O103" s="71"/>
      <c r="P103" s="62"/>
      <c r="Q103" s="62"/>
      <c r="R103" s="62"/>
      <c r="S103" s="62"/>
      <c r="T103" s="62"/>
      <c r="U103" s="62"/>
      <c r="V103" s="62"/>
      <c r="W103" s="62"/>
      <c r="X103" s="62"/>
      <c r="Y103" s="62"/>
      <c r="Z103" s="62"/>
      <c r="AA103" s="72"/>
    </row>
    <row r="104" spans="1:27" x14ac:dyDescent="0.25">
      <c r="A104" s="71"/>
      <c r="B104" s="62"/>
      <c r="C104" s="62"/>
      <c r="D104" s="62"/>
      <c r="E104" s="62"/>
      <c r="F104" s="62"/>
      <c r="G104" s="62"/>
      <c r="H104" s="62"/>
      <c r="I104" s="62"/>
      <c r="J104" s="62"/>
      <c r="K104" s="62"/>
      <c r="L104" s="62"/>
      <c r="M104" s="72"/>
      <c r="O104" s="71"/>
      <c r="P104" s="62"/>
      <c r="Q104" s="62"/>
      <c r="R104" s="62"/>
      <c r="S104" s="62"/>
      <c r="T104" s="62"/>
      <c r="U104" s="62"/>
      <c r="V104" s="62"/>
      <c r="W104" s="62"/>
      <c r="X104" s="62"/>
      <c r="Y104" s="62"/>
      <c r="Z104" s="62"/>
      <c r="AA104" s="72"/>
    </row>
    <row r="105" spans="1:27" x14ac:dyDescent="0.25">
      <c r="A105" s="71"/>
      <c r="B105" s="62"/>
      <c r="C105" s="62"/>
      <c r="D105" s="62"/>
      <c r="E105" s="62"/>
      <c r="F105" s="62"/>
      <c r="G105" s="62"/>
      <c r="H105" s="62"/>
      <c r="I105" s="62"/>
      <c r="J105" s="62"/>
      <c r="K105" s="62"/>
      <c r="L105" s="62"/>
      <c r="M105" s="72"/>
      <c r="O105" s="71"/>
      <c r="P105" s="62"/>
      <c r="Q105" s="62"/>
      <c r="R105" s="62"/>
      <c r="S105" s="62"/>
      <c r="T105" s="62"/>
      <c r="U105" s="62"/>
      <c r="V105" s="62"/>
      <c r="W105" s="62"/>
      <c r="X105" s="62"/>
      <c r="Y105" s="62"/>
      <c r="Z105" s="62"/>
      <c r="AA105" s="72"/>
    </row>
    <row r="106" spans="1:27" x14ac:dyDescent="0.25">
      <c r="A106" s="71"/>
      <c r="B106" s="62"/>
      <c r="C106" s="62"/>
      <c r="D106" s="62"/>
      <c r="E106" s="62"/>
      <c r="F106" s="62"/>
      <c r="G106" s="62"/>
      <c r="H106" s="62"/>
      <c r="I106" s="62"/>
      <c r="J106" s="62"/>
      <c r="K106" s="62"/>
      <c r="L106" s="62"/>
      <c r="M106" s="72"/>
      <c r="O106" s="71"/>
      <c r="P106" s="62"/>
      <c r="Q106" s="62"/>
      <c r="R106" s="62"/>
      <c r="S106" s="62"/>
      <c r="T106" s="62"/>
      <c r="U106" s="62"/>
      <c r="V106" s="62"/>
      <c r="W106" s="62"/>
      <c r="X106" s="62"/>
      <c r="Y106" s="62"/>
      <c r="Z106" s="62"/>
      <c r="AA106" s="72"/>
    </row>
    <row r="107" spans="1:27" x14ac:dyDescent="0.25">
      <c r="A107" s="71"/>
      <c r="B107" s="62"/>
      <c r="C107" s="62"/>
      <c r="D107" s="62"/>
      <c r="E107" s="62"/>
      <c r="F107" s="62"/>
      <c r="G107" s="62"/>
      <c r="H107" s="62"/>
      <c r="I107" s="62"/>
      <c r="J107" s="62"/>
      <c r="K107" s="62"/>
      <c r="L107" s="62"/>
      <c r="M107" s="72"/>
      <c r="O107" s="71"/>
      <c r="P107" s="62"/>
      <c r="Q107" s="62"/>
      <c r="R107" s="62"/>
      <c r="S107" s="62"/>
      <c r="T107" s="62"/>
      <c r="U107" s="62"/>
      <c r="V107" s="62"/>
      <c r="W107" s="62"/>
      <c r="X107" s="62"/>
      <c r="Y107" s="62"/>
      <c r="Z107" s="62"/>
      <c r="AA107" s="72"/>
    </row>
    <row r="108" spans="1:27" x14ac:dyDescent="0.25">
      <c r="A108" s="71"/>
      <c r="B108" s="62"/>
      <c r="C108" s="62"/>
      <c r="D108" s="62"/>
      <c r="E108" s="62"/>
      <c r="F108" s="62"/>
      <c r="G108" s="62"/>
      <c r="H108" s="62"/>
      <c r="I108" s="62"/>
      <c r="J108" s="62"/>
      <c r="K108" s="62"/>
      <c r="L108" s="62"/>
      <c r="M108" s="72"/>
      <c r="O108" s="71"/>
      <c r="P108" s="62"/>
      <c r="Q108" s="62"/>
      <c r="R108" s="62"/>
      <c r="S108" s="62"/>
      <c r="T108" s="62"/>
      <c r="U108" s="62"/>
      <c r="V108" s="62"/>
      <c r="W108" s="62"/>
      <c r="X108" s="62"/>
      <c r="Y108" s="62"/>
      <c r="Z108" s="62"/>
      <c r="AA108" s="72"/>
    </row>
    <row r="109" spans="1:27" ht="18" x14ac:dyDescent="0.4">
      <c r="A109" s="444" t="str">
        <f>"التصنيف - Classification: "&amp;الرئيسية!E11&amp;"                                                                                                                                                                        "</f>
        <v xml:space="preserve">التصنيف - Classification: عام - Public                                                                                                                                                                        </v>
      </c>
      <c r="B109" s="444"/>
      <c r="C109" s="444"/>
      <c r="D109" s="444"/>
      <c r="E109" s="444"/>
      <c r="F109" s="444"/>
      <c r="G109" s="444"/>
      <c r="H109" s="444"/>
      <c r="I109" s="444"/>
      <c r="J109" s="444"/>
      <c r="K109" s="444"/>
      <c r="L109" s="444"/>
      <c r="M109" s="445"/>
      <c r="O109" s="316" t="str">
        <f>"التصنيف - Classification:  "&amp;الرئيسية!E11&amp;"                                                                                                                                                                        "</f>
        <v xml:space="preserve">التصنيف - Classification:  عام - Public                                                                                                                                                                        </v>
      </c>
      <c r="P109" s="317"/>
      <c r="Q109" s="317"/>
      <c r="R109" s="317"/>
      <c r="S109" s="317"/>
      <c r="T109" s="317"/>
      <c r="U109" s="317"/>
      <c r="V109" s="317"/>
      <c r="W109" s="317"/>
      <c r="X109" s="317"/>
      <c r="Y109" s="317"/>
      <c r="Z109" s="317"/>
      <c r="AA109" s="318"/>
    </row>
  </sheetData>
  <sheetProtection password="AD2E" sheet="1" objects="1" scenarios="1"/>
  <mergeCells count="26">
    <mergeCell ref="A109:M109"/>
    <mergeCell ref="B1:K2"/>
    <mergeCell ref="B3:K3"/>
    <mergeCell ref="B8:C8"/>
    <mergeCell ref="B19:K19"/>
    <mergeCell ref="B21:C21"/>
    <mergeCell ref="B42:K42"/>
    <mergeCell ref="B44:C44"/>
    <mergeCell ref="B65:K65"/>
    <mergeCell ref="B67:C67"/>
    <mergeCell ref="B89:K89"/>
    <mergeCell ref="B91:C91"/>
    <mergeCell ref="B4:K4"/>
    <mergeCell ref="P1:Y2"/>
    <mergeCell ref="P3:Y3"/>
    <mergeCell ref="P8:Q8"/>
    <mergeCell ref="P19:Y19"/>
    <mergeCell ref="P21:Q21"/>
    <mergeCell ref="P4:Y4"/>
    <mergeCell ref="P91:Q91"/>
    <mergeCell ref="O109:AA109"/>
    <mergeCell ref="P42:Y42"/>
    <mergeCell ref="P44:Q44"/>
    <mergeCell ref="P65:Y65"/>
    <mergeCell ref="P67:Q67"/>
    <mergeCell ref="P89:Y89"/>
  </mergeCells>
  <conditionalFormatting sqref="C32">
    <cfRule type="cellIs" dxfId="91" priority="5" operator="equal">
      <formula>"Not Applicable"</formula>
    </cfRule>
    <cfRule type="cellIs" dxfId="90" priority="6" operator="equal">
      <formula>"Compliant"</formula>
    </cfRule>
    <cfRule type="cellIs" dxfId="89" priority="7" operator="equal">
      <formula>"Partially Compliant"</formula>
    </cfRule>
    <cfRule type="cellIs" dxfId="88" priority="8" operator="equal">
      <formula>"Non-Compliant"</formula>
    </cfRule>
  </conditionalFormatting>
  <conditionalFormatting sqref="Q32">
    <cfRule type="cellIs" dxfId="87" priority="1" operator="equal">
      <formula>"Not Applicable"</formula>
    </cfRule>
    <cfRule type="cellIs" dxfId="86" priority="2" operator="equal">
      <formula>"Compliant"</formula>
    </cfRule>
    <cfRule type="cellIs" dxfId="85" priority="3" operator="equal">
      <formula>"Partially Compliant"</formula>
    </cfRule>
    <cfRule type="cellIs" dxfId="84" priority="4"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&amp;R&amp;"Calibri"&amp;11&amp;K000000&amp;"Calibri"&amp;11&amp;K000000&amp;"Calibri"&amp;11&amp;K000000&amp;"Times New Roman,Regular"&amp;12&amp;G | &amp;P_x000D_&amp;1#&amp;"Courier New"&amp;10&amp;K317100متاح</oddFooter>
    <firstHeader>&amp;R&amp;F</firstHeader>
    <firstFooter>&amp;R&amp;"Calibri"&amp;11&amp;K000000&amp;"Calibri"&amp;11&amp;K000000&amp;"Calibri"&amp;11&amp;K000000&amp;"Times New Roman,Regular"&amp;12&amp;G | &amp;P_x000D_&amp;1#&amp;"Courier New"&amp;10&amp;K317100متاح</firstFooter>
  </headerFooter>
  <rowBreaks count="2" manualBreakCount="2">
    <brk id="40" max="16383" man="1"/>
    <brk id="63" max="16383" man="1"/>
  </rowBreaks>
  <drawing r:id="rId2"/>
  <legacyDrawing r:id="rId3"/>
  <legacyDrawingHF r:id="rId4"/>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AD79"/>
  <sheetViews>
    <sheetView showGridLines="0" showRowColHeaders="0" rightToLeft="1" zoomScaleNormal="100" workbookViewId="0"/>
  </sheetViews>
  <sheetFormatPr defaultColWidth="8.7109375" defaultRowHeight="15" x14ac:dyDescent="0.25"/>
  <cols>
    <col min="1" max="1" width="8.7109375" style="215" customWidth="1"/>
    <col min="2" max="2" width="35.28515625" style="215" customWidth="1"/>
    <col min="3" max="3" width="81" style="215" customWidth="1"/>
    <col min="4" max="4" width="8.5703125" style="215" customWidth="1"/>
    <col min="5" max="5" width="17" style="215" customWidth="1"/>
    <col min="6" max="6" width="8.7109375" style="215" customWidth="1"/>
    <col min="7" max="7" width="10.7109375" style="215" hidden="1" customWidth="1"/>
    <col min="8" max="8" width="23.5703125" style="215" hidden="1" customWidth="1"/>
    <col min="9" max="9" width="88.7109375" style="215" hidden="1" customWidth="1"/>
    <col min="10" max="10" width="8.7109375" style="215" hidden="1" customWidth="1"/>
    <col min="11" max="13" width="8.7109375" style="215" customWidth="1"/>
    <col min="14" max="14" width="33.85546875" style="215" customWidth="1"/>
    <col min="15" max="16" width="23.140625" style="215" hidden="1" customWidth="1"/>
    <col min="17" max="17" width="22.85546875" style="215" hidden="1" customWidth="1"/>
    <col min="18" max="18" width="25.5703125" style="215" hidden="1" customWidth="1"/>
    <col min="19" max="19" width="22.28515625" style="215" hidden="1" customWidth="1"/>
    <col min="20" max="20" width="19.42578125" style="215" hidden="1" customWidth="1"/>
    <col min="21" max="23" width="8.7109375" style="215" hidden="1" customWidth="1"/>
    <col min="24" max="29" width="22.5703125" style="215" hidden="1" customWidth="1"/>
    <col min="30" max="16384" width="8.7109375" style="215"/>
  </cols>
  <sheetData>
    <row r="1" spans="1:29" x14ac:dyDescent="0.25">
      <c r="A1" s="235"/>
      <c r="B1" s="234"/>
      <c r="C1" s="234"/>
      <c r="D1" s="234"/>
      <c r="E1" s="233"/>
      <c r="G1" s="235"/>
      <c r="H1" s="234"/>
      <c r="I1" s="234"/>
      <c r="J1" s="233"/>
      <c r="O1" s="225"/>
      <c r="P1" s="225"/>
      <c r="Q1" s="225"/>
      <c r="R1" s="225"/>
      <c r="S1" s="225"/>
      <c r="T1" s="225"/>
      <c r="X1" s="225"/>
      <c r="Y1" s="225"/>
      <c r="Z1" s="225"/>
      <c r="AA1" s="225"/>
      <c r="AB1" s="225"/>
      <c r="AC1" s="225"/>
    </row>
    <row r="2" spans="1:29" ht="24.6" customHeight="1" x14ac:dyDescent="0.25">
      <c r="A2" s="223"/>
      <c r="B2" s="229"/>
      <c r="C2" s="229"/>
      <c r="D2" s="229"/>
      <c r="E2" s="220"/>
      <c r="G2" s="223"/>
      <c r="H2" s="229"/>
      <c r="I2" s="229"/>
      <c r="J2" s="220"/>
      <c r="O2" s="225"/>
      <c r="P2" s="225"/>
      <c r="Q2" s="225"/>
      <c r="R2" s="225"/>
      <c r="S2" s="225"/>
      <c r="T2" s="225"/>
      <c r="X2" s="225"/>
      <c r="Y2" s="225"/>
      <c r="Z2" s="225"/>
      <c r="AA2" s="225"/>
      <c r="AB2" s="225"/>
      <c r="AC2" s="225"/>
    </row>
    <row r="3" spans="1:29" x14ac:dyDescent="0.25">
      <c r="A3" s="223"/>
      <c r="B3" s="229"/>
      <c r="C3" s="229"/>
      <c r="D3" s="229"/>
      <c r="E3" s="220"/>
      <c r="G3" s="223"/>
      <c r="H3" s="229"/>
      <c r="I3" s="229"/>
      <c r="J3" s="220"/>
      <c r="O3" s="225"/>
      <c r="P3" s="225"/>
      <c r="Q3" s="225"/>
      <c r="R3" s="225"/>
      <c r="S3" s="225"/>
      <c r="T3" s="225"/>
      <c r="X3" s="225"/>
      <c r="Y3" s="225"/>
      <c r="Z3" s="225"/>
      <c r="AA3" s="225"/>
      <c r="AB3" s="225"/>
      <c r="AC3" s="225"/>
    </row>
    <row r="4" spans="1:29" x14ac:dyDescent="0.25">
      <c r="A4" s="223"/>
      <c r="B4" s="229"/>
      <c r="C4" s="229"/>
      <c r="D4" s="229"/>
      <c r="E4" s="220"/>
      <c r="G4" s="223"/>
      <c r="H4" s="229"/>
      <c r="I4" s="229"/>
      <c r="J4" s="220"/>
      <c r="O4" s="225"/>
      <c r="P4" s="225"/>
      <c r="Q4" s="225"/>
      <c r="R4" s="225"/>
      <c r="S4" s="225"/>
      <c r="T4" s="225"/>
      <c r="X4" s="225"/>
      <c r="Y4" s="225"/>
      <c r="Z4" s="225"/>
      <c r="AA4" s="225"/>
      <c r="AB4" s="225"/>
      <c r="AC4" s="225"/>
    </row>
    <row r="5" spans="1:29" x14ac:dyDescent="0.25">
      <c r="A5" s="223"/>
      <c r="B5" s="229"/>
      <c r="C5" s="229"/>
      <c r="D5" s="229"/>
      <c r="E5" s="220"/>
      <c r="G5" s="223"/>
      <c r="H5" s="229"/>
      <c r="I5" s="229"/>
      <c r="J5" s="220"/>
      <c r="O5" s="225"/>
      <c r="P5" s="225"/>
      <c r="Q5" s="225"/>
      <c r="R5" s="225"/>
      <c r="S5" s="225"/>
      <c r="T5" s="225"/>
      <c r="X5" s="225"/>
      <c r="Y5" s="225"/>
      <c r="Z5" s="225"/>
      <c r="AA5" s="225"/>
      <c r="AB5" s="225"/>
      <c r="AC5" s="225"/>
    </row>
    <row r="6" spans="1:29" x14ac:dyDescent="0.25">
      <c r="A6" s="223"/>
      <c r="B6" s="229"/>
      <c r="C6" s="229"/>
      <c r="D6" s="229"/>
      <c r="E6" s="220"/>
      <c r="G6" s="223"/>
      <c r="H6" s="229"/>
      <c r="I6" s="229"/>
      <c r="J6" s="220"/>
      <c r="O6" s="225"/>
      <c r="P6" s="225"/>
      <c r="Q6" s="225"/>
      <c r="R6" s="225"/>
      <c r="S6" s="225"/>
      <c r="T6" s="225"/>
      <c r="X6" s="225"/>
      <c r="Y6" s="225"/>
      <c r="Z6" s="225"/>
      <c r="AA6" s="225"/>
      <c r="AB6" s="225"/>
      <c r="AC6" s="225"/>
    </row>
    <row r="7" spans="1:29" x14ac:dyDescent="0.25">
      <c r="A7" s="223"/>
      <c r="B7" s="229"/>
      <c r="C7" s="229"/>
      <c r="D7" s="229"/>
      <c r="E7" s="220"/>
      <c r="G7" s="223"/>
      <c r="H7" s="229"/>
      <c r="I7" s="229"/>
      <c r="J7" s="220"/>
      <c r="O7" s="225"/>
      <c r="P7" s="225"/>
      <c r="Q7" s="225"/>
      <c r="R7" s="225"/>
      <c r="S7" s="225"/>
      <c r="T7" s="225"/>
      <c r="X7" s="225"/>
      <c r="Y7" s="225"/>
      <c r="Z7" s="225" t="s">
        <v>102</v>
      </c>
      <c r="AA7" s="225"/>
      <c r="AB7" s="225"/>
      <c r="AC7" s="225"/>
    </row>
    <row r="8" spans="1:29" x14ac:dyDescent="0.25">
      <c r="A8" s="223"/>
      <c r="B8" s="229"/>
      <c r="C8" s="229"/>
      <c r="D8" s="229"/>
      <c r="E8" s="220"/>
      <c r="G8" s="223"/>
      <c r="H8" s="229"/>
      <c r="I8" s="229"/>
      <c r="J8" s="220"/>
      <c r="O8" s="225"/>
      <c r="P8" s="225"/>
      <c r="Q8" s="225"/>
      <c r="R8" s="225"/>
      <c r="S8" s="225"/>
      <c r="T8" s="225"/>
      <c r="X8" s="225"/>
      <c r="Y8" s="225"/>
      <c r="Z8" s="225"/>
      <c r="AA8" s="225"/>
      <c r="AB8" s="225"/>
      <c r="AC8" s="225"/>
    </row>
    <row r="9" spans="1:29" x14ac:dyDescent="0.25">
      <c r="A9" s="223"/>
      <c r="B9" s="229"/>
      <c r="C9" s="229"/>
      <c r="D9" s="229"/>
      <c r="E9" s="220"/>
      <c r="G9" s="223"/>
      <c r="H9" s="229"/>
      <c r="I9" s="229"/>
      <c r="J9" s="220"/>
      <c r="O9" s="225"/>
      <c r="P9" s="225"/>
      <c r="Q9" s="225"/>
      <c r="R9" s="225"/>
      <c r="S9" s="225"/>
      <c r="T9" s="225"/>
      <c r="X9" s="225"/>
      <c r="Y9" s="225"/>
      <c r="Z9" s="225"/>
      <c r="AA9" s="225"/>
      <c r="AB9" s="225"/>
      <c r="AC9" s="225"/>
    </row>
    <row r="10" spans="1:29" x14ac:dyDescent="0.25">
      <c r="A10" s="223"/>
      <c r="B10" s="229"/>
      <c r="C10" s="229"/>
      <c r="D10" s="229"/>
      <c r="E10" s="220"/>
      <c r="G10" s="223"/>
      <c r="H10" s="229"/>
      <c r="I10" s="229"/>
      <c r="J10" s="220"/>
      <c r="O10" s="225"/>
      <c r="P10" s="225"/>
      <c r="Q10" s="225"/>
      <c r="R10" s="225"/>
      <c r="S10" s="225"/>
      <c r="T10" s="225"/>
      <c r="X10" s="225"/>
      <c r="Y10" s="225"/>
      <c r="Z10" s="225"/>
      <c r="AA10" s="225"/>
      <c r="AB10" s="225"/>
      <c r="AC10" s="225"/>
    </row>
    <row r="11" spans="1:29" x14ac:dyDescent="0.25">
      <c r="A11" s="223"/>
      <c r="B11" s="229"/>
      <c r="C11" s="229"/>
      <c r="D11" s="229"/>
      <c r="E11" s="220"/>
      <c r="G11" s="223"/>
      <c r="H11" s="229"/>
      <c r="I11" s="229"/>
      <c r="J11" s="220"/>
      <c r="O11" s="225"/>
      <c r="P11" s="225"/>
      <c r="Q11" s="225"/>
      <c r="R11" s="225"/>
      <c r="S11" s="225"/>
      <c r="T11" s="225"/>
      <c r="X11" s="225"/>
      <c r="Y11" s="225"/>
      <c r="Z11" s="225"/>
      <c r="AA11" s="225"/>
      <c r="AB11" s="225"/>
      <c r="AC11" s="225"/>
    </row>
    <row r="12" spans="1:29" x14ac:dyDescent="0.25">
      <c r="A12" s="223"/>
      <c r="B12" s="229"/>
      <c r="C12" s="229"/>
      <c r="D12" s="229"/>
      <c r="E12" s="220"/>
      <c r="G12" s="223"/>
      <c r="H12" s="229"/>
      <c r="I12" s="229"/>
      <c r="J12" s="220"/>
      <c r="O12" s="225"/>
      <c r="P12" s="225"/>
      <c r="Q12" s="225"/>
      <c r="R12" s="225"/>
      <c r="S12" s="225"/>
      <c r="T12" s="225"/>
      <c r="X12" s="225"/>
      <c r="Y12" s="225"/>
      <c r="Z12" s="225"/>
      <c r="AA12" s="225"/>
      <c r="AB12" s="225"/>
      <c r="AC12" s="225"/>
    </row>
    <row r="13" spans="1:29" x14ac:dyDescent="0.25">
      <c r="A13" s="223"/>
      <c r="B13" s="229"/>
      <c r="C13" s="229"/>
      <c r="D13" s="229"/>
      <c r="E13" s="220"/>
      <c r="G13" s="223"/>
      <c r="H13" s="229"/>
      <c r="I13" s="229"/>
      <c r="J13" s="220"/>
      <c r="O13" s="225"/>
      <c r="P13" s="225"/>
      <c r="Q13" s="225"/>
      <c r="R13" s="225"/>
      <c r="S13" s="225"/>
      <c r="T13" s="225"/>
      <c r="X13" s="225"/>
      <c r="Y13" s="225"/>
      <c r="Z13" s="225"/>
      <c r="AA13" s="225"/>
      <c r="AB13" s="225"/>
      <c r="AC13" s="225"/>
    </row>
    <row r="14" spans="1:29" ht="24.6" customHeight="1" x14ac:dyDescent="0.25">
      <c r="A14" s="223"/>
      <c r="B14" s="482" t="s">
        <v>462</v>
      </c>
      <c r="C14" s="482"/>
      <c r="D14" s="286"/>
      <c r="E14" s="220"/>
      <c r="G14" s="223"/>
      <c r="H14" s="482" t="s">
        <v>462</v>
      </c>
      <c r="I14" s="482"/>
      <c r="J14" s="220"/>
      <c r="O14" s="225"/>
      <c r="P14" s="225"/>
      <c r="Q14" s="225"/>
      <c r="R14" s="225"/>
      <c r="S14" s="225"/>
      <c r="T14" s="225"/>
      <c r="X14" s="225"/>
      <c r="Y14" s="225"/>
      <c r="Z14" s="225"/>
      <c r="AA14" s="225"/>
      <c r="AB14" s="225"/>
      <c r="AC14" s="225"/>
    </row>
    <row r="15" spans="1:29" ht="24.6" customHeight="1" x14ac:dyDescent="0.25">
      <c r="A15" s="223"/>
      <c r="B15" s="229"/>
      <c r="C15" s="229"/>
      <c r="D15" s="221"/>
      <c r="E15" s="220"/>
      <c r="G15" s="223"/>
      <c r="H15" s="229"/>
      <c r="I15" s="229"/>
      <c r="J15" s="220"/>
      <c r="O15" s="483" t="s">
        <v>96</v>
      </c>
      <c r="P15" s="484"/>
      <c r="Q15" s="484"/>
      <c r="R15" s="484"/>
      <c r="S15" s="484"/>
      <c r="T15" s="484"/>
      <c r="X15" s="483" t="s">
        <v>96</v>
      </c>
      <c r="Y15" s="484"/>
      <c r="Z15" s="484"/>
      <c r="AA15" s="484"/>
      <c r="AB15" s="484"/>
      <c r="AC15" s="484"/>
    </row>
    <row r="16" spans="1:29" ht="24.6" customHeight="1" x14ac:dyDescent="0.25">
      <c r="A16" s="223"/>
      <c r="B16" s="476" t="s">
        <v>461</v>
      </c>
      <c r="C16" s="476" t="s">
        <v>475</v>
      </c>
      <c r="D16" s="221"/>
      <c r="E16" s="220"/>
      <c r="G16" s="223"/>
      <c r="H16" s="476" t="s">
        <v>461</v>
      </c>
      <c r="I16" s="476" t="s">
        <v>111</v>
      </c>
      <c r="J16" s="220"/>
      <c r="O16" s="236" t="s">
        <v>95</v>
      </c>
      <c r="P16" s="219" t="s">
        <v>93</v>
      </c>
      <c r="Q16" s="219" t="s">
        <v>92</v>
      </c>
      <c r="R16" s="219" t="s">
        <v>91</v>
      </c>
      <c r="S16" s="219" t="s">
        <v>90</v>
      </c>
      <c r="T16" s="219" t="s">
        <v>89</v>
      </c>
      <c r="X16" s="236" t="s">
        <v>95</v>
      </c>
      <c r="Y16" s="219" t="s">
        <v>93</v>
      </c>
      <c r="Z16" s="219" t="s">
        <v>92</v>
      </c>
      <c r="AA16" s="219" t="s">
        <v>91</v>
      </c>
      <c r="AB16" s="219" t="s">
        <v>90</v>
      </c>
      <c r="AC16" s="219" t="s">
        <v>89</v>
      </c>
    </row>
    <row r="17" spans="1:30" ht="20.25" x14ac:dyDescent="0.25">
      <c r="A17" s="223"/>
      <c r="B17" s="477"/>
      <c r="C17" s="477"/>
      <c r="D17" s="221"/>
      <c r="E17" s="220"/>
      <c r="G17" s="223"/>
      <c r="H17" s="477"/>
      <c r="I17" s="477"/>
      <c r="J17" s="220"/>
      <c r="O17" s="218" t="s">
        <v>42</v>
      </c>
      <c r="P17" s="217" t="str">
        <f>IF(OR('معلومات أساسية عن الخدمة'!C6="",'معلومات أساسية عن الخدمة'!D6=""),"-",IF(OR('حالة الالتزام بالضوابط -مستوى ١'!H11="يجب تطبيقه - Must be implemented",'حالة الالتزام بالضوابط -مستوى ١'!H11="يجب تطبيقه كليًا - Must be fully implemented"),IF('حالة الالتزام بالضوابط -مستوى ١'!K11=0,"لا ينطبق - Not Applicable",'حالة الالتزام بالضوابط -مستوى ١'!K11),"-"))</f>
        <v>-</v>
      </c>
      <c r="Q17" s="237" t="str">
        <f>IF(OR('معلومات أساسية عن الخدمة'!C8="",'معلومات أساسية عن الخدمة'!D8=""),"-",IF(OR('حالة الالتزام بالضوابط -مستوى ٢'!H11="يجب تطبيقه - Must be implemented",'حالة الالتزام بالضوابط -مستوى ٢'!H11="يجب تطبيقه كليًا - Must be fully implemented"),IF('حالة الالتزام بالضوابط -مستوى ٢'!K11=0,"لا ينطبق - Not Applicable",'حالة الالتزام بالضوابط -مستوى ٢'!K11),"-"))</f>
        <v>-</v>
      </c>
      <c r="R17" s="217" t="str">
        <f>IF(OR('معلومات أساسية عن الخدمة'!$C$10="",'معلومات أساسية عن الخدمة'!$D$10=""),"-",IF(OR('حالة الالتزام بالضوابط -مستوى ٣'!$H11="يجب تطبيقه - Must be implemented",'حالة الالتزام بالضوابط -مستوى ٣'!H$11="يجب تطبيقه كليًا - Must be fully implemented",'حالة الالتزام بالضوابط -مستوى ٣'!H11="يجب تطبيقه جزئيًا - Must be partially implemented"),IF('حالة الالتزام بالضوابط -مستوى ٣'!K11=0,"لا ينطبق - Not Applicable",'حالة الالتزام بالضوابط -مستوى ٣'!K11),"-"))</f>
        <v>-</v>
      </c>
      <c r="S17" s="217" t="str">
        <f>IF(OR('معلومات أساسية عن الخدمة'!C12="",'معلومات أساسية عن الخدمة'!D12=""),"-",IF(OR('حالة الالتزام بالضوابط -مستوى ٤'!H11="يجب تطبيقه - Must be implemented",'حالة الالتزام بالضوابط -مستوى ٤'!H11="يجب تطبيقه كليًا - Must be fully implemented",'حالة الالتزام بالضوابط -مستوى ٤'!H11="يجب تطبيقه جزئيًا - Must be partially implemented"),IF('حالة الالتزام بالضوابط -مستوى ٤'!K11=0,"لا ينطبق - Not Applicable",'حالة الالتزام بالضوابط -مستوى ٤'!K11),"-"))</f>
        <v>-</v>
      </c>
      <c r="T17"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"")),4,IF(SUM(P17:S17)=0,"لا ينطبق - Not Applicable",AVERAGE(P17:S17)))</f>
        <v>4</v>
      </c>
      <c r="X17" s="218" t="s">
        <v>42</v>
      </c>
      <c r="Y17" s="217" t="str">
        <f>IF(OR('معلومات أساسية عن الخدمة'!C6="",'معلومات أساسية عن الخدمة'!D6=""),"-",IF(OR('حالة الالتزام بالضوابط -مستوى ١'!H11="يوصى بتطبيقه - Recommended",'حالة الالتزام بالضوابط -مستوى ١'!H11="يجب تطبيقه جزئيًا - Must be partially implemented"),IF('حالة الالتزام بالضوابط -مستوى ١'!M11=0,"لا ينطبق - Not Applicable",'حالة الالتزام بالضوابط -مستوى ١'!M11),"-"))</f>
        <v>-</v>
      </c>
      <c r="Z17" s="237" t="str">
        <f>IF(OR('معلومات أساسية عن الخدمة'!C8="",'معلومات أساسية عن الخدمة'!D8=""),"-",IF(OR('حالة الالتزام بالضوابط -مستوى ٢'!H11="يوصى بتطبيقه - Recommended",'حالة الالتزام بالضوابط -مستوى ٢'!H11="يجب تطبيقه جزئيًا - Must be partially implemented"),IF('حالة الالتزام بالضوابط -مستوى ٢'!M11=0,"لا ينطبق - Not Applicable",'حالة الالتزام بالضوابط -مستوى ٢'!M11),"-"))</f>
        <v>-</v>
      </c>
      <c r="AA17" s="217" t="str">
        <f>IF(OR('معلومات أساسية عن الخدمة'!C10="",'معلومات أساسية عن الخدمة'!D10=""),"-",IF(OR('حالة الالتزام بالضوابط -مستوى ٣'!H11="يوصى بتطبيقه - Recommended",'حالة الالتزام بالضوابط -مستوى ٣'!H11="يجب تطبيقه جزئيًا - Must be partially implemented"),IF('حالة الالتزام بالضوابط -مستوى ٣'!M11=0,"لا ينطبق - Not Applicable",'حالة الالتزام بالضوابط -مستوى ٣'!M11),"-"))</f>
        <v>-</v>
      </c>
      <c r="AB17" s="217" t="str">
        <f>IF(OR('معلومات أساسية عن الخدمة'!C12="",'معلومات أساسية عن الخدمة'!D12=""),"-",IF(OR('حالة الالتزام بالضوابط -مستوى ٤'!H11="يوصى بتطبيقه - Recommended",'حالة الالتزام بالضوابط -مستوى ٤'!H11="يجب تطبيقه جزئيًا - Must be partially implemented"),IF('حالة الالتزام بالضوابط -مستوى ٤'!M11=0,"لا ينطبق - Not Applicable",'حالة الالتزام بالضوابط -مستوى ٤'!M11),"-"))</f>
        <v>-</v>
      </c>
      <c r="AC17"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"")),4,IF(AND(Y17="-",Z17="-",AA17="-",AB17="-"),5,IF(SUM(Y17:AB17)=0,"لا ينطبق - Not Applicable",AVERAGE(Y17:AB17))))</f>
        <v>4</v>
      </c>
    </row>
    <row r="18" spans="1:30" ht="20.25" x14ac:dyDescent="0.25">
      <c r="A18" s="223"/>
      <c r="B18" s="282" t="s">
        <v>120</v>
      </c>
      <c r="C18" s="239" t="str">
        <f t="shared" ref="C18:C26" si="0">IF(T17="لا ينطبق - Not Applicable","لا ينطبق - Not Applicable",IF(T17=3,"مطبق كليًا  - Implemented",IF(T17=0,"لاينطبق على الجهة  - Not Applicable",IF(T17=4,"-",IF(T17&lt;=1,"غير مطبق  - Not Implemented",IF(3&gt;T17&gt;1,"مطبق جزئيًا  - Partially Implemented"," "))))))</f>
        <v>-</v>
      </c>
      <c r="D18" s="221"/>
      <c r="E18" s="220"/>
      <c r="G18" s="223"/>
      <c r="H18" s="282" t="s">
        <v>120</v>
      </c>
      <c r="I18" s="239" t="str">
        <f t="shared" ref="I18:I26" si="1">IF(AC17=5,"الضابط إلزامي",IF(AC17="لا ينطبق - Not Applicable","لا ينطبق - Not Applicable",IF(AC17=3,"مطبق كليًا  - Implemented",IF(AC17=0,"لاينطبق على الجهة  - Not Applicable",IF(AC17=4,"-",IF(AC17&lt;=1,"غير مطبق  - Not Implemented",IF(3&gt;AC17&gt;1,"مطبق جزئيًا  - Partially Implemented",""))))))
)</f>
        <v>-</v>
      </c>
      <c r="J18" s="220"/>
      <c r="O18" s="218" t="s">
        <v>43</v>
      </c>
      <c r="P18" s="217" t="str">
        <f>IF(OR('معلومات أساسية عن الخدمة'!C6 = "",'معلومات أساسية عن الخدمة'!D6 = ""),"-",IF(OR('حالة الالتزام بالضوابط -مستوى ١'!H13="يجب تطبيقه - Must be implemented",'حالة الالتزام بالضوابط -مستوى ١'!H13="يجب تطبيقه كليًا - Must be fully implemented"),IF('حالة الالتزام بالضوابط -مستوى ١'!K13=0,"لا ينطبق - Not Applicable",'حالة الالتزام بالضوابط -مستوى ١'!K13),"-"))</f>
        <v>-</v>
      </c>
      <c r="Q18" s="237" t="str">
        <f>IF(OR('معلومات أساسية عن الخدمة'!C8 = "",'معلومات أساسية عن الخدمة'!D8 = ""),"-",IF(OR('حالة الالتزام بالضوابط -مستوى ٢'!H13="يجب تطبيقه - Must be implemented",'حالة الالتزام بالضوابط -مستوى ٢'!H13="يجب تطبيقه كليًا - Must be fully implemented"),IF('حالة الالتزام بالضوابط -مستوى ٢'!K13=0,"لا ينطبق - Not Applicable",'حالة الالتزام بالضوابط -مستوى ٢'!K13),"-"))</f>
        <v>-</v>
      </c>
      <c r="R18" s="217" t="str">
        <f>IF(OR('معلومات أساسية عن الخدمة'!C10 = "",'معلومات أساسية عن الخدمة'!D10 = ""),"-",IF(OR('حالة الالتزام بالضوابط -مستوى ٣'!H13="يجب تطبيقه - Must be implemented",'حالة الالتزام بالضوابط -مستوى ٣'!H13="يجب تطبيقه كليًا - Must be fully implemented",'حالة الالتزام بالضوابط -مستوى ٣'!H13="يجب تطبيقه جزئيًا - Must be partially implemented"),IF('حالة الالتزام بالضوابط -مستوى ٣'!K13=0,"لا ينطبق - Not Applicable",'حالة الالتزام بالضوابط -مستوى ٣'!K13),"-"))</f>
        <v>-</v>
      </c>
      <c r="S18" s="217" t="str">
        <f>IF(OR('معلومات أساسية عن الخدمة'!C12 = "",'معلومات أساسية عن الخدمة'!D12 = ""),"-",IF(OR('حالة الالتزام بالضوابط -مستوى ٤'!H13="يجب تطبيقه - Must be implemented",'حالة الالتزام بالضوابط -مستوى ٤'!H13="يجب تطبيقه كليًا - Must be fully implemented",'حالة الالتزام بالضوابط -مستوى ٤'!H13="يجب تطبيقه جزئيًا - Must be partially implemented"),IF('حالة الالتزام بالضوابط -مستوى ٤'!K13=0,"لا ينطبق - Not Applicable",'حالة الالتزام بالضوابط -مستوى ٤'!K13),"-"))</f>
        <v>-</v>
      </c>
      <c r="T18"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"")),4,IF(SUM(P18:S18)=0,"لا ينطبق - Not Applicable",AVERAGE(P18:S18)))</f>
        <v>4</v>
      </c>
      <c r="X18" s="218" t="s">
        <v>43</v>
      </c>
      <c r="Y18" s="217" t="str">
        <f>IF(OR('معلومات أساسية عن الخدمة'!C6 = "",'معلومات أساسية عن الخدمة'!D6 = ""),"-",IF(OR('حالة الالتزام بالضوابط -مستوى ١'!H13="يوصى بتطبيقه - Recommended",'حالة الالتزام بالضوابط -مستوى ١'!H13="يجب تطبيقه جزئيًا - Must be partially implemented"),IF('حالة الالتزام بالضوابط -مستوى ١'!M13=0,"لا ينطبق - Not Applicable",'حالة الالتزام بالضوابط -مستوى ١'!M13),"-"))</f>
        <v>-</v>
      </c>
      <c r="Z18" s="237" t="str">
        <f>IF(OR('معلومات أساسية عن الخدمة'!C8 = "",'معلومات أساسية عن الخدمة'!D8 = ""),"-",IF(OR('حالة الالتزام بالضوابط -مستوى ٢'!H13="يوصى بتطبيقه - Recommended",'حالة الالتزام بالضوابط -مستوى ٢'!H13="يجب تطبيقه جزئيًا - Must be partially implemented"),IF('حالة الالتزام بالضوابط -مستوى ٢'!M13=0,"لا ينطبق - Not Applicable",'حالة الالتزام بالضوابط -مستوى ٢'!M13),"-"))</f>
        <v>-</v>
      </c>
      <c r="AA18" s="217" t="str">
        <f>IF(OR('معلومات أساسية عن الخدمة'!C10 = "",'معلومات أساسية عن الخدمة'!D10 = ""),"-",IF(OR('حالة الالتزام بالضوابط -مستوى ٣'!H13="يوصى بتطبيقه - Recommended",'حالة الالتزام بالضوابط -مستوى ٣'!H13="يجب تطبيقه جزئيًا - Must be partially implemented"),IF('حالة الالتزام بالضوابط -مستوى ٣'!M13=0,"لا ينطبق - Not Applicable",'حالة الالتزام بالضوابط -مستوى ٣'!M13),"-"))</f>
        <v>-</v>
      </c>
      <c r="AB18" s="217" t="str">
        <f>IF(OR('معلومات أساسية عن الخدمة'!C12 = "",'معلومات أساسية عن الخدمة'!D12 = ""),"-",IF(OR('حالة الالتزام بالضوابط -مستوى ٤'!H13="يوصى بتطبيقه - Recommended",'حالة الالتزام بالضوابط -مستوى ٤'!H13="يجب تطبيقه جزئيًا - Must be partially implemented"),IF('حالة الالتزام بالضوابط -مستوى ٤'!M13=0,"لا ينطبق - Not Applicable",'حالة الالتزام بالضوابط -مستوى ٤'!M13),"-"))</f>
        <v>-</v>
      </c>
      <c r="AC18"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"")),4,IF(AND(Y18="-",Z18="-",AA18="-",AB18="-"),5,IF(SUM(Y18:AB18)=0,"لا ينطبق - Not Applicable",AVERAGE(Y18:AB18))))</f>
        <v>4</v>
      </c>
    </row>
    <row r="19" spans="1:30" ht="20.25" x14ac:dyDescent="0.25">
      <c r="A19" s="223"/>
      <c r="B19" s="282" t="s">
        <v>123</v>
      </c>
      <c r="C19" s="239" t="str">
        <f t="shared" si="0"/>
        <v>-</v>
      </c>
      <c r="D19" s="221"/>
      <c r="E19" s="220"/>
      <c r="G19" s="223"/>
      <c r="H19" s="282" t="s">
        <v>123</v>
      </c>
      <c r="I19" s="239" t="str">
        <f t="shared" si="1"/>
        <v>-</v>
      </c>
      <c r="J19" s="220"/>
      <c r="O19" s="218" t="s">
        <v>44</v>
      </c>
      <c r="P19" s="217" t="str">
        <f>IF(OR('معلومات أساسية عن الخدمة'!C6 = "",'معلومات أساسية عن الخدمة'!D6 = ""),"-",IF(OR('حالة الالتزام بالضوابط -مستوى ١'!H17="يجب تطبيقه - Must be implemented",'حالة الالتزام بالضوابط -مستوى ١'!H17="يجب تطبيقه كليًا - Must be fully implemented"),IF('حالة الالتزام بالضوابط -مستوى ١'!K17=0,"لا ينطبق - Not Applicable",'حالة الالتزام بالضوابط -مستوى ١'!K17),"-"))</f>
        <v>-</v>
      </c>
      <c r="Q19" s="237" t="str">
        <f>IF(OR('معلومات أساسية عن الخدمة'!C8 = "",'معلومات أساسية عن الخدمة'!D8 = ""),"-",IF(OR('حالة الالتزام بالضوابط -مستوى ٢'!H17="يجب تطبيقه - Must be implemented",'حالة الالتزام بالضوابط -مستوى ٢'!H17="يجب تطبيقه كليًا - Must be fully implemented"),IF('حالة الالتزام بالضوابط -مستوى ٢'!K17=0,"لا ينطبق - Not Applicable",'حالة الالتزام بالضوابط -مستوى ٢'!K17),"-"))</f>
        <v>-</v>
      </c>
      <c r="R19" s="217" t="str">
        <f>IF(OR('معلومات أساسية عن الخدمة'!C10 = "",'معلومات أساسية عن الخدمة'!D10 = ""),"-",IF(OR('حالة الالتزام بالضوابط -مستوى ٣'!H17="يجب تطبيقه - Must be implemented",'حالة الالتزام بالضوابط -مستوى ٣'!H17="يجب تطبيقه كليًا - Must be fully implemented",'حالة الالتزام بالضوابط -مستوى ٣'!H17="يجب تطبيقه جزئيًا - Must be partially implemented"),IF('حالة الالتزام بالضوابط -مستوى ٣'!K17=0,"لا ينطبق - Not Applicable",'حالة الالتزام بالضوابط -مستوى ٣'!K17),"-"))</f>
        <v>-</v>
      </c>
      <c r="S19" s="217" t="str">
        <f>IF(OR('معلومات أساسية عن الخدمة'!C12 = "",'معلومات أساسية عن الخدمة'!D12 = ""),"-",IF(OR('حالة الالتزام بالضوابط -مستوى ٤'!H17="يجب تطبيقه - Must be implemented",'حالة الالتزام بالضوابط -مستوى ٤'!H17="يجب تطبيقه كليًا - Must be fully implemented",'حالة الالتزام بالضوابط -مستوى ٤'!H17="يجب تطبيقه جزئيًا - Must be partially implemented"),IF('حالة الالتزام بالضوابط -مستوى ٤'!K17=0,"لا ينطبق - Not Applicable",'حالة الالتزام بالضوابط -مستوى ٤'!K17),"-"))</f>
        <v>-</v>
      </c>
      <c r="T19"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"")),4,IF(SUM(P19:S19)=0,"لا ينطبق - Not Applicable",AVERAGE(P19:S19)))</f>
        <v>4</v>
      </c>
      <c r="X19" s="218" t="s">
        <v>44</v>
      </c>
      <c r="Y19" s="217" t="str">
        <f>IF(OR('معلومات أساسية عن الخدمة'!C6 = "",'معلومات أساسية عن الخدمة'!D6 = ""),"-",IF(OR('حالة الالتزام بالضوابط -مستوى ١'!H17="يوصى بتطبيقه - Recommended",'حالة الالتزام بالضوابط -مستوى ١'!H17="يجب تطبيقه جزئيًا - Must be partially implemented"),IF('حالة الالتزام بالضوابط -مستوى ١'!M17=0,"لا ينطبق - Not Applicable",'حالة الالتزام بالضوابط -مستوى ١'!M17),"-"))</f>
        <v>-</v>
      </c>
      <c r="Z19" s="237" t="str">
        <f>IF(OR('معلومات أساسية عن الخدمة'!C8 = "",'معلومات أساسية عن الخدمة'!D8 = ""),"-",IF(OR('حالة الالتزام بالضوابط -مستوى ٢'!H17="يوصى بتطبيقه - Recommended",'حالة الالتزام بالضوابط -مستوى ٢'!H17="يجب تطبيقه جزئيًا - Must be partially implemented"),IF('حالة الالتزام بالضوابط -مستوى ٢'!M17=0,"لا ينطبق - Not Applicable",'حالة الالتزام بالضوابط -مستوى ٢'!M17),"-"))</f>
        <v>-</v>
      </c>
      <c r="AA19" s="217" t="str">
        <f>IF(OR('معلومات أساسية عن الخدمة'!C10 = "",'معلومات أساسية عن الخدمة'!D10 = ""),"-",IF(OR('حالة الالتزام بالضوابط -مستوى ٣'!H17="يوصى بتطبيقه - Recommended",'حالة الالتزام بالضوابط -مستوى ٣'!H17="يجب تطبيقه جزئيًا - Must be partially implemented"),IF('حالة الالتزام بالضوابط -مستوى ٣'!M17=0,"لا ينطبق - Not Applicable",'حالة الالتزام بالضوابط -مستوى ٣'!M17),"-"))</f>
        <v>-</v>
      </c>
      <c r="AB19" s="217" t="str">
        <f>IF(OR('معلومات أساسية عن الخدمة'!C12 = "",'معلومات أساسية عن الخدمة'!D12 = ""),"-",IF(OR('حالة الالتزام بالضوابط -مستوى ٤'!H17="يوصى بتطبيقه - Recommended",'حالة الالتزام بالضوابط -مستوى ٤'!H17="يجب تطبيقه جزئيًا - Must be partially implemented"),IF('حالة الالتزام بالضوابط -مستوى ٤'!M17=0,"لا ينطبق - Not Applicable",'حالة الالتزام بالضوابط -مستوى ٤'!M17),"-"))</f>
        <v>-</v>
      </c>
      <c r="AC19"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"")),4,IF(AND(Y19="-",Z19="-",AA19="-",AB19="-"),5,IF(SUM(Y19:AB19)=0,"لا ينطبق - Not Applicable",AVERAGE(Y19:AB19))))</f>
        <v>4</v>
      </c>
    </row>
    <row r="20" spans="1:30" ht="20.25" x14ac:dyDescent="0.25">
      <c r="A20" s="223"/>
      <c r="B20" s="282" t="s">
        <v>127</v>
      </c>
      <c r="C20" s="239" t="str">
        <f t="shared" si="0"/>
        <v>-</v>
      </c>
      <c r="D20" s="221"/>
      <c r="E20" s="220"/>
      <c r="G20" s="223"/>
      <c r="H20" s="282" t="s">
        <v>127</v>
      </c>
      <c r="I20" s="239" t="str">
        <f t="shared" si="1"/>
        <v>-</v>
      </c>
      <c r="J20" s="220"/>
      <c r="O20" s="218" t="s">
        <v>45</v>
      </c>
      <c r="P20" s="217" t="str">
        <f>IF(OR('معلومات أساسية عن الخدمة'!C6 = "",'معلومات أساسية عن الخدمة'!D6 = ""),"-",IF(OR('حالة الالتزام بالضوابط -مستوى ١'!H19="يجب تطبيقه - Must be implemented",'حالة الالتزام بالضوابط -مستوى ١'!H19="يجب تطبيقه كليًا - Must be fully implemented"),IF('حالة الالتزام بالضوابط -مستوى ١'!K19=0,"لا ينطبق - Not Applicable",'حالة الالتزام بالضوابط -مستوى ١'!K19),"-"))</f>
        <v>-</v>
      </c>
      <c r="Q20" s="237" t="str">
        <f>IF(OR('معلومات أساسية عن الخدمة'!C8 = "",'معلومات أساسية عن الخدمة'!D8 = ""),"-",IF(OR('حالة الالتزام بالضوابط -مستوى ٢'!H19="يجب تطبيقه - Must be implemented",'حالة الالتزام بالضوابط -مستوى ٢'!H19="يجب تطبيقه كليًا - Must be fully implemented"),IF('حالة الالتزام بالضوابط -مستوى ٢'!K19=0,"لا ينطبق - Not Applicable",'حالة الالتزام بالضوابط -مستوى ٢'!K19),"-"))</f>
        <v>-</v>
      </c>
      <c r="R20" s="217" t="str">
        <f>IF(OR('معلومات أساسية عن الخدمة'!C10 = "",'معلومات أساسية عن الخدمة'!D10 = ""),"-",IF(OR('حالة الالتزام بالضوابط -مستوى ٣'!H19="يجب تطبيقه - Must be implemented",'حالة الالتزام بالضوابط -مستوى ٣'!H19="يجب تطبيقه كليًا - Must be fully implemented",'حالة الالتزام بالضوابط -مستوى ٣'!H19="يجب تطبيقه جزئيًا - Must be partially implemented"),IF('حالة الالتزام بالضوابط -مستوى ٣'!K19=0,"لا ينطبق - Not Applicable",'حالة الالتزام بالضوابط -مستوى ٣'!K19),"-"))</f>
        <v>-</v>
      </c>
      <c r="S20" s="217" t="str">
        <f>IF(OR('معلومات أساسية عن الخدمة'!C12 = "",'معلومات أساسية عن الخدمة'!D12 = ""),"-",IF(OR('حالة الالتزام بالضوابط -مستوى ٤'!H19="يجب تطبيقه - Must be implemented",'حالة الالتزام بالضوابط -مستوى ٤'!H19="يجب تطبيقه كليًا - Must be fully implemented",'حالة الالتزام بالضوابط -مستوى ٤'!H19="يجب تطبيقه جزئيًا - Must be partially implemented"),IF('حالة الالتزام بالضوابط -مستوى ٤'!K19=0,"لا ينطبق - Not Applicable",'حالة الالتزام بالضوابط -مستوى ٤'!K19),"-"))</f>
        <v>-</v>
      </c>
      <c r="T20"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"")),4,IF(SUM(P20:S20)=0,"لا ينطبق - Not Applicable",AVERAGE(P20:S20)))</f>
        <v>4</v>
      </c>
      <c r="X20" s="218" t="s">
        <v>45</v>
      </c>
      <c r="Y20" s="217" t="str">
        <f>IF(OR('معلومات أساسية عن الخدمة'!C6 = "",'معلومات أساسية عن الخدمة'!D6 = ""),"-",IF(OR('حالة الالتزام بالضوابط -مستوى ١'!H19="يوصى بتطبيقه - Recommended",'حالة الالتزام بالضوابط -مستوى ١'!H19="يجب تطبيقه جزئيًا - Must be partially implemented"),IF('حالة الالتزام بالضوابط -مستوى ١'!M19=0,"لا ينطبق - Not Applicable",'حالة الالتزام بالضوابط -مستوى ١'!M19),"-"))</f>
        <v>-</v>
      </c>
      <c r="Z20" s="237" t="str">
        <f>IF(OR('معلومات أساسية عن الخدمة'!C8 = "",'معلومات أساسية عن الخدمة'!D8 = ""),"-",IF(OR('حالة الالتزام بالضوابط -مستوى ٢'!H19="يوصى بتطبيقه - Recommended",'حالة الالتزام بالضوابط -مستوى ٢'!H19="يجب تطبيقه جزئيًا - Must be partially implemented"),IF('حالة الالتزام بالضوابط -مستوى ٢'!M19=0,"لا ينطبق - Not Applicable",'حالة الالتزام بالضوابط -مستوى ٢'!M19),"-"))</f>
        <v>-</v>
      </c>
      <c r="AA20" s="217" t="str">
        <f>IF(OR('معلومات أساسية عن الخدمة'!C10 = "",'معلومات أساسية عن الخدمة'!D10 = ""),"-",IF(OR('حالة الالتزام بالضوابط -مستوى ٣'!H19="يوصى بتطبيقه - Recommended",'حالة الالتزام بالضوابط -مستوى ٣'!H19="يجب تطبيقه جزئيًا - Must be partially implemented"),IF('حالة الالتزام بالضوابط -مستوى ٣'!M19=0,"لا ينطبق - Not Applicable",'حالة الالتزام بالضوابط -مستوى ٣'!M19),"-"))</f>
        <v>-</v>
      </c>
      <c r="AB20" s="217" t="str">
        <f>IF(OR('معلومات أساسية عن الخدمة'!C12 = "",'معلومات أساسية عن الخدمة'!D12 = ""),"-",IF(OR('حالة الالتزام بالضوابط -مستوى ٤'!H19="يوصى بتطبيقه - Recommended",'حالة الالتزام بالضوابط -مستوى ٤'!H19="يجب تطبيقه جزئيًا - Must be partially implemented"),IF('حالة الالتزام بالضوابط -مستوى ٤'!M19=0,"لا ينطبق - Not Applicable",'حالة الالتزام بالضوابط -مستوى ٤'!M19),"-"))</f>
        <v>-</v>
      </c>
      <c r="AC20"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"")),4,IF(AND(Y20="-",Z20="-",AA20="-",AB20="-"),5,IF(SUM(Y20:AB20)=0,"لا ينطبق - Not Applicable",AVERAGE(Y20:AB20))))</f>
        <v>4</v>
      </c>
    </row>
    <row r="21" spans="1:30" ht="20.25" x14ac:dyDescent="0.25">
      <c r="A21" s="223"/>
      <c r="B21" s="282" t="s">
        <v>129</v>
      </c>
      <c r="C21" s="239" t="str">
        <f t="shared" si="0"/>
        <v>-</v>
      </c>
      <c r="D21" s="221"/>
      <c r="E21" s="220"/>
      <c r="G21" s="223"/>
      <c r="H21" s="282" t="s">
        <v>129</v>
      </c>
      <c r="I21" s="239" t="str">
        <f t="shared" si="1"/>
        <v>-</v>
      </c>
      <c r="J21" s="220"/>
      <c r="O21" s="218" t="s">
        <v>46</v>
      </c>
      <c r="P21" s="217" t="str">
        <f>IF(OR('معلومات أساسية عن الخدمة'!C6 = "",'معلومات أساسية عن الخدمة'!D6 = ""),"-",IF(OR('حالة الالتزام بالضوابط -مستوى ١'!H23="يجب تطبيقه - Must be implemented",'حالة الالتزام بالضوابط -مستوى ١'!H23="يجب تطبيقه كليًا - Must be fully implemented"),IF('حالة الالتزام بالضوابط -مستوى ١'!K23=0,"لا ينطبق - Not Applicable",'حالة الالتزام بالضوابط -مستوى ١'!K23),"-"))</f>
        <v>-</v>
      </c>
      <c r="Q21" s="237" t="str">
        <f>IF(OR('معلومات أساسية عن الخدمة'!C8 = "",'معلومات أساسية عن الخدمة'!D8 = ""),"-",IF(OR('حالة الالتزام بالضوابط -مستوى ٢'!H23="يجب تطبيقه - Must be implemented",'حالة الالتزام بالضوابط -مستوى ٢'!H23="يجب تطبيقه كليًا - Must be fully implemented"),IF('حالة الالتزام بالضوابط -مستوى ٢'!K23=0,"لا ينطبق - Not Applicable",'حالة الالتزام بالضوابط -مستوى ٢'!K23),"-"))</f>
        <v>-</v>
      </c>
      <c r="R21" s="217" t="str">
        <f>IF(OR('معلومات أساسية عن الخدمة'!C10 = "",'معلومات أساسية عن الخدمة'!D10 = ""),"-",IF(OR('حالة الالتزام بالضوابط -مستوى ٣'!H23="يجب تطبيقه - Must be implemented",'حالة الالتزام بالضوابط -مستوى ٣'!H23="يجب تطبيقه كليًا - Must be fully implemented",'حالة الالتزام بالضوابط -مستوى ٣'!H23="يجب تطبيقه جزئيًا - Must be partially implemented"),IF('حالة الالتزام بالضوابط -مستوى ٣'!K23=0,"لا ينطبق - Not Applicable",'حالة الالتزام بالضوابط -مستوى ٣'!K23),"-"))</f>
        <v>-</v>
      </c>
      <c r="S21" s="217" t="str">
        <f>IF(OR('معلومات أساسية عن الخدمة'!C12 = "",'معلومات أساسية عن الخدمة'!D12 = ""),"-",IF(OR('حالة الالتزام بالضوابط -مستوى ٤'!H23="يجب تطبيقه - Must be implemented",'حالة الالتزام بالضوابط -مستوى ٤'!H23="يجب تطبيقه كليًا - Must be fully implemented",'حالة الالتزام بالضوابط -مستوى ٤'!H23="يجب تطبيقه جزئيًا - Must be partially implemented"),IF('حالة الالتزام بالضوابط -مستوى ٤'!K23=0,"لا ينطبق - Not Applicable",'حالة الالتزام بالضوابط -مستوى ٤'!K23),"-"))</f>
        <v>-</v>
      </c>
      <c r="T21"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"")),4,IF(SUM(P21:S21)=0,"لا ينطبق - Not Applicable",AVERAGE(P21:S21)))</f>
        <v>4</v>
      </c>
      <c r="X21" s="218" t="s">
        <v>46</v>
      </c>
      <c r="Y21" s="217" t="str">
        <f>IF(OR('معلومات أساسية عن الخدمة'!C6 = "",'معلومات أساسية عن الخدمة'!D6 = ""),"-",IF(OR('حالة الالتزام بالضوابط -مستوى ١'!H23="يوصى بتطبيقه - Recommended",'حالة الالتزام بالضوابط -مستوى ١'!H23="يجب تطبيقه جزئيًا - Must be partially implemented"),IF('حالة الالتزام بالضوابط -مستوى ١'!M23=0,"لا ينطبق - Not Applicable",'حالة الالتزام بالضوابط -مستوى ١'!M23),"-"))</f>
        <v>-</v>
      </c>
      <c r="Z21" s="237" t="str">
        <f>IF(OR('معلومات أساسية عن الخدمة'!C8 = "",'معلومات أساسية عن الخدمة'!D8 = ""),"-",IF(OR('حالة الالتزام بالضوابط -مستوى ٢'!H23="يوصى بتطبيقه - Recommended",'حالة الالتزام بالضوابط -مستوى ٢'!H23="يجب تطبيقه جزئيًا - Must be partially implemented"),IF('حالة الالتزام بالضوابط -مستوى ٢'!M23=0,"لا ينطبق - Not Applicable",'حالة الالتزام بالضوابط -مستوى ٢'!M23),"-"))</f>
        <v>-</v>
      </c>
      <c r="AA21" s="217" t="str">
        <f>IF(OR('معلومات أساسية عن الخدمة'!C10 = "",'معلومات أساسية عن الخدمة'!D10 = ""),"-",IF(OR('حالة الالتزام بالضوابط -مستوى ٣'!H23="يجب تطبيقه - Must be implemented",'حالة الالتزام بالضوابط -مستوى ٣'!H23="يجب تطبيقه كليًا - Must be fully implemented"),IF('حالة الالتزام بالضوابط -مستوى ٣'!M23=0,"لا ينطبق - Not Applicable",'حالة الالتزام بالضوابط -مستوى ٣'!M23),"-"))</f>
        <v>-</v>
      </c>
      <c r="AB21" s="217" t="str">
        <f>IF(OR('معلومات أساسية عن الخدمة'!C12 = "",'معلومات أساسية عن الخدمة'!D12 = ""),"-",IF(OR('حالة الالتزام بالضوابط -مستوى ٤'!H23="يوصى بتطبيقه - Recommended",'حالة الالتزام بالضوابط -مستوى ٤'!H23="يجب تطبيقه جزئيًا - Must be partially implemented"),IF('حالة الالتزام بالضوابط -مستوى ٤'!M23=0,"لا ينطبق - Not Applicable",'حالة الالتزام بالضوابط -مستوى ٤'!M23),"-"))</f>
        <v>-</v>
      </c>
      <c r="AC21"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"")),4,IF(AND(Y21="-",Z21="-",AA21="-",AB21="-"),5,IF(SUM(Y21:AB21)=0,"لا ينطبق - Not Applicable",AVERAGE(Y21:AB21))))</f>
        <v>4</v>
      </c>
    </row>
    <row r="22" spans="1:30" ht="20.25" x14ac:dyDescent="0.25">
      <c r="A22" s="223"/>
      <c r="B22" s="282" t="s">
        <v>133</v>
      </c>
      <c r="C22" s="239" t="str">
        <f t="shared" si="0"/>
        <v>-</v>
      </c>
      <c r="D22" s="221"/>
      <c r="E22" s="220"/>
      <c r="G22" s="223"/>
      <c r="H22" s="282" t="s">
        <v>133</v>
      </c>
      <c r="I22" s="239" t="str">
        <f t="shared" si="1"/>
        <v>-</v>
      </c>
      <c r="J22" s="220"/>
      <c r="O22" s="218" t="s">
        <v>48</v>
      </c>
      <c r="P22" s="217" t="str">
        <f>IF(OR('معلومات أساسية عن الخدمة'!C6 = "",'معلومات أساسية عن الخدمة'!D6 = ""),"-",IF(OR('حالة الالتزام بالضوابط -مستوى ١'!H25="يجب تطبيقه - Must be implemented",'حالة الالتزام بالضوابط -مستوى ١'!H25="يجب تطبيقه كليًا - Must be fully implemented"),IF('حالة الالتزام بالضوابط -مستوى ١'!K25=0,"لا ينطبق - Not Applicable",'حالة الالتزام بالضوابط -مستوى ١'!K25),"-"))</f>
        <v>-</v>
      </c>
      <c r="Q22" s="237" t="str">
        <f>IF(OR('معلومات أساسية عن الخدمة'!C8 = "",'معلومات أساسية عن الخدمة'!D8 = ""),"-",IF(OR('حالة الالتزام بالضوابط -مستوى ٢'!H25="يجب تطبيقه - Must be implemented",'حالة الالتزام بالضوابط -مستوى ٢'!H25="يجب تطبيقه كليًا - Must be fully implemented"),IF('حالة الالتزام بالضوابط -مستوى ٢'!K25=0,"لا ينطبق - Not Applicable",'حالة الالتزام بالضوابط -مستوى ٢'!K25),"-"))</f>
        <v>-</v>
      </c>
      <c r="R22" s="217" t="str">
        <f>IF(OR('معلومات أساسية عن الخدمة'!C10 = "",'معلومات أساسية عن الخدمة'!D10 = ""),"-",IF(OR('حالة الالتزام بالضوابط -مستوى ٣'!H25="يجب تطبيقه - Must be implemented",'حالة الالتزام بالضوابط -مستوى ٣'!H25="يجب تطبيقه كليًا - Must be fully implemented",'حالة الالتزام بالضوابط -مستوى ٣'!H25="يجب تطبيقه جزئيًا - Must be partially implemented"),IF('حالة الالتزام بالضوابط -مستوى ٣'!K25=0,"لا ينطبق - Not Applicable",'حالة الالتزام بالضوابط -مستوى ٣'!K25),"-"))</f>
        <v>-</v>
      </c>
      <c r="S22" s="217" t="str">
        <f>IF(OR('معلومات أساسية عن الخدمة'!C12 = "",'معلومات أساسية عن الخدمة'!D12 = ""),"-",IF(OR('حالة الالتزام بالضوابط -مستوى ٤'!H25="يجب تطبيقه - Must be implemented",'حالة الالتزام بالضوابط -مستوى ٤'!H25="يجب تطبيقه كليًا - Must be fully implemented",'حالة الالتزام بالضوابط -مستوى ٤'!H25="يجب تطبيقه جزئيًا - Must be partially implemented"),IF('حالة الالتزام بالضوابط -مستوى ٤'!K25=0,"لا ينطبق - Not Applicable",'حالة الالتزام بالضوابط -مستوى ٤'!K25),"-"))</f>
        <v>-</v>
      </c>
      <c r="T22"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"")),4,IF(SUM(P22:S22)=0,"لا ينطبق - Not Applicable",AVERAGE(P22:S22)))</f>
        <v>4</v>
      </c>
      <c r="X22" s="218" t="s">
        <v>48</v>
      </c>
      <c r="Y22" s="217" t="str">
        <f>IF(OR('معلومات أساسية عن الخدمة'!C6 = "",'معلومات أساسية عن الخدمة'!D6 = ""),"-",IF(OR('حالة الالتزام بالضوابط -مستوى ١'!H25="يوصى بتطبيقه - Recommended",'حالة الالتزام بالضوابط -مستوى ١'!H25="يجب تطبيقه جزئيًا - Must be partially implemented"),IF('حالة الالتزام بالضوابط -مستوى ١'!M25=0,"لا ينطبق - Not Applicable",'حالة الالتزام بالضوابط -مستوى ١'!M25),"-"))</f>
        <v>-</v>
      </c>
      <c r="Z22" s="237" t="str">
        <f>IF(OR('معلومات أساسية عن الخدمة'!C8 = "",'معلومات أساسية عن الخدمة'!D8 = ""),"-",IF(OR('حالة الالتزام بالضوابط -مستوى ٢'!H25="يوصى بتطبيقه - Recommended",'حالة الالتزام بالضوابط -مستوى ٢'!H25="يجب تطبيقه جزئيًا - Must be partially implemented"),IF('حالة الالتزام بالضوابط -مستوى ٢'!M25=0,"لا ينطبق - Not Applicable",'حالة الالتزام بالضوابط -مستوى ٢'!M25),"-"))</f>
        <v>-</v>
      </c>
      <c r="AA22" s="217" t="str">
        <f>IF(OR('معلومات أساسية عن الخدمة'!C10 = "",'معلومات أساسية عن الخدمة'!D10 = ""),"-",IF(OR('حالة الالتزام بالضوابط -مستوى ٣'!H25="يوصى بتطبيقه - Recommended",'حالة الالتزام بالضوابط -مستوى ٣'!H25="يجب تطبيقه جزئيًا - Must be partially implemented"),IF('حالة الالتزام بالضوابط -مستوى ٣'!M25=0,"لا ينطبق - Not Applicable",'حالة الالتزام بالضوابط -مستوى ٣'!M25),"-"))</f>
        <v>-</v>
      </c>
      <c r="AB22" s="217" t="str">
        <f>IF(OR('معلومات أساسية عن الخدمة'!C12 = "",'معلومات أساسية عن الخدمة'!D12 = ""),"-",IF(OR('حالة الالتزام بالضوابط -مستوى ٤'!H25="يوصى بتطبيقه - Recommended",'حالة الالتزام بالضوابط -مستوى ٤'!H25="يجب تطبيقه جزئيًا - Must be partially implemented"),IF('حالة الالتزام بالضوابط -مستوى ٤'!M25=0,"لا ينطبق - Not Applicable",'حالة الالتزام بالضوابط -مستوى ٤'!M25),"-"))</f>
        <v>-</v>
      </c>
      <c r="AC22"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"")),4,IF(AND(Y22="-",Z22="-",AA22="-",AB22="-"),5,IF(SUM(Y22:AB22)=0,"لا ينطبق - Not Applicable",AVERAGE(Y22:AB22))))</f>
        <v>4</v>
      </c>
    </row>
    <row r="23" spans="1:30" ht="20.25" x14ac:dyDescent="0.25">
      <c r="A23" s="223"/>
      <c r="B23" s="282" t="s">
        <v>135</v>
      </c>
      <c r="C23" s="239" t="str">
        <f t="shared" si="0"/>
        <v>-</v>
      </c>
      <c r="D23" s="221"/>
      <c r="E23" s="220"/>
      <c r="G23" s="223"/>
      <c r="H23" s="282" t="s">
        <v>135</v>
      </c>
      <c r="I23" s="239" t="str">
        <f t="shared" si="1"/>
        <v>-</v>
      </c>
      <c r="J23" s="220"/>
      <c r="O23" s="218" t="s">
        <v>49</v>
      </c>
      <c r="P23" s="217" t="str">
        <f>IF(OR('معلومات أساسية عن الخدمة'!C6 = "",'معلومات أساسية عن الخدمة'!D6 = ""),"-",IF(OR('حالة الالتزام بالضوابط -مستوى ١'!H26="يجب تطبيقه - Must be implemented",'حالة الالتزام بالضوابط -مستوى ١'!H26="يجب تطبيقه كليًا - Must be fully implemented"),IF('حالة الالتزام بالضوابط -مستوى ١'!K26=0,"لا ينطبق - Not Applicable",'حالة الالتزام بالضوابط -مستوى ١'!K26),"-"))</f>
        <v>-</v>
      </c>
      <c r="Q23" s="237" t="str">
        <f>IF(OR('معلومات أساسية عن الخدمة'!C8 = "",'معلومات أساسية عن الخدمة'!D8 = ""),"-",IF(OR('حالة الالتزام بالضوابط -مستوى ٢'!H26="يجب تطبيقه - Must be implemented",'حالة الالتزام بالضوابط -مستوى ٢'!H26="يجب تطبيقه كليًا - Must be fully implemented"),IF('حالة الالتزام بالضوابط -مستوى ٢'!K26=0,"لا ينطبق - Not Applicable",'حالة الالتزام بالضوابط -مستوى ٢'!K26),"-"))</f>
        <v>-</v>
      </c>
      <c r="R23" s="217" t="str">
        <f>IF(OR('معلومات أساسية عن الخدمة'!C10 = "",'معلومات أساسية عن الخدمة'!D10 = ""),"-",IF(OR('حالة الالتزام بالضوابط -مستوى ٣'!H26="يجب تطبيقه - Must be implemented",'حالة الالتزام بالضوابط -مستوى ٣'!H26="يجب تطبيقه كليًا - Must be fully implemented",'حالة الالتزام بالضوابط -مستوى ٣'!H26="يجب تطبيقه جزئيًا - Must be partially implemented"),IF('حالة الالتزام بالضوابط -مستوى ٣'!K26=0,"لا ينطبق - Not Applicable",'حالة الالتزام بالضوابط -مستوى ٣'!K26),"-"))</f>
        <v>-</v>
      </c>
      <c r="S23" s="217" t="str">
        <f>IF(OR('معلومات أساسية عن الخدمة'!C12 = "",'معلومات أساسية عن الخدمة'!D12 = ""),"-",IF(OR('حالة الالتزام بالضوابط -مستوى ٤'!H26="يجب تطبيقه - Must be implemented",'حالة الالتزام بالضوابط -مستوى ٤'!H26="يجب تطبيقه كليًا - Must be fully implemented",'حالة الالتزام بالضوابط -مستوى ٤'!H26="يجب تطبيقه جزئيًا - Must be partially implemented"),IF('حالة الالتزام بالضوابط -مستوى ٤'!K26=0,"لا ينطبق - Not Applicable",'حالة الالتزام بالضوابط -مستوى ٤'!K26),"-"))</f>
        <v>-</v>
      </c>
      <c r="T23"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"")),4,IF(SUM(P23:S23)=0,"لا ينطبق - Not Applicable",AVERAGE(P23:S23)))</f>
        <v>4</v>
      </c>
      <c r="X23" s="218" t="s">
        <v>49</v>
      </c>
      <c r="Y23" s="217" t="str">
        <f>IF(OR('معلومات أساسية عن الخدمة'!C6 = "",'معلومات أساسية عن الخدمة'!D6 = ""),"-",IF(OR('حالة الالتزام بالضوابط -مستوى ١'!H26="يوصى بتطبيقه - Recommended",'حالة الالتزام بالضوابط -مستوى ١'!H26="يجب تطبيقه جزئيًا - Must be partially implemented"),IF('حالة الالتزام بالضوابط -مستوى ١'!M26=0,"لا ينطبق - Not Applicable",'حالة الالتزام بالضوابط -مستوى ١'!M26),"-"))</f>
        <v>-</v>
      </c>
      <c r="Z23" s="237" t="str">
        <f>IF(OR('معلومات أساسية عن الخدمة'!C8 = "",'معلومات أساسية عن الخدمة'!D8 = ""),"-",IF(OR('حالة الالتزام بالضوابط -مستوى ٢'!H26="يوصى بتطبيقه - Recommended",'حالة الالتزام بالضوابط -مستوى ٢'!H26="يجب تطبيقه جزئيًا - Must be partially implemented"),IF('حالة الالتزام بالضوابط -مستوى ٢'!M26=0,"لا ينطبق - Not Applicable",'حالة الالتزام بالضوابط -مستوى ٢'!M26),"-"))</f>
        <v>-</v>
      </c>
      <c r="AA23" s="217" t="str">
        <f>IF(OR('معلومات أساسية عن الخدمة'!C10 = "",'معلومات أساسية عن الخدمة'!D10 = ""),"-",IF(OR('حالة الالتزام بالضوابط -مستوى ٣'!H26="يوصى بتطبيقه - Recommended",'حالة الالتزام بالضوابط -مستوى ٣'!H26="يجب تطبيقه جزئيًا - Must be partially implemented"),IF('حالة الالتزام بالضوابط -مستوى ٣'!M26=0,"لا ينطبق - Not Applicable",'حالة الالتزام بالضوابط -مستوى ٣'!M26),"-"))</f>
        <v>-</v>
      </c>
      <c r="AB23" s="217" t="str">
        <f>IF(OR('معلومات أساسية عن الخدمة'!C12 = "",'معلومات أساسية عن الخدمة'!D12 = ""),"-",IF(OR('حالة الالتزام بالضوابط -مستوى ٤'!H26="يوصى بتطبيقه - Recommended",'حالة الالتزام بالضوابط -مستوى ٤'!H26="يجب تطبيقه جزئيًا - Must be partially implemented"),IF('حالة الالتزام بالضوابط -مستوى ٤'!M26=0,"لا ينطبق - Not Applicable",'حالة الالتزام بالضوابط -مستوى ٤'!M26),"-"))</f>
        <v>-</v>
      </c>
      <c r="AC23"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"")),4,IF(AND(Y23="-",Z23="-",AA23="-",AB23="-"),5,IF(SUM(Y23:AB23)=0,"لا ينطبق - Not Applicable",AVERAGE(Y23:AB23))))</f>
        <v>4</v>
      </c>
    </row>
    <row r="24" spans="1:30" ht="20.25" x14ac:dyDescent="0.25">
      <c r="A24" s="223"/>
      <c r="B24" s="282" t="s">
        <v>136</v>
      </c>
      <c r="C24" s="239" t="str">
        <f t="shared" si="0"/>
        <v>-</v>
      </c>
      <c r="D24" s="221"/>
      <c r="E24" s="220"/>
      <c r="G24" s="223"/>
      <c r="H24" s="282" t="s">
        <v>136</v>
      </c>
      <c r="I24" s="239" t="str">
        <f t="shared" si="1"/>
        <v>-</v>
      </c>
      <c r="J24" s="220"/>
      <c r="O24" s="218" t="s">
        <v>50</v>
      </c>
      <c r="P24" s="217" t="str">
        <f>IF(OR('معلومات أساسية عن الخدمة'!C6 = "",'معلومات أساسية عن الخدمة'!D6 = ""),"-",IF(OR('حالة الالتزام بالضوابط -مستوى ١'!H27="يجب تطبيقه - Must be implemented",'حالة الالتزام بالضوابط -مستوى ١'!H27="يجب تطبيقه كليًا - Must be fully implemented"),IF('حالة الالتزام بالضوابط -مستوى ١'!K27=0,"لا ينطبق - Not Applicable",'حالة الالتزام بالضوابط -مستوى ١'!K27),"-"))</f>
        <v>-</v>
      </c>
      <c r="Q24" s="237" t="str">
        <f>IF(OR('معلومات أساسية عن الخدمة'!C8 = "",'معلومات أساسية عن الخدمة'!D8 = ""),"-",IF(OR('حالة الالتزام بالضوابط -مستوى ٢'!H27="يجب تطبيقه - Must be implemented",'حالة الالتزام بالضوابط -مستوى ٢'!H27="يجب تطبيقه كليًا - Must be fully implemented"),IF('حالة الالتزام بالضوابط -مستوى ٢'!K27=0,"لا ينطبق - Not Applicable",'حالة الالتزام بالضوابط -مستوى ٢'!K27),"-"))</f>
        <v>-</v>
      </c>
      <c r="R24" s="217" t="str">
        <f>IF(OR('معلومات أساسية عن الخدمة'!C10 = "",'معلومات أساسية عن الخدمة'!D10 = ""),"-",IF(OR('حالة الالتزام بالضوابط -مستوى ٣'!H27="يجب تطبيقه - Must be implemented",'حالة الالتزام بالضوابط -مستوى ٣'!H27="يجب تطبيقه كليًا - Must be fully implemented",'حالة الالتزام بالضوابط -مستوى ٣'!H27="يجب تطبيقه جزئيًا - Must be partially implemented"),IF('حالة الالتزام بالضوابط -مستوى ٣'!K27=0,"لا ينطبق - Not Applicable",'حالة الالتزام بالضوابط -مستوى ٣'!K27),"-"))</f>
        <v>-</v>
      </c>
      <c r="S24" s="217" t="str">
        <f>IF(OR('معلومات أساسية عن الخدمة'!C12 = "",'معلومات أساسية عن الخدمة'!D12 = ""),"-",IF(OR('حالة الالتزام بالضوابط -مستوى ٤'!H27="يجب تطبيقه - Must be implemented",'حالة الالتزام بالضوابط -مستوى ٤'!H27="يجب تطبيقه كليًا - Must be fully implemented",'حالة الالتزام بالضوابط -مستوى ٤'!H27="يجب تطبيقه جزئيًا - Must be partially implemented"),IF('حالة الالتزام بالضوابط -مستوى ٤'!K27=0,"لا ينطبق - Not Applicable",'حالة الالتزام بالضوابط -مستوى ٤'!K27),"-"))</f>
        <v>-</v>
      </c>
      <c r="T24"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"")),4,IF(SUM(P24:S24)=0,"لا ينطبق - Not Applicable",AVERAGE(P24:S24)))</f>
        <v>4</v>
      </c>
      <c r="X24" s="218" t="s">
        <v>50</v>
      </c>
      <c r="Y24" s="217" t="str">
        <f>IF(OR('معلومات أساسية عن الخدمة'!C6 = "",'معلومات أساسية عن الخدمة'!D6 = ""),"-",IF(OR('حالة الالتزام بالضوابط -مستوى ١'!H27="يوصى بتطبيقه - Recommended",'حالة الالتزام بالضوابط -مستوى ١'!H27="يجب تطبيقه جزئيًا - Must be partially implemented"),IF('حالة الالتزام بالضوابط -مستوى ١'!M27=0,"لا ينطبق - Not Applicable",'حالة الالتزام بالضوابط -مستوى ١'!M27),"-"))</f>
        <v>-</v>
      </c>
      <c r="Z24" s="237" t="str">
        <f>IF(OR('معلومات أساسية عن الخدمة'!C8 = "",'معلومات أساسية عن الخدمة'!D8 = ""),"-",IF(OR('حالة الالتزام بالضوابط -مستوى ٢'!H27="يوصى بتطبيقه - Recommended",'حالة الالتزام بالضوابط -مستوى ٢'!H27="يجب تطبيقه جزئيًا - Must be partially implemented"),IF('حالة الالتزام بالضوابط -مستوى ٢'!M27=0,"لا ينطبق - Not Applicable",'حالة الالتزام بالضوابط -مستوى ٢'!M27),"-"))</f>
        <v>-</v>
      </c>
      <c r="AA24" s="217" t="str">
        <f>IF(OR('معلومات أساسية عن الخدمة'!C10 = "",'معلومات أساسية عن الخدمة'!D10 = ""),"-",IF(OR('حالة الالتزام بالضوابط -مستوى ٣'!H27="يوصى بتطبيقه - Recommended",'حالة الالتزام بالضوابط -مستوى ٣'!H27="يجب تطبيقه جزئيًا - Must be partially implemented"),IF('حالة الالتزام بالضوابط -مستوى ٣'!M27=0,"لا ينطبق - Not Applicable",'حالة الالتزام بالضوابط -مستوى ٣'!M27),"-"))</f>
        <v>-</v>
      </c>
      <c r="AB24" s="217" t="str">
        <f>IF(OR('معلومات أساسية عن الخدمة'!C12 = "",'معلومات أساسية عن الخدمة'!D12 = ""),"-",IF(OR('حالة الالتزام بالضوابط -مستوى ٤'!H27="يوصى بتطبيقه - Recommended",'حالة الالتزام بالضوابط -مستوى ٤'!H27="يجب تطبيقه جزئيًا - Must be partially implemented"),IF('حالة الالتزام بالضوابط -مستوى ٤'!M27=0,"لا ينطبق - Not Applicable",'حالة الالتزام بالضوابط -مستوى ٤'!M27),"-"))</f>
        <v>-</v>
      </c>
      <c r="AC24"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"")),4,IF(AND(Y24="-",Z24="-",AA24="-",AB24="-"),5,IF(SUM(Y24:AB24)=0,"لا ينطبق - Not Applicable",AVERAGE(Y24:AB24))))</f>
        <v>4</v>
      </c>
    </row>
    <row r="25" spans="1:30" ht="20.25" x14ac:dyDescent="0.25">
      <c r="A25" s="223"/>
      <c r="B25" s="282" t="s">
        <v>137</v>
      </c>
      <c r="C25" s="239" t="str">
        <f t="shared" si="0"/>
        <v>-</v>
      </c>
      <c r="D25" s="221"/>
      <c r="E25" s="220"/>
      <c r="G25" s="223"/>
      <c r="H25" s="282" t="s">
        <v>137</v>
      </c>
      <c r="I25" s="239" t="str">
        <f t="shared" si="1"/>
        <v>-</v>
      </c>
      <c r="J25" s="220"/>
      <c r="O25" s="218" t="s">
        <v>51</v>
      </c>
      <c r="P25" s="217" t="str">
        <f>IF(OR('معلومات أساسية عن الخدمة'!C6 = "",'معلومات أساسية عن الخدمة'!D6 = ""),"-",IF(OR('حالة الالتزام بالضوابط -مستوى ١'!H30="يجب تطبيقه - Must be implemented",'حالة الالتزام بالضوابط -مستوى ١'!H30="يجب تطبيقه كليًا - Must be fully implemented"),IF('حالة الالتزام بالضوابط -مستوى ١'!K30=0,"لا ينطبق - Not Applicable",'حالة الالتزام بالضوابط -مستوى ١'!K30),"-"))</f>
        <v>-</v>
      </c>
      <c r="Q25" s="237" t="str">
        <f>IF(OR('معلومات أساسية عن الخدمة'!C8 = "",'معلومات أساسية عن الخدمة'!D8 = ""),"-",IF(OR('حالة الالتزام بالضوابط -مستوى ٢'!H30="يجب تطبيقه - Must be implemented",'حالة الالتزام بالضوابط -مستوى ٢'!H30="يجب تطبيقه كليًا - Must be fully implemented"),IF('حالة الالتزام بالضوابط -مستوى ٢'!K30=0,"لا ينطبق - Not Applicable",'حالة الالتزام بالضوابط -مستوى ٢'!K30),"-"))</f>
        <v>-</v>
      </c>
      <c r="R25" s="217" t="str">
        <f>IF(OR('معلومات أساسية عن الخدمة'!C10 = "",'معلومات أساسية عن الخدمة'!D10 = ""),"-",IF(OR('حالة الالتزام بالضوابط -مستوى ٣'!H30="يجب تطبيقه - Must be implemented",'حالة الالتزام بالضوابط -مستوى ٣'!H30="يجب تطبيقه كليًا - Must be fully implemented",'حالة الالتزام بالضوابط -مستوى ٣'!H30="يجب تطبيقه جزئيًا - Must be partially implemented"),IF('حالة الالتزام بالضوابط -مستوى ٣'!K30=0,"لا ينطبق - Not Applicable",'حالة الالتزام بالضوابط -مستوى ٣'!K30),"-"))</f>
        <v>-</v>
      </c>
      <c r="S25" s="217" t="str">
        <f>IF(OR('معلومات أساسية عن الخدمة'!C12 = "",'معلومات أساسية عن الخدمة'!D12 = ""),"-",IF(OR('حالة الالتزام بالضوابط -مستوى ٤'!H30="يجب تطبيقه - Must be implemented",'حالة الالتزام بالضوابط -مستوى ٤'!H30="يجب تطبيقه كليًا - Must be fully implemented",'حالة الالتزام بالضوابط -مستوى ٤'!H30="يجب تطبيقه جزئيًا - Must be partially implemented"),IF('حالة الالتزام بالضوابط -مستوى ٤'!K30=0,"لا ينطبق - Not Applicable",'حالة الالتزام بالضوابط -مستوى ٤'!K30),"-"))</f>
        <v>-</v>
      </c>
      <c r="T25"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"")),4,IF(SUM(P25:S25)=0,"لا ينطبق - Not Applicable",AVERAGE(P25:S25)))</f>
        <v>4</v>
      </c>
      <c r="X25" s="218" t="s">
        <v>51</v>
      </c>
      <c r="Y25" s="217" t="str">
        <f>IF(OR('معلومات أساسية عن الخدمة'!C6 = "",'معلومات أساسية عن الخدمة'!D6 = ""),"-",IF(OR('حالة الالتزام بالضوابط -مستوى ١'!H30="يوصى بتطبيقه - Recommended",'حالة الالتزام بالضوابط -مستوى ١'!H30="يجب تطبيقه جزئيًا - Must be partially implemented"),IF('حالة الالتزام بالضوابط -مستوى ١'!M30=0,"لا ينطبق - Not Applicable",'حالة الالتزام بالضوابط -مستوى ١'!M30),"-"))</f>
        <v>-</v>
      </c>
      <c r="Z25" s="237" t="str">
        <f>IF(OR('معلومات أساسية عن الخدمة'!C8 = "",'معلومات أساسية عن الخدمة'!D8 = ""),"-",IF(OR('حالة الالتزام بالضوابط -مستوى ٢'!H30="يوصى بتطبيقه - Recommended",'حالة الالتزام بالضوابط -مستوى ٢'!H30="يجب تطبيقه جزئيًا - Must be partially implemented"),IF('حالة الالتزام بالضوابط -مستوى ٢'!M30=0,"لا ينطبق - Not Applicable",'حالة الالتزام بالضوابط -مستوى ٢'!M30),"-"))</f>
        <v>-</v>
      </c>
      <c r="AA25" s="217" t="str">
        <f>IF(OR('معلومات أساسية عن الخدمة'!C10 = "",'معلومات أساسية عن الخدمة'!D10 = ""),"-",IF(OR('حالة الالتزام بالضوابط -مستوى ٣'!H30="يوصى بتطبيقه - Recommended",'حالة الالتزام بالضوابط -مستوى ١'!H30="يجب تطبيقه جزئيًا - Must be partially implemented"),IF('حالة الالتزام بالضوابط -مستوى ٣'!M30=0,"لا ينطبق - Not Applicable",'حالة الالتزام بالضوابط -مستوى ٣'!M30),"-"))</f>
        <v>-</v>
      </c>
      <c r="AB25" s="217" t="str">
        <f>IF(OR('معلومات أساسية عن الخدمة'!C12 = "",'معلومات أساسية عن الخدمة'!D12 = ""),"-",IF(OR('حالة الالتزام بالضوابط -مستوى ٤'!H30="يوصى بتطبيقه - Recommended",'حالة الالتزام بالضوابط -مستوى ٤'!H30="يجب تطبيقه جزئيًا - Must be partially implemented"),IF('حالة الالتزام بالضوابط -مستوى ٤'!M30=0,"لا ينطبق - Not Applicable",'حالة الالتزام بالضوابط -مستوى ٤'!M30),"-"))</f>
        <v>-</v>
      </c>
      <c r="AC25"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"")),4,IF(AND(Y25="-",Z25="-",AA25="-",AB25="-"),5,IF(SUM(Y25:AB25)=0,"لا ينطبق - Not Applicable",AVERAGE(Y25:AB25))))</f>
        <v>4</v>
      </c>
    </row>
    <row r="26" spans="1:30" ht="20.25" x14ac:dyDescent="0.25">
      <c r="A26" s="223"/>
      <c r="B26" s="282" t="s">
        <v>140</v>
      </c>
      <c r="C26" s="239" t="str">
        <f t="shared" si="0"/>
        <v>-</v>
      </c>
      <c r="D26" s="221"/>
      <c r="E26" s="220"/>
      <c r="G26" s="223"/>
      <c r="H26" s="282" t="s">
        <v>140</v>
      </c>
      <c r="I26" s="239" t="str">
        <f t="shared" si="1"/>
        <v>-</v>
      </c>
      <c r="J26" s="220"/>
      <c r="O26" s="225"/>
      <c r="P26" s="225"/>
      <c r="Q26" s="225"/>
      <c r="R26" s="225"/>
      <c r="S26" s="225"/>
      <c r="T26" s="225"/>
      <c r="X26" s="225"/>
      <c r="Y26" s="225"/>
      <c r="Z26" s="225"/>
      <c r="AA26" s="225"/>
      <c r="AB26" s="225"/>
      <c r="AC26" s="225"/>
    </row>
    <row r="27" spans="1:30" x14ac:dyDescent="0.25">
      <c r="A27" s="223"/>
      <c r="B27" s="229"/>
      <c r="C27" s="229"/>
      <c r="D27" s="221"/>
      <c r="E27" s="220"/>
      <c r="G27" s="223"/>
      <c r="H27" s="229"/>
      <c r="I27" s="229"/>
      <c r="J27" s="220"/>
      <c r="O27" s="225"/>
      <c r="P27" s="225"/>
      <c r="Q27" s="225"/>
      <c r="R27" s="225"/>
      <c r="S27" s="225"/>
      <c r="T27" s="225"/>
      <c r="X27" s="225"/>
      <c r="Y27" s="225"/>
      <c r="Z27" s="225"/>
      <c r="AA27" s="225"/>
      <c r="AB27" s="225"/>
      <c r="AC27" s="225"/>
    </row>
    <row r="28" spans="1:30" ht="26.1" customHeight="1" x14ac:dyDescent="0.25">
      <c r="A28" s="223"/>
      <c r="B28" s="485" t="s">
        <v>281</v>
      </c>
      <c r="C28" s="486"/>
      <c r="D28" s="221"/>
      <c r="E28" s="220"/>
      <c r="G28" s="223"/>
      <c r="H28" s="485" t="s">
        <v>281</v>
      </c>
      <c r="I28" s="486"/>
      <c r="J28" s="220"/>
      <c r="O28" s="225"/>
      <c r="P28" s="225"/>
      <c r="Q28" s="225"/>
      <c r="R28" s="225"/>
      <c r="S28" s="225"/>
      <c r="T28" s="225"/>
      <c r="X28" s="225"/>
      <c r="Y28" s="225"/>
      <c r="Z28" s="225"/>
      <c r="AA28" s="225"/>
      <c r="AB28" s="225"/>
      <c r="AC28" s="225"/>
    </row>
    <row r="29" spans="1:30" x14ac:dyDescent="0.25">
      <c r="A29" s="223"/>
      <c r="B29" s="229"/>
      <c r="C29" s="229"/>
      <c r="D29" s="221"/>
      <c r="E29" s="220"/>
      <c r="G29" s="223"/>
      <c r="H29" s="229"/>
      <c r="I29" s="229"/>
      <c r="J29" s="220"/>
      <c r="O29" s="225"/>
      <c r="P29" s="225"/>
      <c r="Q29" s="225"/>
      <c r="R29" s="225"/>
      <c r="S29" s="225"/>
      <c r="T29" s="225"/>
      <c r="X29" s="225"/>
      <c r="Y29" s="225"/>
      <c r="Z29" s="225"/>
      <c r="AA29" s="225"/>
      <c r="AB29" s="225"/>
      <c r="AC29" s="225"/>
    </row>
    <row r="30" spans="1:30" ht="20.25" customHeight="1" x14ac:dyDescent="0.25">
      <c r="A30" s="223"/>
      <c r="B30" s="476" t="s">
        <v>461</v>
      </c>
      <c r="C30" s="476" t="s">
        <v>475</v>
      </c>
      <c r="D30" s="221"/>
      <c r="E30" s="220"/>
      <c r="G30" s="223"/>
      <c r="H30" s="476" t="s">
        <v>461</v>
      </c>
      <c r="I30" s="476" t="s">
        <v>111</v>
      </c>
      <c r="J30" s="220"/>
      <c r="O30" s="225"/>
      <c r="P30" s="225"/>
      <c r="Q30" s="225"/>
      <c r="R30" s="225"/>
      <c r="S30" s="225"/>
      <c r="T30" s="225"/>
      <c r="X30" s="225"/>
      <c r="Y30" s="225"/>
      <c r="Z30" s="225"/>
      <c r="AA30" s="225"/>
      <c r="AB30" s="225"/>
      <c r="AC30" s="225"/>
    </row>
    <row r="31" spans="1:30" ht="24.6" customHeight="1" x14ac:dyDescent="0.25">
      <c r="A31" s="223"/>
      <c r="B31" s="477"/>
      <c r="C31" s="477"/>
      <c r="D31" s="221"/>
      <c r="E31" s="220"/>
      <c r="G31" s="223"/>
      <c r="H31" s="477"/>
      <c r="I31" s="477"/>
      <c r="J31" s="220"/>
      <c r="O31" s="487" t="s">
        <v>11</v>
      </c>
      <c r="P31" s="488"/>
      <c r="Q31" s="488"/>
      <c r="R31" s="488"/>
      <c r="S31" s="488"/>
      <c r="T31" s="488"/>
      <c r="X31" s="487" t="s">
        <v>11</v>
      </c>
      <c r="Y31" s="488"/>
      <c r="Z31" s="488"/>
      <c r="AA31" s="488"/>
      <c r="AB31" s="488"/>
      <c r="AC31" s="488"/>
    </row>
    <row r="32" spans="1:30" s="230" customFormat="1" ht="24.6" customHeight="1" x14ac:dyDescent="0.25">
      <c r="A32" s="232"/>
      <c r="B32" s="282" t="s">
        <v>141</v>
      </c>
      <c r="C32" s="240" t="str">
        <f>IF(T33="لا ينطبق - Not Applicable","لا ينطبق - Not Applicable",IF(T33=3,"مطبق كليًا  - Implemented",IF(T33=0,"لاينطبق على الجهة  - Not Applicable",IF(T33=4,"-",IF(T33&lt;=1,"غير مطبق  - Not Implemented",IF(3&gt;T33&gt;1,"مطبق جزئيًا  - Partially Implemented",""))))))</f>
        <v>-</v>
      </c>
      <c r="D32" s="221"/>
      <c r="E32" s="231"/>
      <c r="G32" s="232"/>
      <c r="H32" s="282" t="s">
        <v>141</v>
      </c>
      <c r="I32" s="240" t="str">
        <f t="shared" ref="I32:I44" si="2">IF(AC33=5,"الضابط إلزامي",IF(AC33="لا ينطبق - Not Applicable","لا ينطبق - Not Applicable",IF(AC33=3,"مطبق كليًا  - Implemented",IF(AC33=0,"لاينطبق على الجهة  - Not Applicable",IF(AC33=4,"-",IF(AC33&lt;=1,"غير مطبق  - Not Implemented",IF(3&gt;AC33&gt;1,"مطبق جزئيًا  - Partially Implemented",""))))))
)</f>
        <v>-</v>
      </c>
      <c r="J32" s="231"/>
      <c r="O32" s="219" t="s">
        <v>95</v>
      </c>
      <c r="P32" s="219" t="s">
        <v>93</v>
      </c>
      <c r="Q32" s="219" t="s">
        <v>92</v>
      </c>
      <c r="R32" s="219" t="s">
        <v>91</v>
      </c>
      <c r="S32" s="219" t="s">
        <v>90</v>
      </c>
      <c r="T32" s="219" t="s">
        <v>89</v>
      </c>
      <c r="X32" s="219" t="s">
        <v>95</v>
      </c>
      <c r="Y32" s="219" t="s">
        <v>93</v>
      </c>
      <c r="Z32" s="219" t="s">
        <v>92</v>
      </c>
      <c r="AA32" s="219" t="s">
        <v>91</v>
      </c>
      <c r="AB32" s="219" t="s">
        <v>90</v>
      </c>
      <c r="AC32" s="219" t="s">
        <v>89</v>
      </c>
      <c r="AD32" s="215"/>
    </row>
    <row r="33" spans="1:30" s="230" customFormat="1" ht="20.25" x14ac:dyDescent="0.25">
      <c r="A33" s="232"/>
      <c r="B33" s="282" t="s">
        <v>144</v>
      </c>
      <c r="C33" s="240" t="str">
        <f t="shared" ref="C33:C56" si="3">IF(T34="لا ينطبق - Not Applicable","لا ينطبق - Not Applicable",IF(T34=3,"مطبق كليًا  - Implemented",IF(T34=0,"لاينطبق على الجهة  - Not Applicable",IF(T34=4,"-",IF(T34&lt;=1,"غير مطبق  - Not Implemented",IF(3&gt;T34&gt;1,"مطبق جزئيًا  - Partially Implemented",""))))))</f>
        <v>-</v>
      </c>
      <c r="D33" s="221"/>
      <c r="E33" s="231"/>
      <c r="G33" s="232"/>
      <c r="H33" s="282" t="s">
        <v>144</v>
      </c>
      <c r="I33" s="240" t="str">
        <f t="shared" si="2"/>
        <v>-</v>
      </c>
      <c r="J33" s="231"/>
      <c r="O33" s="218" t="s">
        <v>52</v>
      </c>
      <c r="P33" s="227" t="str">
        <f>IF(OR('معلومات أساسية عن الخدمة'!C6 = "",'معلومات أساسية عن الخدمة'!D6 = ""),"-",IF(OR('حالة الالتزام بالضوابط -مستوى ١'!H31="يجب تطبيقه - Must be implemented",'حالة الالتزام بالضوابط -مستوى ١'!H31="يجب تطبيقه كليًا - Must be fully implemented"),IF('حالة الالتزام بالضوابط -مستوى ١'!K31=0,"لا ينطبق - Not Applicable",'حالة الالتزام بالضوابط -مستوى ١'!K31),"-"))</f>
        <v>-</v>
      </c>
      <c r="Q33" s="227" t="str">
        <f>IF(OR('معلومات أساسية عن الخدمة'!C8 = "",'معلومات أساسية عن الخدمة'!D8 = ""),"-",IF(OR('حالة الالتزام بالضوابط -مستوى ٢'!H31="يجب تطبيقه - Must be implemented",'حالة الالتزام بالضوابط -مستوى ٢'!H31="يجب تطبيقه كليًا - Must be fully implemented"),IF('حالة الالتزام بالضوابط -مستوى ٢'!K31=0,"لا ينطبق - Not Applicable",'حالة الالتزام بالضوابط -مستوى ٢'!K31),"-"))</f>
        <v>-</v>
      </c>
      <c r="R33" s="227" t="str">
        <f>IF(OR('معلومات أساسية عن الخدمة'!C10 = "",'معلومات أساسية عن الخدمة'!D10 = ""),"-",IF(OR('حالة الالتزام بالضوابط -مستوى ٣'!H31="يجب تطبيقه - Must be implemented",'حالة الالتزام بالضوابط -مستوى ٣'!H31="يجب تطبيقه كليًا - Must be fully implemented",'حالة الالتزام بالضوابط -مستوى ٣'!H31="يجب تطبيقه جزئيًا - Must be partially implemented"),IF('حالة الالتزام بالضوابط -مستوى ٣'!K31=0,"لا ينطبق - Not Applicable",'حالة الالتزام بالضوابط -مستوى ٣'!K31),"-"))</f>
        <v>-</v>
      </c>
      <c r="S33" s="227" t="str">
        <f>IF(OR('معلومات أساسية عن الخدمة'!C12="",'معلومات أساسية عن الخدمة'!D12=""),"-",IF(OR('حالة الالتزام بالضوابط -مستوى ٤'!H31="يجب تطبيقه - Must be implemented",'حالة الالتزام بالضوابط -مستوى ٤'!H31="يجب تطبيقه كليًا - Must be fully implemented",'حالة الالتزام بالضوابط -مستوى ٤'!H31="يجب تطبيقه جزئيًا - Must be partially implemented"),IF('حالة الالتزام بالضوابط -مستوى ٤'!K31=0,"لا ينطبق - Not Applicable",'حالة الالتزام بالضوابط -مستوى ٤'!K31),"-"))</f>
        <v>-</v>
      </c>
      <c r="T33"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"")),4,IF(SUM(P33:S33)=0,"لا ينطبق - Not Applicable",AVERAGE(P33:S33)))</f>
        <v>4</v>
      </c>
      <c r="X33" s="218" t="s">
        <v>52</v>
      </c>
      <c r="Y33" s="227" t="str">
        <f>IF(OR('معلومات أساسية عن الخدمة'!C6 = "",'معلومات أساسية عن الخدمة'!D6 = ""),"-",IF(OR('حالة الالتزام بالضوابط -مستوى ١'!H31="يوصى بتطبيقه - Recommended",'حالة الالتزام بالضوابط -مستوى ١'!H31="يجب تطبيقه جزئيًا - Must be partially implemented"),IF('حالة الالتزام بالضوابط -مستوى ١'!M31=0,"لا ينطبق - Not Applicable",'حالة الالتزام بالضوابط -مستوى ١'!M31),"-"))</f>
        <v>-</v>
      </c>
      <c r="Z33" s="227" t="str">
        <f>IF(OR('معلومات أساسية عن الخدمة'!C8 = "",'معلومات أساسية عن الخدمة'!D8 = ""),"-",IF(OR('حالة الالتزام بالضوابط -مستوى ٢'!H31="يوصى بتطبيقه - Recommended",'حالة الالتزام بالضوابط -مستوى ٢'!H31="يجب تطبيقه جزئيًا - Must be partially implemented"),IF('حالة الالتزام بالضوابط -مستوى ٢'!M31=0,"لا ينطبق - Not Applicable",'حالة الالتزام بالضوابط -مستوى ٢'!M31),"-"))</f>
        <v>-</v>
      </c>
      <c r="AA33" s="227" t="str">
        <f>IF(OR('معلومات أساسية عن الخدمة'!C10 = "",'معلومات أساسية عن الخدمة'!D10 = ""),"-",IF(OR('حالة الالتزام بالضوابط -مستوى ٣'!H31="يوصى بتطبيقه - Recommended",'حالة الالتزام بالضوابط -مستوى ٣'!H31="يجب تطبيقه جزئيًا - Must be partially implemented"),IF('حالة الالتزام بالضوابط -مستوى ٣'!M31=0,"لا ينطبق - Not Applicable",'حالة الالتزام بالضوابط -مستوى ٣'!M31),"-"))</f>
        <v>-</v>
      </c>
      <c r="AB33" s="227" t="str">
        <f>IF(OR('معلومات أساسية عن الخدمة'!C12="",'معلومات أساسية عن الخدمة'!D12=""),"-",IF(OR('حالة الالتزام بالضوابط -مستوى ٤'!H31=I31="يوصى بتطبيقه - Recommended",'حالة الالتزام بالضوابط -مستوى ٤'!H31="يجب تطبيقه جزئيًا - Must be partially implemented"),IF('حالة الالتزام بالضوابط -مستوى ٤'!M31=0,"لا ينطبق - Not Applicable",'حالة الالتزام بالضوابط -مستوى ٤'!M31),"-"))</f>
        <v>-</v>
      </c>
      <c r="AC33"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"")),4,IF(AND(AB33="-",AA33="-",Z33="-",Y33="-"),5,IF(SUM(Y33:AB33)=0,"لا ينطبق - Not Applicable",AVERAGE(Y33:AB33))))</f>
        <v>4</v>
      </c>
      <c r="AD33" s="215"/>
    </row>
    <row r="34" spans="1:30" ht="20.25" x14ac:dyDescent="0.25">
      <c r="A34" s="223"/>
      <c r="B34" s="282" t="s">
        <v>157</v>
      </c>
      <c r="C34" s="240" t="str">
        <f t="shared" si="3"/>
        <v>-</v>
      </c>
      <c r="D34" s="221"/>
      <c r="E34" s="220"/>
      <c r="G34" s="223"/>
      <c r="H34" s="282" t="s">
        <v>157</v>
      </c>
      <c r="I34" s="240" t="str">
        <f t="shared" si="2"/>
        <v>-</v>
      </c>
      <c r="J34" s="220"/>
      <c r="O34" s="218" t="s">
        <v>53</v>
      </c>
      <c r="P34" s="217" t="str">
        <f>IF(OR('معلومات أساسية عن الخدمة'!C6 = "",'معلومات أساسية عن الخدمة'!D6 = ""),"-",IF(OR('حالة الالتزام بالضوابط -مستوى ١'!H34="يجب تطبيقه - Must be implemented",'حالة الالتزام بالضوابط -مستوى ١'!H34="يجب تطبيقه كليًا - Must be fully implemented"),IF('حالة الالتزام بالضوابط -مستوى ١'!K34=0,"لا ينطبق - Not Applicable",'حالة الالتزام بالضوابط -مستوى ١'!K34),"-"))</f>
        <v>-</v>
      </c>
      <c r="Q34" s="217" t="str">
        <f>IF(OR('معلومات أساسية عن الخدمة'!C8 = "",'معلومات أساسية عن الخدمة'!D8 = ""),"-",IF(OR('حالة الالتزام بالضوابط -مستوى ٢'!H34="يجب تطبيقه - Must be implemented",'حالة الالتزام بالضوابط -مستوى ٢'!H34="يجب تطبيقه كليًا - Must be fully implemented"),IF('حالة الالتزام بالضوابط -مستوى ٢'!K34=0,"لا ينطبق - Not Applicable",'حالة الالتزام بالضوابط -مستوى ٢'!K34),"-"))</f>
        <v>-</v>
      </c>
      <c r="R34" s="217" t="str">
        <f>IF(OR('معلومات أساسية عن الخدمة'!C10 = "",'معلومات أساسية عن الخدمة'!D10 = ""),"-",IF(OR('حالة الالتزام بالضوابط -مستوى ٣'!H34="يجب تطبيقه - Must be implemented",'حالة الالتزام بالضوابط -مستوى ٣'!H34="يجب تطبيقه كليًا - Must be fully implemented",'حالة الالتزام بالضوابط -مستوى ٣'!H34="يجب تطبيقه جزئيًا - Must be partially implemented"),IF('حالة الالتزام بالضوابط -مستوى ٣'!K34=0,"لا ينطبق - Not Applicable",'حالة الالتزام بالضوابط -مستوى ٣'!K34),"-"))</f>
        <v>-</v>
      </c>
      <c r="S34" s="217" t="str">
        <f>IF(OR('معلومات أساسية عن الخدمة'!C12 = "",'معلومات أساسية عن الخدمة'!D12 = ""),"-",IF(OR('حالة الالتزام بالضوابط -مستوى ٤'!H34="يجب تطبيقه - Must be implemented",'حالة الالتزام بالضوابط -مستوى ٤'!H34="يجب تطبيقه كليًا - Must be fully implemented",'حالة الالتزام بالضوابط -مستوى ٤'!H34="يجب تطبيقه جزئيًا - Must be partially implemented"),IF('حالة الالتزام بالضوابط -مستوى ٤'!K34=0,"لا ينطبق - Not Applicable",'حالة الالتزام بالضوابط -مستوى ٤'!K34),"-"))</f>
        <v>-</v>
      </c>
      <c r="T34"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"")),4,IF(SUM(P34:S34)=0,"لا ينطبق - Not Applicable",AVERAGE(P34:S34)))</f>
        <v>4</v>
      </c>
      <c r="X34" s="218" t="s">
        <v>53</v>
      </c>
      <c r="Y34" s="217" t="str">
        <f>IF(OR('معلومات أساسية عن الخدمة'!C6 = "",'معلومات أساسية عن الخدمة'!D6 = ""),"-",IF(OR('حالة الالتزام بالضوابط -مستوى ١'!H34="يوصى بتطبيقه - Recommended",'حالة الالتزام بالضوابط -مستوى ١'!H34="يجب تطبيقه جزئيًا - Must be partially implemented"),IF('حالة الالتزام بالضوابط -مستوى ١'!M34=0,"لا ينطبق - Not Applicable",'حالة الالتزام بالضوابط -مستوى ١'!M34),"-"))</f>
        <v>-</v>
      </c>
      <c r="Z34" s="217" t="str">
        <f>IF(OR('معلومات أساسية عن الخدمة'!C8 = "",'معلومات أساسية عن الخدمة'!D8 = ""),"-",IF(OR('حالة الالتزام بالضوابط -مستوى ٢'!H34="يوصى بتطبيقه - Recommended",'حالة الالتزام بالضوابط -مستوى ٢'!H34="يجب تطبيقه جزئيًا - Must be partially implemented"),IF('حالة الالتزام بالضوابط -مستوى ٢'!M34=0,"لا ينطبق - Not Applicable",'حالة الالتزام بالضوابط -مستوى ٢'!M34),"-"))</f>
        <v>-</v>
      </c>
      <c r="AA34" s="217" t="str">
        <f>IF(OR('معلومات أساسية عن الخدمة'!C10 = "",'معلومات أساسية عن الخدمة'!D10 = ""),"-",IF(OR('حالة الالتزام بالضوابط -مستوى ٣'!H34="يوصى بتطبيقه - Recommended",'حالة الالتزام بالضوابط -مستوى ٣'!H34="يجب تطبيقه جزئيًا - Must be partially implemented"),IF('حالة الالتزام بالضوابط -مستوى ٣'!M34=0,"لا ينطبق - Not Applicable",'حالة الالتزام بالضوابط -مستوى ٣'!M34),"-"))</f>
        <v>-</v>
      </c>
      <c r="AB34" s="217" t="str">
        <f>IF(OR('معلومات أساسية عن الخدمة'!C12 = "",'معلومات أساسية عن الخدمة'!D12 = ""),"-",IF(OR('حالة الالتزام بالضوابط -مستوى ٤'!H34="يوصى بتطبيقه - Recommended",'حالة الالتزام بالضوابط -مستوى ٤'!H34="يجب تطبيقه جزئيًا - Must be partially implemented"),IF('حالة الالتزام بالضوابط -مستوى ٤'!M34=0,"لا ينطبق - Not Applicable",'حالة الالتزام بالضوابط -مستوى ٤'!M34),"-"))</f>
        <v>-</v>
      </c>
      <c r="AC34"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"")),4,IF(AND(AB34="-",AA34="-",Z34="-",Y34="-"),5,IF(SUM(Y34:AB34)=0,"لا ينطبق - Not Applicable",AVERAGE(Y34:AB34))))</f>
        <v>4</v>
      </c>
    </row>
    <row r="35" spans="1:30" ht="20.25" x14ac:dyDescent="0.25">
      <c r="A35" s="223"/>
      <c r="B35" s="282" t="s">
        <v>170</v>
      </c>
      <c r="C35" s="240" t="str">
        <f t="shared" si="3"/>
        <v>-</v>
      </c>
      <c r="D35" s="221"/>
      <c r="E35" s="220"/>
      <c r="G35" s="223"/>
      <c r="H35" s="282" t="s">
        <v>170</v>
      </c>
      <c r="I35" s="240" t="str">
        <f t="shared" si="2"/>
        <v>-</v>
      </c>
      <c r="J35" s="220"/>
      <c r="O35" s="218" t="s">
        <v>54</v>
      </c>
      <c r="P35" s="217" t="str">
        <f>IF(OR('معلومات أساسية عن الخدمة'!C6 = "",'معلومات أساسية عن الخدمة'!D6 = ""),"-",IF(OR('حالة الالتزام بالضوابط -مستوى ١'!H47="يجب تطبيقه - Must be implemented",'حالة الالتزام بالضوابط -مستوى ١'!H47="يجب تطبيقه كليًا - Must be fully implemented"),IF('حالة الالتزام بالضوابط -مستوى ١'!K47=0,"لا ينطبق - Not Applicable",'حالة الالتزام بالضوابط -مستوى ١'!K47),"-"))</f>
        <v>-</v>
      </c>
      <c r="Q35" s="217" t="str">
        <f>IF(OR('معلومات أساسية عن الخدمة'!C8 = "",'معلومات أساسية عن الخدمة'!D8 = ""),"-",IF(OR('حالة الالتزام بالضوابط -مستوى ٢'!H47="يجب تطبيقه - Must be implemented",'حالة الالتزام بالضوابط -مستوى ٢'!H47="يجب تطبيقه كليًا - Must be fully implemented"),IF('حالة الالتزام بالضوابط -مستوى ٢'!K47=0,"لا ينطبق - Not Applicable",'حالة الالتزام بالضوابط -مستوى ٢'!K47),"-"))</f>
        <v>-</v>
      </c>
      <c r="R35" s="217" t="str">
        <f>IF(OR('معلومات أساسية عن الخدمة'!C10 = "",'معلومات أساسية عن الخدمة'!D10 = ""),"-",IF(OR('حالة الالتزام بالضوابط -مستوى ٣'!H47="يجب تطبيقه - Must be implemented",'حالة الالتزام بالضوابط -مستوى ٣'!H47="يجب تطبيقه كليًا - Must be fully implemented",'حالة الالتزام بالضوابط -مستوى ٣'!H47="يجب تطبيقه جزئيًا - Must be partially implemented"),IF('حالة الالتزام بالضوابط -مستوى ٣'!K47=0,"لا ينطبق - Not Applicable",'حالة الالتزام بالضوابط -مستوى ٣'!K47),"-"))</f>
        <v>-</v>
      </c>
      <c r="S35" s="217" t="str">
        <f>IF(OR('معلومات أساسية عن الخدمة'!C12 = "",'معلومات أساسية عن الخدمة'!D12 = ""),"-",IF(OR('حالة الالتزام بالضوابط -مستوى ٤'!H47="يجب تطبيقه - Must be implemented",'حالة الالتزام بالضوابط -مستوى ٤'!H47="يجب تطبيقه كليًا - Must be fully implemented",'حالة الالتزام بالضوابط -مستوى ٤'!H47="يجب تطبيقه جزئيًا - Must be partially implemented"),IF('حالة الالتزام بالضوابط -مستوى ٤'!K47=0,"لا ينطبق - Not Applicable",'حالة الالتزام بالضوابط -مستوى ٤'!K47),"-"))</f>
        <v>-</v>
      </c>
      <c r="T35"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"")),4,IF(SUM(P35:S35)=0,"لا ينطبق - Not Applicable",AVERAGE(P35:S35)))</f>
        <v>4</v>
      </c>
      <c r="X35" s="218" t="s">
        <v>54</v>
      </c>
      <c r="Y35" s="217" t="str">
        <f>IF(OR('معلومات أساسية عن الخدمة'!C6 = "",'معلومات أساسية عن الخدمة'!D6 = ""),"-",IF(OR('حالة الالتزام بالضوابط -مستوى ١'!H47="يوصى بتطبيقه - Recommended",'حالة الالتزام بالضوابط -مستوى ١'!H47="يجب تطبيقه جزئيًا - Must be partially implemented"),IF('حالة الالتزام بالضوابط -مستوى ١'!M47=0,"لا ينطبق - Not Applicable",'حالة الالتزام بالضوابط -مستوى ١'!M47),"-"))</f>
        <v>-</v>
      </c>
      <c r="Z35" s="217" t="str">
        <f>IF(OR('معلومات أساسية عن الخدمة'!C8 = "",'معلومات أساسية عن الخدمة'!D8 = ""),"-",IF(OR('حالة الالتزام بالضوابط -مستوى ٢'!H47="يوصى بتطبيقه - Recommended",'حالة الالتزام بالضوابط -مستوى ٢'!H47="يجب تطبيقه جزئيًا - Must be partially implemented"),IF('حالة الالتزام بالضوابط -مستوى ٢'!M47=0,"لا ينطبق - Not Applicable",'حالة الالتزام بالضوابط -مستوى ٢'!M47),"-"))</f>
        <v>-</v>
      </c>
      <c r="AA35" s="217" t="str">
        <f>IF(OR('معلومات أساسية عن الخدمة'!C10 = "",'معلومات أساسية عن الخدمة'!D10 = ""),"-",IF(OR('حالة الالتزام بالضوابط -مستوى ٣'!H47="يوصى بتطبيقه - Recommended",'حالة الالتزام بالضوابط -مستوى ٣'!H47="يجب تطبيقه جزئيًا - Must be partially implemented"),IF('حالة الالتزام بالضوابط -مستوى ٣'!M47=0,"لا ينطبق - Not Applicable",'حالة الالتزام بالضوابط -مستوى ٣'!M47),"-"))</f>
        <v>-</v>
      </c>
      <c r="AB35" s="217" t="str">
        <f>IF(OR('معلومات أساسية عن الخدمة'!C12 = "",'معلومات أساسية عن الخدمة'!D12 = ""),"-",IF(OR('حالة الالتزام بالضوابط -مستوى ٤'!H47="يوصى بتطبيقه - Recommended",'حالة الالتزام بالضوابط -مستوى ٤'!H47="يجب تطبيقه جزئيًا - Must be partially implemented"),IF('حالة الالتزام بالضوابط -مستوى ٤'!M47=0,"لا ينطبق - Not Applicable",'حالة الالتزام بالضوابط -مستوى ٤'!M47),"-"))</f>
        <v>-</v>
      </c>
      <c r="AC35"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"")),4,IF(AND(AB35="-",AA35="-",Z35="-",Y35="-"),5,IF(SUM(Y35:AB35)=0,"لا ينطبق - Not Applicable",AVERAGE(Y35:AB35))))</f>
        <v>4</v>
      </c>
    </row>
    <row r="36" spans="1:30" ht="20.25" x14ac:dyDescent="0.25">
      <c r="A36" s="223"/>
      <c r="B36" s="282" t="s">
        <v>177</v>
      </c>
      <c r="C36" s="240" t="str">
        <f t="shared" si="3"/>
        <v>-</v>
      </c>
      <c r="D36" s="221"/>
      <c r="E36" s="220"/>
      <c r="G36" s="223"/>
      <c r="H36" s="282" t="s">
        <v>177</v>
      </c>
      <c r="I36" s="240" t="str">
        <f t="shared" si="2"/>
        <v>-</v>
      </c>
      <c r="J36" s="220"/>
      <c r="O36" s="218" t="s">
        <v>88</v>
      </c>
      <c r="P36" s="217" t="str">
        <f>IF(OR('معلومات أساسية عن الخدمة'!C6 = "",'معلومات أساسية عن الخدمة'!D6 = ""),"-",IF(OR('حالة الالتزام بالضوابط -مستوى ١'!H60="يجب تطبيقه - Must be implemented",'حالة الالتزام بالضوابط -مستوى ١'!H60="يجب تطبيقه كليًا - Must be fully implemented"),IF('حالة الالتزام بالضوابط -مستوى ١'!K60=0,"لا ينطبق - Not Applicable",'حالة الالتزام بالضوابط -مستوى ١'!K60),"-"))</f>
        <v>-</v>
      </c>
      <c r="Q36" s="217" t="str">
        <f>IF(OR('معلومات أساسية عن الخدمة'!C8 = "",'معلومات أساسية عن الخدمة'!D8 = ""),"-",IF(OR('حالة الالتزام بالضوابط -مستوى ٢'!H60="يجب تطبيقه - Must be implemented",'حالة الالتزام بالضوابط -مستوى ٢'!H60="يجب تطبيقه كليًا - Must be fully implemented"),IF('حالة الالتزام بالضوابط -مستوى ٢'!K60=0,"لا ينطبق - Not Applicable",'حالة الالتزام بالضوابط -مستوى ٢'!K60),"-"))</f>
        <v>-</v>
      </c>
      <c r="R36" s="217" t="str">
        <f>IF(OR('معلومات أساسية عن الخدمة'!C10 = "",'معلومات أساسية عن الخدمة'!D10 = ""),"-",IF(OR('حالة الالتزام بالضوابط -مستوى ٣'!H60="يجب تطبيقه - Must be implemented",'حالة الالتزام بالضوابط -مستوى ٣'!H60="يجب تطبيقه كليًا - Must be fully implemented",'حالة الالتزام بالضوابط -مستوى ٣'!H60="يجب تطبيقه جزئيًا - Must be partially implemented"),IF('حالة الالتزام بالضوابط -مستوى ٣'!K60=0,"لا ينطبق - Not Applicable",'حالة الالتزام بالضوابط -مستوى ٣'!K60),"-"))</f>
        <v>-</v>
      </c>
      <c r="S36" s="217" t="str">
        <f>IF(OR('معلومات أساسية عن الخدمة'!C12 = "",'معلومات أساسية عن الخدمة'!D12 = ""),"-",IF(OR('حالة الالتزام بالضوابط -مستوى ٤'!H60="يجب تطبيقه - Must be implemented",'حالة الالتزام بالضوابط -مستوى ٤'!H60="يجب تطبيقه كليًا - Must be fully implemented",'حالة الالتزام بالضوابط -مستوى ٤'!H60="يجب تطبيقه جزئيًا - Must be partially implemented"),IF('حالة الالتزام بالضوابط -مستوى ٤'!K60=0,"لا ينطبق - Not Applicable",'حالة الالتزام بالضوابط -مستوى ٤'!K60),"-"))</f>
        <v>-</v>
      </c>
      <c r="T36"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"")),4,IF(SUM(P36:S36)=0,"لا ينطبق - Not Applicable",AVERAGE(P36:S36)))</f>
        <v>4</v>
      </c>
      <c r="X36" s="218" t="s">
        <v>88</v>
      </c>
      <c r="Y36" s="217" t="str">
        <f>IF(OR('معلومات أساسية عن الخدمة'!C6 = "",'معلومات أساسية عن الخدمة'!D6 = ""),"-",IF(OR('حالة الالتزام بالضوابط -مستوى ١'!H60="يوصى بتطبيقه - Recommended",'حالة الالتزام بالضوابط -مستوى ١'!H60="يجب تطبيقه جزئيًا - Must be partially implemented"),IF('حالة الالتزام بالضوابط -مستوى ١'!M60=0,"لا ينطبق - Not Applicable",'حالة الالتزام بالضوابط -مستوى ١'!M60),"-"))</f>
        <v>-</v>
      </c>
      <c r="Z36" s="217" t="str">
        <f>IF(OR('معلومات أساسية عن الخدمة'!C8 = "",'معلومات أساسية عن الخدمة'!D8 = ""),"-",IF(OR('حالة الالتزام بالضوابط -مستوى ٢'!H60="يوصى بتطبيقه - Recommended",'حالة الالتزام بالضوابط -مستوى ٢'!H60="يجب تطبيقه جزئيًا - Must be partially implemented"),IF('حالة الالتزام بالضوابط -مستوى ٢'!M60=0,"لا ينطبق - Not Applicable",'حالة الالتزام بالضوابط -مستوى ٢'!M60),"-"))</f>
        <v>-</v>
      </c>
      <c r="AA36" s="217" t="str">
        <f>IF(OR('معلومات أساسية عن الخدمة'!C10 = "",'معلومات أساسية عن الخدمة'!D10 = ""),"-",IF(OR('حالة الالتزام بالضوابط -مستوى ٣'!H60="يوصى بتطبيقه - Recommended",'حالة الالتزام بالضوابط -مستوى ٣'!H60="يجب تطبيقه جزئيًا - Must be partially implemented"),IF('حالة الالتزام بالضوابط -مستوى ٣'!M60=0,"لا ينطبق - Not Applicable",'حالة الالتزام بالضوابط -مستوى ٣'!M60),"-"))</f>
        <v>-</v>
      </c>
      <c r="AB36" s="217" t="str">
        <f>IF(OR('معلومات أساسية عن الخدمة'!C12 = "",'معلومات أساسية عن الخدمة'!D12 = ""),"-",IF(OR('حالة الالتزام بالضوابط -مستوى ٤'!H60="يوصى بتطبيقه - Recommended",'حالة الالتزام بالضوابط -مستوى ٤'!H60="يجب تطبيقه جزئيًا - Must be partially implemented"),IF('حالة الالتزام بالضوابط -مستوى ٤'!M60=0,"لا ينطبق - Not Applicable",'حالة الالتزام بالضوابط -مستوى ٤'!M60),"-"))</f>
        <v>-</v>
      </c>
      <c r="AC36"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"")),4,IF(AND(AB36="-",AA36="-",Z36="-",Y36="-"),5,IF(SUM(Y36:AB36)=0,"لا ينطبق - Not Applicable",AVERAGE(Y36:AB36))))</f>
        <v>4</v>
      </c>
    </row>
    <row r="37" spans="1:30" ht="20.25" x14ac:dyDescent="0.25">
      <c r="A37" s="223"/>
      <c r="B37" s="282" t="s">
        <v>182</v>
      </c>
      <c r="C37" s="240" t="str">
        <f t="shared" si="3"/>
        <v>-</v>
      </c>
      <c r="D37" s="221"/>
      <c r="E37" s="220"/>
      <c r="G37" s="223"/>
      <c r="H37" s="282" t="s">
        <v>182</v>
      </c>
      <c r="I37" s="240" t="str">
        <f t="shared" si="2"/>
        <v>-</v>
      </c>
      <c r="J37" s="220"/>
      <c r="O37" s="218" t="s">
        <v>55</v>
      </c>
      <c r="P37" s="217" t="str">
        <f>IF(OR('معلومات أساسية عن الخدمة'!C6 = "",'معلومات أساسية عن الخدمة'!D6 = ""),"-",IF(OR('حالة الالتزام بالضوابط -مستوى ١'!H67="يجب تطبيقه - Must be implemented",'حالة الالتزام بالضوابط -مستوى ١'!H67="يجب تطبيقه كليًا - Must be fully implemented"),IF('حالة الالتزام بالضوابط -مستوى ١'!K67=0,"لا ينطبق - Not Applicable",'حالة الالتزام بالضوابط -مستوى ١'!K67),"-"))</f>
        <v>-</v>
      </c>
      <c r="Q37" s="217" t="str">
        <f>IF(OR('معلومات أساسية عن الخدمة'!C8 = "",'معلومات أساسية عن الخدمة'!D8 = ""),"-",IF(OR('حالة الالتزام بالضوابط -مستوى ٢'!H67="يجب تطبيقه - Must be implemented",'حالة الالتزام بالضوابط -مستوى ٢'!H67="يجب تطبيقه كليًا - Must be fully implemented"),IF('حالة الالتزام بالضوابط -مستوى ٢'!K67=0,"لا ينطبق - Not Applicable",'حالة الالتزام بالضوابط -مستوى ٢'!K67),"-"))</f>
        <v>-</v>
      </c>
      <c r="R37" s="217" t="str">
        <f>IF(OR('معلومات أساسية عن الخدمة'!C10 = "",'معلومات أساسية عن الخدمة'!D10 = ""),"-",IF(OR('حالة الالتزام بالضوابط -مستوى ٣'!H67="يجب تطبيقه - Must be implemented",'حالة الالتزام بالضوابط -مستوى ٣'!H67="يجب تطبيقه كليًا - Must be fully implemented",'حالة الالتزام بالضوابط -مستوى ٣'!H67="يجب تطبيقه جزئيًا - Must be partially implemented"),IF('حالة الالتزام بالضوابط -مستوى ٣'!K67=0,"لا ينطبق - Not Applicable",'حالة الالتزام بالضوابط -مستوى ٣'!K67),"-"))</f>
        <v>-</v>
      </c>
      <c r="S37" s="217" t="str">
        <f>IF(OR('معلومات أساسية عن الخدمة'!C12 = "",'معلومات أساسية عن الخدمة'!D12 = ""),"-",IF(OR('حالة الالتزام بالضوابط -مستوى ٤'!H67="يجب تطبيقه - Must be implemented",'حالة الالتزام بالضوابط -مستوى ٤'!H67="يجب تطبيقه كليًا - Must be fully implemented",'حالة الالتزام بالضوابط -مستوى ٤'!H67="يجب تطبيقه جزئيًا - Must be partially implemented"),IF('حالة الالتزام بالضوابط -مستوى ٤'!K67=0,"لا ينطبق - Not Applicable",'حالة الالتزام بالضوابط -مستوى ٤'!K67),"-"))</f>
        <v>-</v>
      </c>
      <c r="T37"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"")),4,IF(SUM(P37:S37)=0,"لا ينطبق - Not Applicable",AVERAGE(P37:S37)))</f>
        <v>4</v>
      </c>
      <c r="X37" s="218" t="s">
        <v>55</v>
      </c>
      <c r="Y37" s="217" t="str">
        <f>IF(OR('معلومات أساسية عن الخدمة'!C6 = "",'معلومات أساسية عن الخدمة'!D6 = ""),"-",IF(OR('حالة الالتزام بالضوابط -مستوى ١'!H67="يوصى بتطبيقه - Recommended",'حالة الالتزام بالضوابط -مستوى ١'!H67="يجب تطبيقه جزئيًا - Must be partially implemented"),IF('حالة الالتزام بالضوابط -مستوى ١'!M67=0,"لا ينطبق - Not Applicable",'حالة الالتزام بالضوابط -مستوى ١'!M67),"-"))</f>
        <v>-</v>
      </c>
      <c r="Z37" s="217" t="str">
        <f>IF(OR('معلومات أساسية عن الخدمة'!C8 = "",'معلومات أساسية عن الخدمة'!D8 = ""),"-",IF(OR('حالة الالتزام بالضوابط -مستوى ٢'!H67="يوصى بتطبيقه - Recommended",'حالة الالتزام بالضوابط -مستوى ١'!H67="يجب تطبيقه جزئيًا - Must be partially implemented"),IF('حالة الالتزام بالضوابط -مستوى ٢'!M67=0,"لا ينطبق - Not Applicable",'حالة الالتزام بالضوابط -مستوى ٢'!M67),"-"))</f>
        <v>-</v>
      </c>
      <c r="AA37" s="217" t="str">
        <f>IF(OR('معلومات أساسية عن الخدمة'!C10 = "",'معلومات أساسية عن الخدمة'!D10 = ""),"-",IF(OR('حالة الالتزام بالضوابط -مستوى ٣'!H67="يوصى بتطبيقه - Recommended",'حالة الالتزام بالضوابط -مستوى ٣'!H67="يجب تطبيقه جزئيًا - Must be partially implemented"),IF('حالة الالتزام بالضوابط -مستوى ٣'!M67=0,"لا ينطبق - Not Applicable",'حالة الالتزام بالضوابط -مستوى ٣'!M67),"-"))</f>
        <v>-</v>
      </c>
      <c r="AB37" s="217" t="str">
        <f>IF(OR('معلومات أساسية عن الخدمة'!C12 = "",'معلومات أساسية عن الخدمة'!D12 = ""),"-",IF(OR('حالة الالتزام بالضوابط -مستوى ٤'!H67="يوصى بتطبيقه - Recommended",'حالة الالتزام بالضوابط -مستوى ٤'!H67="يجب تطبيقه جزئيًا - Must be partially implemented"),IF('حالة الالتزام بالضوابط -مستوى ٤'!M67=0,"لا ينطبق - Not Applicable",'حالة الالتزام بالضوابط -مستوى ٤'!M67),"-"))</f>
        <v>-</v>
      </c>
      <c r="AC37"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"")),4,IF(AND(AB37="-",AA37="-",Z37="-",Y37="-"),5,IF(SUM(Y37:AB37)=0,"لا ينطبق - Not Applicable",AVERAGE(Y37:AB37))))</f>
        <v>4</v>
      </c>
    </row>
    <row r="38" spans="1:30" ht="20.25" x14ac:dyDescent="0.25">
      <c r="A38" s="223"/>
      <c r="B38" s="282" t="s">
        <v>188</v>
      </c>
      <c r="C38" s="240" t="str">
        <f t="shared" si="3"/>
        <v>-</v>
      </c>
      <c r="D38" s="221"/>
      <c r="E38" s="220"/>
      <c r="G38" s="223"/>
      <c r="H38" s="282" t="s">
        <v>188</v>
      </c>
      <c r="I38" s="240" t="str">
        <f t="shared" si="2"/>
        <v>-</v>
      </c>
      <c r="J38" s="220"/>
      <c r="O38" s="218" t="s">
        <v>56</v>
      </c>
      <c r="P38" s="217" t="str">
        <f>IF(OR('معلومات أساسية عن الخدمة'!C6 = "",'معلومات أساسية عن الخدمة'!D6 = ""),"-",IF(OR('حالة الالتزام بالضوابط -مستوى ١'!H72="يجب تطبيقه - Must be implemented",'حالة الالتزام بالضوابط -مستوى ١'!H72="يجب تطبيقه كليًا - Must be fully implemented"),IF('حالة الالتزام بالضوابط -مستوى ١'!K72=0,"لا ينطبق - Not Applicable",'حالة الالتزام بالضوابط -مستوى ١'!K72),"-"))</f>
        <v>-</v>
      </c>
      <c r="Q38" s="217" t="str">
        <f>IF(OR('معلومات أساسية عن الخدمة'!C8 = "",'معلومات أساسية عن الخدمة'!D8 = ""),"-",IF(OR('حالة الالتزام بالضوابط -مستوى ٢'!H72="يجب تطبيقه - Must be implemented",'حالة الالتزام بالضوابط -مستوى ٢'!H72="يجب تطبيقه كليًا - Must be fully implemented"),IF('حالة الالتزام بالضوابط -مستوى ٢'!K72=0,"لا ينطبق - Not Applicable",'حالة الالتزام بالضوابط -مستوى ٢'!K72),"-"))</f>
        <v>-</v>
      </c>
      <c r="R38" s="217" t="str">
        <f>IF(OR('معلومات أساسية عن الخدمة'!C10 = "",'معلومات أساسية عن الخدمة'!D10 = ""),"-",IF(OR('حالة الالتزام بالضوابط -مستوى ٣'!H72="يجب تطبيقه - Must be implemented",'حالة الالتزام بالضوابط -مستوى ٣'!H72="يجب تطبيقه كليًا - Must be fully implemented",'حالة الالتزام بالضوابط -مستوى ٣'!H72="يجب تطبيقه جزئيًا - Must be partially implemented"),IF('حالة الالتزام بالضوابط -مستوى ٣'!K72=0,"لا ينطبق - Not Applicable",'حالة الالتزام بالضوابط -مستوى ٣'!K72),"-"))</f>
        <v>-</v>
      </c>
      <c r="S38" s="217" t="str">
        <f>IF(OR('معلومات أساسية عن الخدمة'!C12 = "",'معلومات أساسية عن الخدمة'!D12 = ""),"-",IF(OR('حالة الالتزام بالضوابط -مستوى ٤'!H72="يجب تطبيقه - Must be implemented",'حالة الالتزام بالضوابط -مستوى ٤'!H72="يجب تطبيقه كليًا - Must be fully implemented",'حالة الالتزام بالضوابط -مستوى ٤'!H72="يجب تطبيقه جزئيًا - Must be partially implemented"),IF('حالة الالتزام بالضوابط -مستوى ٤'!K72=0,"لا ينطبق - Not Applicable",'حالة الالتزام بالضوابط -مستوى ٤'!K72),"-"))</f>
        <v>-</v>
      </c>
      <c r="T38"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"")),4,IF(SUM(P38:S38)=0,"لا ينطبق - Not Applicable",AVERAGE(P38:S38)))</f>
        <v>4</v>
      </c>
      <c r="X38" s="218" t="s">
        <v>56</v>
      </c>
      <c r="Y38" s="217" t="str">
        <f>IF(OR('معلومات أساسية عن الخدمة'!C6 = "",'معلومات أساسية عن الخدمة'!D6 = ""),"-",IF(OR('حالة الالتزام بالضوابط -مستوى ١'!H72="يوصى بتطبيقه - Recommended",'حالة الالتزام بالضوابط -مستوى ١'!H72="يجب تطبيقه جزئيًا - Must be partially implemented"),IF('حالة الالتزام بالضوابط -مستوى ١'!M72=0,"لا ينطبق - Not Applicable",'حالة الالتزام بالضوابط -مستوى ١'!M72),"-"))</f>
        <v>-</v>
      </c>
      <c r="Z38" s="217" t="str">
        <f>IF(OR('معلومات أساسية عن الخدمة'!C8 = "",'معلومات أساسية عن الخدمة'!D8 = ""),"-",IF(OR('حالة الالتزام بالضوابط -مستوى ٢'!H72="يوصى بتطبيقه - Recommended",'حالة الالتزام بالضوابط -مستوى ٢'!H72="يجب تطبيقه جزئيًا - Must be partially implemented"),IF('حالة الالتزام بالضوابط -مستوى ٢'!M72=0,"لا ينطبق - Not Applicable",'حالة الالتزام بالضوابط -مستوى ٢'!M72),"-"))</f>
        <v>-</v>
      </c>
      <c r="AA38" s="217" t="str">
        <f>IF(OR('معلومات أساسية عن الخدمة'!C10 = "",'معلومات أساسية عن الخدمة'!D10 = ""),"-",IF(OR('حالة الالتزام بالضوابط -مستوى ٣'!H72="يوصى بتطبيقه - Recommended",'حالة الالتزام بالضوابط -مستوى ٣'!H72="يجب تطبيقه جزئيًا - Must be partially implemented"),IF('حالة الالتزام بالضوابط -مستوى ٣'!M72=0,"لا ينطبق - Not Applicable",'حالة الالتزام بالضوابط -مستوى ٣'!M72),"-"))</f>
        <v>-</v>
      </c>
      <c r="AB38" s="217" t="str">
        <f>IF(OR('معلومات أساسية عن الخدمة'!C12 = "",'معلومات أساسية عن الخدمة'!D12 = ""),"-",IF(OR('حالة الالتزام بالضوابط -مستوى ٤'!H72="يوصى بتطبيقه - Recommended",'حالة الالتزام بالضوابط -مستوى ٤'!H72="يجب تطبيقه جزئيًا - Must be partially implemented"),IF('حالة الالتزام بالضوابط -مستوى ٤'!M72=0,"لا ينطبق - Not Applicable",'حالة الالتزام بالضوابط -مستوى ٤'!M72),"-"))</f>
        <v>-</v>
      </c>
      <c r="AC38"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"")),4,IF(AND(AB38="-",AA38="-",Z38="-",Y38="-"),5,IF(SUM(Y38:AB38)=0,"لا ينطبق - Not Applicable",AVERAGE(Y38:AB38))))</f>
        <v>4</v>
      </c>
    </row>
    <row r="39" spans="1:30" ht="20.25" x14ac:dyDescent="0.25">
      <c r="A39" s="223"/>
      <c r="B39" s="282" t="s">
        <v>191</v>
      </c>
      <c r="C39" s="240" t="str">
        <f t="shared" si="3"/>
        <v>-</v>
      </c>
      <c r="D39" s="221"/>
      <c r="E39" s="220"/>
      <c r="G39" s="223"/>
      <c r="H39" s="282" t="s">
        <v>191</v>
      </c>
      <c r="I39" s="240" t="str">
        <f t="shared" si="2"/>
        <v>-</v>
      </c>
      <c r="J39" s="220"/>
      <c r="O39" s="218" t="s">
        <v>57</v>
      </c>
      <c r="P39" s="217" t="str">
        <f>IF(OR('معلومات أساسية عن الخدمة'!C6 = "",'معلومات أساسية عن الخدمة'!D6 = ""),"-",IF(OR('حالة الالتزام بالضوابط -مستوى ١'!H78="يجب تطبيقه - Must be implemented",'حالة الالتزام بالضوابط -مستوى ١'!H78="يجب تطبيقه كليًا - Must be fully implemented"),IF('حالة الالتزام بالضوابط -مستوى ١'!K78=0,"لا ينطبق - Not Applicable",'حالة الالتزام بالضوابط -مستوى ١'!K78),"-"))</f>
        <v>-</v>
      </c>
      <c r="Q39" s="217" t="str">
        <f>IF(OR('معلومات أساسية عن الخدمة'!C8 = "",'معلومات أساسية عن الخدمة'!D8 = ""),"-",IF(OR('حالة الالتزام بالضوابط -مستوى ٢'!H78="يجب تطبيقه - Must be implemented",'حالة الالتزام بالضوابط -مستوى ٢'!H78="يجب تطبيقه كليًا - Must be fully implemented"),IF('حالة الالتزام بالضوابط -مستوى ٢'!K78=0,"لا ينطبق - Not Applicable",'حالة الالتزام بالضوابط -مستوى ٢'!K78),"-"))</f>
        <v>-</v>
      </c>
      <c r="R39" s="217" t="str">
        <f>IF(OR('معلومات أساسية عن الخدمة'!C10 = "",'معلومات أساسية عن الخدمة'!D10 = ""),"-",IF(OR('حالة الالتزام بالضوابط -مستوى ٣'!H78="يجب تطبيقه - Must be implemented",'حالة الالتزام بالضوابط -مستوى ٣'!H78="يجب تطبيقه كليًا - Must be fully implemented",'حالة الالتزام بالضوابط -مستوى ٣'!H78="يجب تطبيقه جزئيًا - Must be partially implemented"),IF('حالة الالتزام بالضوابط -مستوى ٣'!K78=0,"لا ينطبق - Not Applicable",'حالة الالتزام بالضوابط -مستوى ٣'!K78),"-"))</f>
        <v>-</v>
      </c>
      <c r="S39" s="217" t="str">
        <f>IF(OR('معلومات أساسية عن الخدمة'!C12 = "",'معلومات أساسية عن الخدمة'!D12 = ""),"-",IF(OR('حالة الالتزام بالضوابط -مستوى ٤'!H78="يجب تطبيقه - Must be implemented",'حالة الالتزام بالضوابط -مستوى ٤'!H78="يجب تطبيقه كليًا - Must be fully implemented",'حالة الالتزام بالضوابط -مستوى ٤'!H78="يجب تطبيقه جزئيًا - Must be partially implemented"),IF('حالة الالتزام بالضوابط -مستوى ٤'!K78=0,"لا ينطبق - Not Applicable",'حالة الالتزام بالضوابط -مستوى ٤'!K78),"-"))</f>
        <v>-</v>
      </c>
      <c r="T39"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"")),4,IF(SUM(P39:S39)=0,"لا ينطبق - Not Applicable",AVERAGE(P39:S39)))</f>
        <v>4</v>
      </c>
      <c r="X39" s="218" t="s">
        <v>57</v>
      </c>
      <c r="Y39" s="217" t="str">
        <f>IF(OR('معلومات أساسية عن الخدمة'!C6 = "",'معلومات أساسية عن الخدمة'!D6 = ""),"-",IF(OR('حالة الالتزام بالضوابط -مستوى ١'!H78="يوصى بتطبيقه - Recommended",'حالة الالتزام بالضوابط -مستوى ١'!H78="يجب تطبيقه جزئيًا - Must be partially implemented"),IF('حالة الالتزام بالضوابط -مستوى ١'!M78=0,"لا ينطبق - Not Applicable",'حالة الالتزام بالضوابط -مستوى ١'!M78),"-"))</f>
        <v>-</v>
      </c>
      <c r="Z39" s="217" t="str">
        <f>IF(OR('معلومات أساسية عن الخدمة'!C8 = "",'معلومات أساسية عن الخدمة'!D8 = ""),"-",IF(OR('حالة الالتزام بالضوابط -مستوى ٢'!H78="يوصى بتطبيقه - Recommended",'حالة الالتزام بالضوابط -مستوى ٢'!H78="يجب تطبيقه جزئيًا - Must be partially implemented"),IF('حالة الالتزام بالضوابط -مستوى ٢'!M78=0,"لا ينطبق - Not Applicable",'حالة الالتزام بالضوابط -مستوى ٢'!M78),"-"))</f>
        <v>-</v>
      </c>
      <c r="AA39" s="217" t="str">
        <f>IF(OR('معلومات أساسية عن الخدمة'!C10 = "",'معلومات أساسية عن الخدمة'!D10 = ""),"-",IF(OR('حالة الالتزام بالضوابط -مستوى ٣'!H78="يوصى بتطبيقه - Recommended",'حالة الالتزام بالضوابط -مستوى ٣'!H78="يجب تطبيقه جزئيًا - Must be partially implemented"),IF('حالة الالتزام بالضوابط -مستوى ٣'!M78=0,"لا ينطبق - Not Applicable",'حالة الالتزام بالضوابط -مستوى ٣'!M78),"-"))</f>
        <v>-</v>
      </c>
      <c r="AB39" s="217" t="str">
        <f>IF(OR('معلومات أساسية عن الخدمة'!C12 = "",'معلومات أساسية عن الخدمة'!D12 = ""),"-",IF(OR('حالة الالتزام بالضوابط -مستوى ٤'!H78="يوصى بتطبيقه - Recommended",'حالة الالتزام بالضوابط -مستوى ٤'!H78="يجب تطبيقه جزئيًا - Must be partially implemented"),IF('حالة الالتزام بالضوابط -مستوى ٤'!M78=0,"لا ينطبق - Not Applicable",'حالة الالتزام بالضوابط -مستوى ٤'!M78),"-"))</f>
        <v>-</v>
      </c>
      <c r="AC39"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"")),4,IF(AND(AB39="-",AA39="-",Z39="-",Y39="-"),5,IF(SUM(Y39:AB39)=0,"لا ينطبق - Not Applicable",AVERAGE(Y39:AB39))))</f>
        <v>4</v>
      </c>
    </row>
    <row r="40" spans="1:30" ht="20.25" x14ac:dyDescent="0.25">
      <c r="A40" s="223"/>
      <c r="B40" s="282" t="s">
        <v>194</v>
      </c>
      <c r="C40" s="240" t="str">
        <f t="shared" si="3"/>
        <v>-</v>
      </c>
      <c r="D40" s="221"/>
      <c r="E40" s="220"/>
      <c r="G40" s="223"/>
      <c r="H40" s="282" t="s">
        <v>194</v>
      </c>
      <c r="I40" s="240" t="str">
        <f t="shared" si="2"/>
        <v>-</v>
      </c>
      <c r="J40" s="220"/>
      <c r="O40" s="218" t="s">
        <v>59</v>
      </c>
      <c r="P40" s="217" t="str">
        <f>IF(OR('معلومات أساسية عن الخدمة'!C6 = "",'معلومات أساسية عن الخدمة'!D6 = ""),"-",IF(OR('حالة الالتزام بالضوابط -مستوى ١'!H81="يجب تطبيقه - Must be implemented",'حالة الالتزام بالضوابط -مستوى ١'!H81="يجب تطبيقه كليًا - Must be fully implemented"),IF('حالة الالتزام بالضوابط -مستوى ١'!K81=0,"لا ينطبق - Not Applicable",'حالة الالتزام بالضوابط -مستوى ١'!K81),"-"))</f>
        <v>-</v>
      </c>
      <c r="Q40" s="217" t="str">
        <f>IF(OR('معلومات أساسية عن الخدمة'!C8 = "",'معلومات أساسية عن الخدمة'!D8 = ""),"-",IF(OR('حالة الالتزام بالضوابط -مستوى ٢'!H81="يجب تطبيقه - Must be implemented",'حالة الالتزام بالضوابط -مستوى ٢'!H81="يجب تطبيقه كليًا - Must be fully implemented"),IF('حالة الالتزام بالضوابط -مستوى ٢'!K81=0,"لا ينطبق - Not Applicable",'حالة الالتزام بالضوابط -مستوى ٢'!K81),"-"))</f>
        <v>-</v>
      </c>
      <c r="R40" s="217" t="str">
        <f>IF(OR('معلومات أساسية عن الخدمة'!C10 = "",'معلومات أساسية عن الخدمة'!D10 = ""),"-",IF(OR('حالة الالتزام بالضوابط -مستوى ٣'!H81="يجب تطبيقه - Must be implemented",'حالة الالتزام بالضوابط -مستوى ٣'!H81="يجب تطبيقه كليًا - Must be fully implemented",'حالة الالتزام بالضوابط -مستوى ٣'!H81="يجب تطبيقه جزئيًا - Must be partially implemented"),IF('حالة الالتزام بالضوابط -مستوى ٣'!K81=0,"لا ينطبق - Not Applicable",'حالة الالتزام بالضوابط -مستوى ٣'!K81),"-"))</f>
        <v>-</v>
      </c>
      <c r="S40" s="217" t="str">
        <f>IF(OR('معلومات أساسية عن الخدمة'!C12 = "",'معلومات أساسية عن الخدمة'!D12 = ""),"-",IF(OR('حالة الالتزام بالضوابط -مستوى ٤'!H81="يجب تطبيقه - Must be implemented",'حالة الالتزام بالضوابط -مستوى ٤'!H81="يجب تطبيقه كليًا - Must be fully implemented",'حالة الالتزام بالضوابط -مستوى ٤'!H81="يجب تطبيقه جزئيًا - Must be partially implemented"),IF('حالة الالتزام بالضوابط -مستوى ٤'!K81=0,"لا ينطبق - Not Applicable",'حالة الالتزام بالضوابط -مستوى ٤'!K81),"-"))</f>
        <v>-</v>
      </c>
      <c r="T40"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"")),4,IF(SUM(P40:S40)=0,"لا ينطبق - Not Applicable",AVERAGE(P40:S40)))</f>
        <v>4</v>
      </c>
      <c r="X40" s="218" t="s">
        <v>59</v>
      </c>
      <c r="Y40" s="217" t="str">
        <f>IF(OR('معلومات أساسية عن الخدمة'!C6 = "",'معلومات أساسية عن الخدمة'!D6 = ""),"-",IF(OR('حالة الالتزام بالضوابط -مستوى ١'!H81="يوصى بتطبيقه - Recommended",'حالة الالتزام بالضوابط -مستوى ١'!H81="يجب تطبيقه جزئيًا - Must be partially implemented"),IF('حالة الالتزام بالضوابط -مستوى ١'!M81=0,"لا ينطبق - Not Applicable",'حالة الالتزام بالضوابط -مستوى ١'!M81),"-"))</f>
        <v>-</v>
      </c>
      <c r="Z40" s="217" t="str">
        <f>IF(OR('معلومات أساسية عن الخدمة'!C8 = "",'معلومات أساسية عن الخدمة'!D8 = ""),"-",IF(OR('حالة الالتزام بالضوابط -مستوى ٢'!H81="يوصى بتطبيقه - Recommended",'حالة الالتزام بالضوابط -مستوى ٢'!H81="يجب تطبيقه جزئيًا - Must be partially implemented"),IF('حالة الالتزام بالضوابط -مستوى ٢'!M81=0,"لا ينطبق - Not Applicable",'حالة الالتزام بالضوابط -مستوى ٢'!M81),"-"))</f>
        <v>-</v>
      </c>
      <c r="AA40" s="217" t="str">
        <f>IF(OR('معلومات أساسية عن الخدمة'!C10 = "",'معلومات أساسية عن الخدمة'!D10 = ""),"-",IF(OR('حالة الالتزام بالضوابط -مستوى ٣'!H81="يوصى بتطبيقه - Recommended",'حالة الالتزام بالضوابط -مستوى ٣'!H81="يجب تطبيقه جزئيًا - Must be partially implemented"),IF('حالة الالتزام بالضوابط -مستوى ٣'!M81=0,"لا ينطبق - Not Applicable",'حالة الالتزام بالضوابط -مستوى ٣'!M81),"-"))</f>
        <v>-</v>
      </c>
      <c r="AB40" s="217" t="str">
        <f>IF(OR('معلومات أساسية عن الخدمة'!C12 = "",'معلومات أساسية عن الخدمة'!D12 = ""),"-",IF(OR('حالة الالتزام بالضوابط -مستوى ٤'!H81="يوصى بتطبيقه - Recommended",'حالة الالتزام بالضوابط -مستوى ٤'!H81="يجب تطبيقه جزئيًا - Must be partially implemented"),IF('حالة الالتزام بالضوابط -مستوى ٤'!M81=0,"لا ينطبق - Not Applicable",'حالة الالتزام بالضوابط -مستوى ٤'!M81),"-"))</f>
        <v>-</v>
      </c>
      <c r="AC40"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"")),4,IF(AND(AB40="-",AA40="-",Z40="-",Y40="-"),5,IF(SUM(Y40:AB40)=0,"لا ينطبق - Not Applicable",AVERAGE(Y40:AB40))))</f>
        <v>4</v>
      </c>
    </row>
    <row r="41" spans="1:30" ht="20.25" x14ac:dyDescent="0.25">
      <c r="A41" s="223"/>
      <c r="B41" s="282" t="s">
        <v>197</v>
      </c>
      <c r="C41" s="240" t="str">
        <f t="shared" si="3"/>
        <v>-</v>
      </c>
      <c r="D41" s="221"/>
      <c r="E41" s="220"/>
      <c r="G41" s="223"/>
      <c r="H41" s="282" t="s">
        <v>197</v>
      </c>
      <c r="I41" s="240" t="str">
        <f t="shared" si="2"/>
        <v>-</v>
      </c>
      <c r="J41" s="220"/>
      <c r="O41" s="218" t="s">
        <v>60</v>
      </c>
      <c r="P41" s="217" t="str">
        <f>IF(OR('معلومات أساسية عن الخدمة'!C6 = "",'معلومات أساسية عن الخدمة'!D6 = ""),"-",IF(OR('حالة الالتزام بالضوابط -مستوى ١'!H84="يجب تطبيقه - Must be implemented",'حالة الالتزام بالضوابط -مستوى ١'!H84="يجب تطبيقه كليًا - Must be fully implemented"),IF('حالة الالتزام بالضوابط -مستوى ١'!K84=0,"لا ينطبق - Not Applicable",'حالة الالتزام بالضوابط -مستوى ١'!K84),"-"))</f>
        <v>-</v>
      </c>
      <c r="Q41" s="217" t="str">
        <f>IF(OR('معلومات أساسية عن الخدمة'!C8 = "",'معلومات أساسية عن الخدمة'!D8 = ""),"-",IF(OR('حالة الالتزام بالضوابط -مستوى ٢'!H84="يجب تطبيقه - Must be implemented",'حالة الالتزام بالضوابط -مستوى ٢'!H84="يجب تطبيقه كليًا - Must be fully implemented"),IF('حالة الالتزام بالضوابط -مستوى ٢'!K84=0,"لا ينطبق - Not Applicable",'حالة الالتزام بالضوابط -مستوى ٢'!K84),"-"))</f>
        <v>-</v>
      </c>
      <c r="R41" s="217" t="str">
        <f>IF(OR('معلومات أساسية عن الخدمة'!C10 = "",'معلومات أساسية عن الخدمة'!D10 = ""),"-",IF(OR('حالة الالتزام بالضوابط -مستوى ٣'!H84="يجب تطبيقه - Must be implemented",'حالة الالتزام بالضوابط -مستوى ٣'!H84="يجب تطبيقه كليًا - Must be fully implemented",'حالة الالتزام بالضوابط -مستوى ٣'!H84="يجب تطبيقه جزئيًا - Must be partially implemented"),IF('حالة الالتزام بالضوابط -مستوى ٣'!K84=0,"لا ينطبق - Not Applicable",'حالة الالتزام بالضوابط -مستوى ٣'!K84),"-"))</f>
        <v>-</v>
      </c>
      <c r="S41" s="217" t="str">
        <f>IF(OR('معلومات أساسية عن الخدمة'!C12 = "",'معلومات أساسية عن الخدمة'!D12 = ""),"-",IF(OR('حالة الالتزام بالضوابط -مستوى ٤'!H84="يجب تطبيقه - Must be implemented",'حالة الالتزام بالضوابط -مستوى ٤'!H84="يجب تطبيقه كليًا - Must be fully implemented",'حالة الالتزام بالضوابط -مستوى ٤'!H84="يجب تطبيقه جزئيًا - Must be partially implemented"),IF('حالة الالتزام بالضوابط -مستوى ٤'!K84=0,"لا ينطبق - Not Applicable",'حالة الالتزام بالضوابط -مستوى ٤'!K84),"-"))</f>
        <v>-</v>
      </c>
      <c r="T41"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"")),4,IF(SUM(P41:S41)=0,"لا ينطبق - Not Applicable",AVERAGE(P41:S41)))</f>
        <v>4</v>
      </c>
      <c r="X41" s="218" t="s">
        <v>60</v>
      </c>
      <c r="Y41" s="217" t="str">
        <f>IF(OR('معلومات أساسية عن الخدمة'!C6 = "",'معلومات أساسية عن الخدمة'!D6 = ""),"-",IF(OR('حالة الالتزام بالضوابط -مستوى ١'!H84="يوصى بتطبيقه - Recommended",'حالة الالتزام بالضوابط -مستوى ١'!H84="يجب تطبيقه جزئيًا - Must be partially implemented"),IF('حالة الالتزام بالضوابط -مستوى ١'!M84=0,"لا ينطبق - Not Applicable",'حالة الالتزام بالضوابط -مستوى ١'!M84),"-"))</f>
        <v>-</v>
      </c>
      <c r="Z41" s="217" t="str">
        <f>IF(OR('معلومات أساسية عن الخدمة'!C8 = "",'معلومات أساسية عن الخدمة'!D8 = ""),"-",IF(OR('حالة الالتزام بالضوابط -مستوى ٢'!H84="يوصى بتطبيقه - Recommended",'حالة الالتزام بالضوابط -مستوى ٢'!H84="يجب تطبيقه جزئيًا - Must be partially implemented"),IF('حالة الالتزام بالضوابط -مستوى ٢'!M84=0,"لا ينطبق - Not Applicable",'حالة الالتزام بالضوابط -مستوى ٢'!M84),"-"))</f>
        <v>-</v>
      </c>
      <c r="AA41" s="217" t="str">
        <f>IF(OR('معلومات أساسية عن الخدمة'!C10 = "",'معلومات أساسية عن الخدمة'!D10 = ""),"-",IF(OR('حالة الالتزام بالضوابط -مستوى ٣'!H84="يوصى بتطبيقه - Recommended",'حالة الالتزام بالضوابط -مستوى ٣'!H84="يجب تطبيقه جزئيًا - Must be partially implemented"),IF('حالة الالتزام بالضوابط -مستوى ٣'!M84=0,"لا ينطبق - Not Applicable",'حالة الالتزام بالضوابط -مستوى ٣'!M84),"-"))</f>
        <v>-</v>
      </c>
      <c r="AB41" s="217" t="str">
        <f>IF(OR('معلومات أساسية عن الخدمة'!C12 = "",'معلومات أساسية عن الخدمة'!D12 = ""),"-",IF(OR('حالة الالتزام بالضوابط -مستوى ٤'!H84="يوصى بتطبيقه - Recommended",'حالة الالتزام بالضوابط -مستوى ٤'!H84="يجب تطبيقه جزئيًا - Must be partially implemented"),IF('حالة الالتزام بالضوابط -مستوى ٤'!M84=0,"لا ينطبق - Not Applicable",'حالة الالتزام بالضوابط -مستوى ٤'!M84),"-"))</f>
        <v>-</v>
      </c>
      <c r="AC41"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"")),4,IF(AND(AB41="-",AA41="-",Z41="-",Y41="-"),5,IF(SUM(Y41:AB41)=0,"لا ينطبق - Not Applicable",AVERAGE(Y41:AB41))))</f>
        <v>4</v>
      </c>
    </row>
    <row r="42" spans="1:30" ht="20.25" x14ac:dyDescent="0.25">
      <c r="A42" s="223"/>
      <c r="B42" s="282" t="s">
        <v>199</v>
      </c>
      <c r="C42" s="240" t="str">
        <f t="shared" si="3"/>
        <v>-</v>
      </c>
      <c r="D42" s="221"/>
      <c r="E42" s="220"/>
      <c r="G42" s="223"/>
      <c r="H42" s="282" t="s">
        <v>199</v>
      </c>
      <c r="I42" s="240" t="str">
        <f t="shared" si="2"/>
        <v>-</v>
      </c>
      <c r="J42" s="220"/>
      <c r="O42" s="218" t="s">
        <v>63</v>
      </c>
      <c r="P42" s="217" t="str">
        <f>IF(OR('معلومات أساسية عن الخدمة'!C6 = "",'معلومات أساسية عن الخدمة'!D6 = ""),"-",IF(OR('حالة الالتزام بالضوابط -مستوى ١'!H87="يجب تطبيقه - Must be implemented",'حالة الالتزام بالضوابط -مستوى ١'!H87="يجب تطبيقه كليًا - Must be fully implemented"),IF('حالة الالتزام بالضوابط -مستوى ١'!K87=0,"لا ينطبق - Not Applicable",'حالة الالتزام بالضوابط -مستوى ١'!K87),"-"))</f>
        <v>-</v>
      </c>
      <c r="Q42" s="217" t="str">
        <f>IF(OR('معلومات أساسية عن الخدمة'!C8 = "",'معلومات أساسية عن الخدمة'!D8 = ""),"-",IF(OR('حالة الالتزام بالضوابط -مستوى ٢'!H87="يجب تطبيقه - Must be implemented",'حالة الالتزام بالضوابط -مستوى ٢'!H87="يجب تطبيقه كليًا - Must be fully implemented"),IF('حالة الالتزام بالضوابط -مستوى ٢'!K87=0,"لا ينطبق - Not Applicable",'حالة الالتزام بالضوابط -مستوى ٢'!K87),"-"))</f>
        <v>-</v>
      </c>
      <c r="R42" s="217" t="str">
        <f>IF(OR('معلومات أساسية عن الخدمة'!C10 = "",'معلومات أساسية عن الخدمة'!D10 = ""),"-",IF(OR('حالة الالتزام بالضوابط -مستوى ٣'!H87="يجب تطبيقه - Must be implemented",'حالة الالتزام بالضوابط -مستوى ٣'!H87="يجب تطبيقه كليًا - Must be fully implemented",'حالة الالتزام بالضوابط -مستوى ٣'!H87="يجب تطبيقه جزئيًا - Must be partially implemented"),IF('حالة الالتزام بالضوابط -مستوى ٣'!K87=0,"لا ينطبق - Not Applicable",'حالة الالتزام بالضوابط -مستوى ٣'!K87),"-"))</f>
        <v>-</v>
      </c>
      <c r="S42" s="217" t="str">
        <f>IF(OR('معلومات أساسية عن الخدمة'!C12 = "",'معلومات أساسية عن الخدمة'!D12 = ""),"-",IF(OR('حالة الالتزام بالضوابط -مستوى ٤'!H87="يجب تطبيقه - Must be implemented",'حالة الالتزام بالضوابط -مستوى ٤'!H87="يجب تطبيقه كليًا - Must be fully implemented",'حالة الالتزام بالضوابط -مستوى ٤'!H87="يجب تطبيقه جزئيًا - Must be partially implemented"),IF('حالة الالتزام بالضوابط -مستوى ٤'!K87=0,"لا ينطبق - Not Applicable",'حالة الالتزام بالضوابط -مستوى ٤'!K87),"-"))</f>
        <v>-</v>
      </c>
      <c r="T42"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"")),4,IF(SUM(P42:S42)=0,"لا ينطبق - Not Applicable",AVERAGE(P42:S42)))</f>
        <v>4</v>
      </c>
      <c r="X42" s="218" t="s">
        <v>63</v>
      </c>
      <c r="Y42" s="217" t="str">
        <f>IF(OR('معلومات أساسية عن الخدمة'!C6 = "",'معلومات أساسية عن الخدمة'!D6 = ""),"-",IF(OR('حالة الالتزام بالضوابط -مستوى ١'!H87="يوصى بتطبيقه - Recommended",'حالة الالتزام بالضوابط -مستوى ١'!H87="يجب تطبيقه جزئيًا - Must be partially implemented"),IF('حالة الالتزام بالضوابط -مستوى ١'!M87=0,"لا ينطبق - Not Applicable",'حالة الالتزام بالضوابط -مستوى ١'!M87),"-"))</f>
        <v>-</v>
      </c>
      <c r="Z42" s="217" t="str">
        <f>IF(OR('معلومات أساسية عن الخدمة'!C8 = "",'معلومات أساسية عن الخدمة'!D8 = ""),"-",IF(OR('حالة الالتزام بالضوابط -مستوى ٢'!H87="يوصى بتطبيقه - Recommended",'حالة الالتزام بالضوابط -مستوى ٢'!H87="يجب تطبيقه جزئيًا - Must be partially implemented"),IF('حالة الالتزام بالضوابط -مستوى ٢'!M87=0,"لا ينطبق - Not Applicable",'حالة الالتزام بالضوابط -مستوى ٢'!M87),"-"))</f>
        <v>-</v>
      </c>
      <c r="AA42" s="217" t="str">
        <f>IF(OR('معلومات أساسية عن الخدمة'!C10 = "",'معلومات أساسية عن الخدمة'!D10 = ""),"-",IF(OR('حالة الالتزام بالضوابط -مستوى ٣'!H87="يوصى بتطبيقه - Recommended",'حالة الالتزام بالضوابط -مستوى ٣'!H87="يجب تطبيقه جزئيًا - Must be partially implemented"),IF('حالة الالتزام بالضوابط -مستوى ٣'!M87=0,"لا ينطبق - Not Applicable",'حالة الالتزام بالضوابط -مستوى ٣'!M87),"-"))</f>
        <v>-</v>
      </c>
      <c r="AB42" s="217" t="str">
        <f>IF(OR('معلومات أساسية عن الخدمة'!C12 = "",'معلومات أساسية عن الخدمة'!D12 = ""),"-",IF(OR('حالة الالتزام بالضوابط -مستوى ٤'!H87="يوصى بتطبيقه - Recommended",'حالة الالتزام بالضوابط -مستوى ٤'!H87="يجب تطبيقه جزئيًا - Must be partially implemented"),IF('حالة الالتزام بالضوابط -مستوى ٤'!M87=0,"لا ينطبق - Not Applicable",'حالة الالتزام بالضوابط -مستوى ٤'!M87),"-"))</f>
        <v>-</v>
      </c>
      <c r="AC42"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"")),4,IF(AND(AB42="-",AA42="-",Z42="-",Y42="-"),5,IF(SUM(Y42:AB42)=0,"لا ينطبق - Not Applicable",AVERAGE(Y42:AB42))))</f>
        <v>4</v>
      </c>
    </row>
    <row r="43" spans="1:30" ht="20.25" x14ac:dyDescent="0.25">
      <c r="A43" s="223"/>
      <c r="B43" s="282" t="s">
        <v>208</v>
      </c>
      <c r="C43" s="240" t="str">
        <f t="shared" si="3"/>
        <v>-</v>
      </c>
      <c r="D43" s="221"/>
      <c r="E43" s="220"/>
      <c r="G43" s="223"/>
      <c r="H43" s="282" t="s">
        <v>208</v>
      </c>
      <c r="I43" s="240" t="str">
        <f t="shared" si="2"/>
        <v>-</v>
      </c>
      <c r="J43" s="220"/>
      <c r="O43" s="218" t="s">
        <v>61</v>
      </c>
      <c r="P43" s="217" t="str">
        <f>IF(OR('معلومات أساسية عن الخدمة'!C6 = "",'معلومات أساسية عن الخدمة'!D6 = ""),"-",IF(OR('حالة الالتزام بالضوابط -مستوى ١'!H89="يجب تطبيقه - Must be implemented",'حالة الالتزام بالضوابط -مستوى ١'!H89="يجب تطبيقه كليًا - Must be fully implemented"),IF('حالة الالتزام بالضوابط -مستوى ١'!K89=0,"لا ينطبق - Not Applicable",'حالة الالتزام بالضوابط -مستوى ١'!K89),"-"))</f>
        <v>-</v>
      </c>
      <c r="Q43" s="217" t="str">
        <f>IF(OR('معلومات أساسية عن الخدمة'!C8 = "",'معلومات أساسية عن الخدمة'!D8 = ""),"-",IF(OR('حالة الالتزام بالضوابط -مستوى ٢'!H89="يجب تطبيقه - Must be implemented",'حالة الالتزام بالضوابط -مستوى ٢'!H89="يجب تطبيقه كليًا - Must be fully implemented"),IF('حالة الالتزام بالضوابط -مستوى ٢'!K89=0,"لا ينطبق - Not Applicable",'حالة الالتزام بالضوابط -مستوى ٢'!K89),"-"))</f>
        <v>-</v>
      </c>
      <c r="R43" s="217" t="str">
        <f>IF(OR('معلومات أساسية عن الخدمة'!C10 = "",'معلومات أساسية عن الخدمة'!D10 = ""),"-",IF(OR('حالة الالتزام بالضوابط -مستوى ٣'!H89="يجب تطبيقه - Must be implemented",'حالة الالتزام بالضوابط -مستوى ٣'!H89="يجب تطبيقه كليًا - Must be fully implemented",'حالة الالتزام بالضوابط -مستوى ٣'!H89="يجب تطبيقه جزئيًا - Must be partially implemented"),IF('حالة الالتزام بالضوابط -مستوى ٣'!K89=0,"لا ينطبق - Not Applicable",'حالة الالتزام بالضوابط -مستوى ٣'!K89),"-"))</f>
        <v>-</v>
      </c>
      <c r="S43" s="217" t="str">
        <f>IF(OR('معلومات أساسية عن الخدمة'!C12 = "",'معلومات أساسية عن الخدمة'!D12 = ""),"-",IF(OR('حالة الالتزام بالضوابط -مستوى ٤'!H89="يجب تطبيقه - Must be implemented",'حالة الالتزام بالضوابط -مستوى ٤'!H89="يجب تطبيقه كليًا - Must be fully implemented",'حالة الالتزام بالضوابط -مستوى ٤'!H89="يجب تطبيقه جزئيًا - Must be partially implemented"),IF('حالة الالتزام بالضوابط -مستوى ٤'!K89=0,"لا ينطبق - Not Applicable",'حالة الالتزام بالضوابط -مستوى ٤'!K89),"-"))</f>
        <v>-</v>
      </c>
      <c r="T43"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"")),4,IF(SUM(P43:S43)=0,"لا ينطبق - Not Applicable",AVERAGE(P43:S43)))</f>
        <v>4</v>
      </c>
      <c r="X43" s="218" t="s">
        <v>61</v>
      </c>
      <c r="Y43" s="217" t="str">
        <f>IF(OR('معلومات أساسية عن الخدمة'!C6 = "",'معلومات أساسية عن الخدمة'!D6 = ""),"-",IF(OR('حالة الالتزام بالضوابط -مستوى ١'!H89="يوصى بتطبيقه - Recommended",'حالة الالتزام بالضوابط -مستوى ١'!H89="يجب تطبيقه جزئيًا - Must be partially implemented"),IF('حالة الالتزام بالضوابط -مستوى ١'!M89=0,"لا ينطبق - Not Applicable",'حالة الالتزام بالضوابط -مستوى ١'!M89),"-"))</f>
        <v>-</v>
      </c>
      <c r="Z43" s="217" t="str">
        <f>IF(OR('معلومات أساسية عن الخدمة'!C8 = "",'معلومات أساسية عن الخدمة'!D8 = ""),"-",IF(OR('حالة الالتزام بالضوابط -مستوى ٢'!H89="يوصى بتطبيقه - Recommended",'حالة الالتزام بالضوابط -مستوى ٢'!H89="يجب تطبيقه جزئيًا - Must be partially implemented"),IF('حالة الالتزام بالضوابط -مستوى ٢'!M89=0,"لا ينطبق - Not Applicable",'حالة الالتزام بالضوابط -مستوى ٢'!M89),"-"))</f>
        <v>-</v>
      </c>
      <c r="AA43" s="217" t="str">
        <f>IF(OR('معلومات أساسية عن الخدمة'!C10 = "",'معلومات أساسية عن الخدمة'!D10 = ""),"-",IF(OR('حالة الالتزام بالضوابط -مستوى ٣'!H89="يوصى بتطبيقه - Recommended",'حالة الالتزام بالضوابط -مستوى ٣'!H89="يجب تطبيقه جزئيًا - Must be partially implemented"),IF('حالة الالتزام بالضوابط -مستوى ٣'!M89=0,"لا ينطبق - Not Applicable",'حالة الالتزام بالضوابط -مستوى ٣'!M89),"-"))</f>
        <v>-</v>
      </c>
      <c r="AB43" s="217" t="str">
        <f>IF(OR('معلومات أساسية عن الخدمة'!C12 = "",'معلومات أساسية عن الخدمة'!D12 = ""),"-",IF(OR('حالة الالتزام بالضوابط -مستوى ٤'!H89="يوصى بتطبيقه - Recommended",'حالة الالتزام بالضوابط -مستوى ٤'!H89="يجب تطبيقه جزئيًا - Must be partially implemented"),IF('حالة الالتزام بالضوابط -مستوى ٤'!M89=0,"لا ينطبق - Not Applicable",'حالة الالتزام بالضوابط -مستوى ٤'!M89),"-"))</f>
        <v>-</v>
      </c>
      <c r="AC43"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"")),4,IF(AND(AB43="-",AA43="-",Z43="-",Y43="-"),5,IF(SUM(Y43:AB43)=0,"لا ينطبق - Not Applicable",AVERAGE(Y43:AB43))))</f>
        <v>4</v>
      </c>
    </row>
    <row r="44" spans="1:30" ht="20.25" x14ac:dyDescent="0.25">
      <c r="A44" s="223"/>
      <c r="B44" s="282" t="s">
        <v>217</v>
      </c>
      <c r="C44" s="240" t="str">
        <f t="shared" si="3"/>
        <v>-</v>
      </c>
      <c r="D44" s="221"/>
      <c r="E44" s="220"/>
      <c r="G44" s="223"/>
      <c r="H44" s="282" t="s">
        <v>217</v>
      </c>
      <c r="I44" s="240" t="str">
        <f t="shared" si="2"/>
        <v>-</v>
      </c>
      <c r="J44" s="220"/>
      <c r="O44" s="218" t="s">
        <v>64</v>
      </c>
      <c r="P44" s="217" t="str">
        <f>IF(OR('معلومات أساسية عن الخدمة'!C6 = "",'معلومات أساسية عن الخدمة'!D6 = ""),"-",IF(OR('حالة الالتزام بالضوابط -مستوى ١'!H98="يجب تطبيقه - Must be implemented",'حالة الالتزام بالضوابط -مستوى ١'!H98="يجب تطبيقه كليًا - Must be fully implemented"),IF('حالة الالتزام بالضوابط -مستوى ١'!K98=0,"لا ينطبق - Not Applicable",'حالة الالتزام بالضوابط -مستوى ١'!K98),"-"))</f>
        <v>-</v>
      </c>
      <c r="Q44" s="217" t="str">
        <f>IF(OR('معلومات أساسية عن الخدمة'!C8 = "",'معلومات أساسية عن الخدمة'!D8 = ""),"-",IF(OR('حالة الالتزام بالضوابط -مستوى ٢'!H98="يجب تطبيقه - Must be implemented",'حالة الالتزام بالضوابط -مستوى ٢'!H98="يجب تطبيقه كليًا - Must be fully implemented"),IF('حالة الالتزام بالضوابط -مستوى ٢'!K98=0,"لا ينطبق - Not Applicable",'حالة الالتزام بالضوابط -مستوى ٢'!K98),"-"))</f>
        <v>-</v>
      </c>
      <c r="R44" s="217" t="str">
        <f>IF(OR('معلومات أساسية عن الخدمة'!C10 = "",'معلومات أساسية عن الخدمة'!D10 = ""),"-",IF(OR('حالة الالتزام بالضوابط -مستوى ٣'!H98="يجب تطبيقه - Must be implemented",'حالة الالتزام بالضوابط -مستوى ٣'!H98="يجب تطبيقه كليًا - Must be fully implemented",'حالة الالتزام بالضوابط -مستوى ٣'!H98="يجب تطبيقه جزئيًا - Must be partially implemented"),IF('حالة الالتزام بالضوابط -مستوى ٣'!K98=0,"لا ينطبق - Not Applicable",'حالة الالتزام بالضوابط -مستوى ٣'!K98),"-"))</f>
        <v>-</v>
      </c>
      <c r="S44" s="217" t="str">
        <f>IF(OR('معلومات أساسية عن الخدمة'!C12 = "",'معلومات أساسية عن الخدمة'!D12 = ""),"-",IF(OR('حالة الالتزام بالضوابط -مستوى ٤'!H98="يجب تطبيقه - Must be implemented",'حالة الالتزام بالضوابط -مستوى ٤'!H98="يجب تطبيقه كليًا - Must be fully implemented",'حالة الالتزام بالضوابط -مستوى ٤'!H98="يجب تطبيقه جزئيًا - Must be partially implemented"),IF('حالة الالتزام بالضوابط -مستوى ٤'!K98=0,"لا ينطبق - Not Applicable",'حالة الالتزام بالضوابط -مستوى ٤'!K98),"-"))</f>
        <v>-</v>
      </c>
      <c r="T44"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"")),4,IF(SUM(P44:S44)=0,"لا ينطبق - Not Applicable",AVERAGE(P44:S44)))</f>
        <v>4</v>
      </c>
      <c r="X44" s="218" t="s">
        <v>64</v>
      </c>
      <c r="Y44" s="217" t="str">
        <f>IF(OR('معلومات أساسية عن الخدمة'!C6 = "",'معلومات أساسية عن الخدمة'!D6 = ""),"-",IF(OR('حالة الالتزام بالضوابط -مستوى ١'!H98="يوصى بتطبيقه - Recommended",'حالة الالتزام بالضوابط -مستوى ١'!H98="يجب تطبيقه جزئيًا - Must be partially implemented"),IF('حالة الالتزام بالضوابط -مستوى ١'!M98=0,"لا ينطبق - Not Applicable",'حالة الالتزام بالضوابط -مستوى ١'!M98),"-"))</f>
        <v>-</v>
      </c>
      <c r="Z44" s="217" t="str">
        <f>IF(OR('معلومات أساسية عن الخدمة'!C8 = "",'معلومات أساسية عن الخدمة'!D8 = ""),"-",IF(OR('حالة الالتزام بالضوابط -مستوى ٢'!H98="يوصى بتطبيقه - Recommended",'حالة الالتزام بالضوابط -مستوى ٢'!H98="يجب تطبيقه جزئيًا - Must be partially implemented"),IF('حالة الالتزام بالضوابط -مستوى ٢'!M98=0,"لا ينطبق - Not Applicable",'حالة الالتزام بالضوابط -مستوى ٢'!M98),"-"))</f>
        <v>-</v>
      </c>
      <c r="AA44" s="217" t="str">
        <f>IF(OR('معلومات أساسية عن الخدمة'!C10 = "",'معلومات أساسية عن الخدمة'!D10 = ""),"-",IF(OR('حالة الالتزام بالضوابط -مستوى ٣'!H98="يوصى بتطبيقه - Recommended",'حالة الالتزام بالضوابط -مستوى ٣'!H98="يجب تطبيقه جزئيًا - Must be partially implemented"),IF('حالة الالتزام بالضوابط -مستوى ٣'!M98=0,"لا ينطبق - Not Applicable",'حالة الالتزام بالضوابط -مستوى ٣'!M98),"-"))</f>
        <v>-</v>
      </c>
      <c r="AB44" s="217" t="str">
        <f>IF(OR('معلومات أساسية عن الخدمة'!C12 = "",'معلومات أساسية عن الخدمة'!D12 = ""),"-",IF(OR('حالة الالتزام بالضوابط -مستوى ٤'!H98="يوصى بتطبيقه - Recommended",'حالة الالتزام بالضوابط -مستوى ٤'!H98="يجب تطبيقه جزئيًا - Must be partially implemented"),IF('حالة الالتزام بالضوابط -مستوى ٤'!M98=0,"لا ينطبق - Not Applicable",'حالة الالتزام بالضوابط -مستوى ٤'!M98),"-"))</f>
        <v>-</v>
      </c>
      <c r="AC44"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"")),4,IF(AND(AB44="-",AA44="-",Z44="-",Y44="-"),5,IF(SUM(Y44:AB44)=0,"لا ينطبق - Not Applicable",AVERAGE(Y44:AB44))))</f>
        <v>4</v>
      </c>
    </row>
    <row r="45" spans="1:30" ht="20.25" x14ac:dyDescent="0.25">
      <c r="A45" s="223"/>
      <c r="B45" s="282" t="s">
        <v>221</v>
      </c>
      <c r="C45" s="240" t="str">
        <f t="shared" si="3"/>
        <v>-</v>
      </c>
      <c r="D45" s="221"/>
      <c r="E45" s="220"/>
      <c r="G45" s="223"/>
      <c r="H45" s="282" t="s">
        <v>221</v>
      </c>
      <c r="I45" s="240" t="str">
        <f>IF(AC46=5,"الضابط إلزامي",IF(AC46="لا ينطبق - Not Applicable","لا ينطبق - Not Applicable",IF(AC46=3,"مطبق كليًا  - Implemented",IF(AC46=0,"لاينطبق على الجهة  - Not Applicable",IF(AC46=4,"-",IF(AC46&lt;=1,"غير مطبق  - Not Implemented",IF(3&gt;AC46&gt;1,"مطبق جزئيًا  - Partially Implemented",""))))))
)</f>
        <v>-</v>
      </c>
      <c r="J45" s="220"/>
      <c r="O45" s="218" t="s">
        <v>66</v>
      </c>
      <c r="P45" s="217" t="str">
        <f>IF(OR('معلومات أساسية عن الخدمة'!C6 = "",'معلومات أساسية عن الخدمة'!D6 = ""),"-",IF(OR('حالة الالتزام بالضوابط -مستوى ١'!H107="يجب تطبيقه - Must be implemented",'حالة الالتزام بالضوابط -مستوى ١'!H107="يجب تطبيقه كليًا - Must be fully implemented"),IF('حالة الالتزام بالضوابط -مستوى ١'!K107=0,"لا ينطبق - Not Applicable",'حالة الالتزام بالضوابط -مستوى ١'!K107),"-"))</f>
        <v>-</v>
      </c>
      <c r="Q45" s="217" t="str">
        <f>IF(OR('معلومات أساسية عن الخدمة'!C8 = "",'معلومات أساسية عن الخدمة'!D8 = ""),"-",IF(OR('حالة الالتزام بالضوابط -مستوى ٢'!H107="يجب تطبيقه - Must be implemented",'حالة الالتزام بالضوابط -مستوى ٢'!H107="يجب تطبيقه كليًا - Must be fully implemented"),IF('حالة الالتزام بالضوابط -مستوى ٢'!K107=0,"لا ينطبق - Not Applicable",'حالة الالتزام بالضوابط -مستوى ٢'!K107),"-"))</f>
        <v>-</v>
      </c>
      <c r="R45" s="217" t="str">
        <f>IF(OR('معلومات أساسية عن الخدمة'!C10 = "",'معلومات أساسية عن الخدمة'!D10 = ""),"-",IF(OR('حالة الالتزام بالضوابط -مستوى ٣'!H107="يجب تطبيقه - Must be implemented",'حالة الالتزام بالضوابط -مستوى ٣'!H107="يجب تطبيقه كليًا - Must be fully implemented",'حالة الالتزام بالضوابط -مستوى ٣'!H107="يجب تطبيقه جزئيًا - Must be partially implemented"),IF('حالة الالتزام بالضوابط -مستوى ٣'!K107=0,"لا ينطبق - Not Applicable",'حالة الالتزام بالضوابط -مستوى ٣'!K107),"-"))</f>
        <v>-</v>
      </c>
      <c r="S45" s="217" t="str">
        <f>IF(OR('معلومات أساسية عن الخدمة'!C12 = "",'معلومات أساسية عن الخدمة'!D12 = ""),"-",IF(OR('حالة الالتزام بالضوابط -مستوى ٤'!H107="يجب تطبيقه - Must be implemented",'حالة الالتزام بالضوابط -مستوى ٤'!H107="يجب تطبيقه كليًا - Must be fully implemented",'حالة الالتزام بالضوابط -مستوى ٤'!H107="يجب تطبيقه جزئيًا - Must be partially implemented"),IF('حالة الالتزام بالضوابط -مستوى ٤'!K107=0,"لا ينطبق - Not Applicable",'حالة الالتزام بالضوابط -مستوى ٤'!K107),"-"))</f>
        <v>-</v>
      </c>
      <c r="T45"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"")),4,IF(SUM(P45:S45)=0,"لا ينطبق - Not Applicable",AVERAGE(P45:S45)))</f>
        <v>4</v>
      </c>
      <c r="X45" s="218" t="s">
        <v>66</v>
      </c>
      <c r="Y45" s="217" t="str">
        <f>IF(OR('معلومات أساسية عن الخدمة'!C6 = "",'معلومات أساسية عن الخدمة'!D6 = ""),"-",IF(OR('حالة الالتزام بالضوابط -مستوى ١'!H107="يوصى بتطبيقه - Recommended",'حالة الالتزام بالضوابط -مستوى ١'!H107="يجب تطبيقه جزئيًا - Must be partially implemented"),IF('حالة الالتزام بالضوابط -مستوى ١'!M107=0,"لا ينطبق - Not Applicable",'حالة الالتزام بالضوابط -مستوى ١'!M107),"-"))</f>
        <v>-</v>
      </c>
      <c r="Z45" s="217" t="str">
        <f>IF(OR('معلومات أساسية عن الخدمة'!C8 = "",'معلومات أساسية عن الخدمة'!D8 = ""),"-",IF(OR('حالة الالتزام بالضوابط -مستوى ٢'!H107="يوصى بتطبيقه - Recommended",'حالة الالتزام بالضوابط -مستوى ٢'!H107="يجب تطبيقه جزئيًا - Must be partially implemented"),IF('حالة الالتزام بالضوابط -مستوى ٢'!M107=0,"لا ينطبق - Not Applicable",'حالة الالتزام بالضوابط -مستوى ٢'!M107),"-"))</f>
        <v>-</v>
      </c>
      <c r="AA45" s="217" t="str">
        <f>IF(OR('معلومات أساسية عن الخدمة'!C10 = "",'معلومات أساسية عن الخدمة'!D10 = ""),"-",IF(OR('حالة الالتزام بالضوابط -مستوى ٣'!H107="يوصى بتطبيقه - Recommended",'حالة الالتزام بالضوابط -مستوى ٣'!H107="يجب تطبيقه جزئيًا - Must be partially implemented"),IF('حالة الالتزام بالضوابط -مستوى ٣'!M107=0,"لا ينطبق - Not Applicable",'حالة الالتزام بالضوابط -مستوى ٣'!M107),"-"))</f>
        <v>-</v>
      </c>
      <c r="AB45" s="217" t="str">
        <f>IF(OR('معلومات أساسية عن الخدمة'!C12 = "",'معلومات أساسية عن الخدمة'!D12 = ""),"-",IF(OR('حالة الالتزام بالضوابط -مستوى ٤'!H107="يوصى بتطبيقه - Recommended",'حالة الالتزام بالضوابط -مستوى ٤'!H107="يجب تطبيقه جزئيًا - Must be partially implemented"),IF('حالة الالتزام بالضوابط -مستوى ٤'!M107=0,"لا ينطبق - Not Applicable",'حالة الالتزام بالضوابط -مستوى ٤'!M107),"-"))</f>
        <v>-</v>
      </c>
      <c r="AC45"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"")),4,IF(AND(AB45="-",AA45="-",Z45="-",Y45="-"),5,IF(SUM(Y45:AB45)=0,"لا ينطبق - Not Applicable",AVERAGE(Y45:AB45))))</f>
        <v>4</v>
      </c>
    </row>
    <row r="46" spans="1:30" ht="20.100000000000001" customHeight="1" x14ac:dyDescent="0.25">
      <c r="A46" s="223"/>
      <c r="B46" s="282" t="s">
        <v>223</v>
      </c>
      <c r="C46" s="240" t="str">
        <f t="shared" si="3"/>
        <v>-</v>
      </c>
      <c r="D46" s="221"/>
      <c r="E46" s="220"/>
      <c r="G46" s="223"/>
      <c r="H46" s="282" t="s">
        <v>223</v>
      </c>
      <c r="I46" s="240" t="str">
        <f t="shared" ref="I46:I54" si="4">IF(AC47=5,"الضابط إلزامي",IF(AC47="لا ينطبق - Not Applicable","لا ينطبق - Not Applicable",IF(AC47=3,"مطبق كليًا  - Implemented",IF(AC47=0,"لاينطبق على الجهة  - Not Applicable",IF(AC47=4,"-",IF(AC47&lt;=1,"غير مطبق  - Not Implemented",IF(3&gt;AC47&gt;1,"مطبق جزئيًا  - Partially Implemented",""))))))
)</f>
        <v>-</v>
      </c>
      <c r="J46" s="220"/>
      <c r="O46" s="218" t="s">
        <v>68</v>
      </c>
      <c r="P46" s="217" t="str">
        <f>IF(OR('معلومات أساسية عن الخدمة'!C6 = "",'معلومات أساسية عن الخدمة'!D6 = ""),"-",IF(OR('حالة الالتزام بالضوابط -مستوى ١'!H111="يجب تطبيقه - Must be implemented",'حالة الالتزام بالضوابط -مستوى ١'!H111="يجب تطبيقه كليًا - Must be fully implemented"),IF('حالة الالتزام بالضوابط -مستوى ١'!K111=0,"لا ينطبق - Not Applicable",'حالة الالتزام بالضوابط -مستوى ١'!K111),"-"))</f>
        <v>-</v>
      </c>
      <c r="Q46" s="217" t="str">
        <f>IF(OR('معلومات أساسية عن الخدمة'!C8 = "",'معلومات أساسية عن الخدمة'!D8 = ""),"-",IF(OR('حالة الالتزام بالضوابط -مستوى ٢'!H111="يجب تطبيقه - Must be implemented",'حالة الالتزام بالضوابط -مستوى ٢'!H111="يجب تطبيقه كليًا - Must be fully implemented"),IF('حالة الالتزام بالضوابط -مستوى ٢'!K111=0,"لا ينطبق - Not Applicable",'حالة الالتزام بالضوابط -مستوى ٢'!K111),"-"))</f>
        <v>-</v>
      </c>
      <c r="R46" s="217" t="str">
        <f>IF(OR('معلومات أساسية عن الخدمة'!C10 = "",'معلومات أساسية عن الخدمة'!D10 = ""),"-",IF(OR('حالة الالتزام بالضوابط -مستوى ٣'!H111="يجب تطبيقه - Must be implemented",'حالة الالتزام بالضوابط -مستوى ٣'!H111="يجب تطبيقه كليًا - Must be fully implemented",'حالة الالتزام بالضوابط -مستوى ٣'!H111="يجب تطبيقه جزئيًا - Must be partially implemented"),IF('حالة الالتزام بالضوابط -مستوى ٣'!K111=0,"لا ينطبق - Not Applicable",'حالة الالتزام بالضوابط -مستوى ٣'!K111),"-"))</f>
        <v>-</v>
      </c>
      <c r="S46" s="217" t="str">
        <f>IF(OR('معلومات أساسية عن الخدمة'!C12 = "",'معلومات أساسية عن الخدمة'!D12 = ""),"-",IF(OR('حالة الالتزام بالضوابط -مستوى ٤'!H111="يجب تطبيقه - Must be implemented",'حالة الالتزام بالضوابط -مستوى ٤'!H111="يجب تطبيقه كليًا - Must be fully implemented",'حالة الالتزام بالضوابط -مستوى ٤'!H111="يجب تطبيقه جزئيًا - Must be partially implemented"),IF('حالة الالتزام بالضوابط -مستوى ٤'!K111=0,"لا ينطبق - Not Applicable",'حالة الالتزام بالضوابط -مستوى ٤'!K111),"-"))</f>
        <v>-</v>
      </c>
      <c r="T46"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"")),4,IF(SUM(P46:S46)=0,"لا ينطبق - Not Applicable",AVERAGE(P46:S46)))</f>
        <v>4</v>
      </c>
      <c r="X46" s="218" t="s">
        <v>68</v>
      </c>
      <c r="Y46" s="217" t="str">
        <f>IF(OR('معلومات أساسية عن الخدمة'!C6 = "",'معلومات أساسية عن الخدمة'!D6 = ""),"-",IF(OR('حالة الالتزام بالضوابط -مستوى ١'!H111="يوصى بتطبيقه - Recommended",'حالة الالتزام بالضوابط -مستوى ١'!H111="يجب تطبيقه جزئيًا - Must be partially implemented"),IF('حالة الالتزام بالضوابط -مستوى ١'!M111=0,"لا ينطبق - Not Applicable",'حالة الالتزام بالضوابط -مستوى ١'!M111),"-"))</f>
        <v>-</v>
      </c>
      <c r="Z46" s="217" t="str">
        <f>IF(OR('معلومات أساسية عن الخدمة'!C8 = "",'معلومات أساسية عن الخدمة'!D8 = ""),"-",IF(OR('حالة الالتزام بالضوابط -مستوى ٢'!H111="يوصى بتطبيقه - Recommended",'حالة الالتزام بالضوابط -مستوى ٢'!H111="يجب تطبيقه جزئيًا - Must be partially implemented"),IF('حالة الالتزام بالضوابط -مستوى ٢'!M111=0,"لا ينطبق - Not Applicable",'حالة الالتزام بالضوابط -مستوى ٢'!M111),"-"))</f>
        <v>-</v>
      </c>
      <c r="AA46" s="217" t="str">
        <f>IF(OR('معلومات أساسية عن الخدمة'!C10 = "",'معلومات أساسية عن الخدمة'!D10 = ""),"-",IF(OR('حالة الالتزام بالضوابط -مستوى ٣'!H111="يوصى بتطبيقه - Recommended",'حالة الالتزام بالضوابط -مستوى ٣'!H111="يجب تطبيقه جزئيًا - Must be partially implemented"),IF('حالة الالتزام بالضوابط -مستوى ٣'!M111=0,"لا ينطبق - Not Applicable",'حالة الالتزام بالضوابط -مستوى ٣'!M111),"-"))</f>
        <v>-</v>
      </c>
      <c r="AB46" s="217" t="str">
        <f>IF(OR('معلومات أساسية عن الخدمة'!C12 = "",'معلومات أساسية عن الخدمة'!D12 = ""),"-",IF(OR('حالة الالتزام بالضوابط -مستوى ٤'!H111="يوصى بتطبيقه - Recommended",'حالة الالتزام بالضوابط -مستوى ٤'!H111="يجب تطبيقه جزئيًا - Must be partially implemented"),IF('حالة الالتزام بالضوابط -مستوى ٤'!M111=0,"لا ينطبق - Not Applicable",'حالة الالتزام بالضوابط -مستوى ٤'!M111),"-"))</f>
        <v>-</v>
      </c>
      <c r="AC46"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"")),4,IF(AND(AB46="-",AA46="-",Z46="-",Y46="-"),5,IF(SUM(Y46:AB46)=0,"لا ينطبق - Not Applicable",AVERAGE(Y46:AB46))))</f>
        <v>4</v>
      </c>
    </row>
    <row r="47" spans="1:30" ht="20.45" customHeight="1" x14ac:dyDescent="0.25">
      <c r="A47" s="223"/>
      <c r="B47" s="282" t="s">
        <v>224</v>
      </c>
      <c r="C47" s="240" t="str">
        <f t="shared" si="3"/>
        <v>-</v>
      </c>
      <c r="D47" s="221"/>
      <c r="E47" s="220"/>
      <c r="G47" s="223"/>
      <c r="H47" s="282" t="s">
        <v>224</v>
      </c>
      <c r="I47" s="240" t="str">
        <f t="shared" si="4"/>
        <v>-</v>
      </c>
      <c r="J47" s="220"/>
      <c r="O47" s="218" t="s">
        <v>69</v>
      </c>
      <c r="P47" s="217" t="str">
        <f>IF(OR('معلومات أساسية عن الخدمة'!C6 = "",'معلومات أساسية عن الخدمة'!D6 = ""),"-",IF(OR('حالة الالتزام بالضوابط -مستوى ١'!H113="يجب تطبيقه - Must be implemented",'حالة الالتزام بالضوابط -مستوى ١'!H113="يجب تطبيقه كليًا - Must be fully implemented"),IF('حالة الالتزام بالضوابط -مستوى ١'!K113=0,"لا ينطبق - Not Applicable",'حالة الالتزام بالضوابط -مستوى ١'!K113),"-"))</f>
        <v>-</v>
      </c>
      <c r="Q47" s="217" t="str">
        <f>IF(OR('معلومات أساسية عن الخدمة'!C8 = "",'معلومات أساسية عن الخدمة'!D8 = ""),"-",IF(OR('حالة الالتزام بالضوابط -مستوى ٢'!H113="يجب تطبيقه - Must be implemented",'حالة الالتزام بالضوابط -مستوى ٢'!H113="يجب تطبيقه كليًا - Must be fully implemented"),IF('حالة الالتزام بالضوابط -مستوى ٢'!K113=0,"لا ينطبق - Not Applicable",'حالة الالتزام بالضوابط -مستوى ٢'!K113),"-"))</f>
        <v>-</v>
      </c>
      <c r="R47" s="217" t="str">
        <f>IF(OR('معلومات أساسية عن الخدمة'!C10 = "",'معلومات أساسية عن الخدمة'!D10 = ""),"-",IF(OR('حالة الالتزام بالضوابط -مستوى ٣'!H113="يجب تطبيقه - Must be implemented",'حالة الالتزام بالضوابط -مستوى ٣'!H113="يجب تطبيقه كليًا - Must be fully implemented",'حالة الالتزام بالضوابط -مستوى ٣'!H113="يجب تطبيقه جزئيًا - Must be partially implemented"),IF('حالة الالتزام بالضوابط -مستوى ٣'!K113=0,"لا ينطبق - Not Applicable",'حالة الالتزام بالضوابط -مستوى ٣'!K113),"-"))</f>
        <v>-</v>
      </c>
      <c r="S47" s="217" t="str">
        <f>IF(OR('معلومات أساسية عن الخدمة'!C12 = "",'معلومات أساسية عن الخدمة'!D12 = ""),"-",IF(OR('حالة الالتزام بالضوابط -مستوى ٤'!H113="يجب تطبيقه - Must be implemented",'حالة الالتزام بالضوابط -مستوى ٤'!H113="يجب تطبيقه كليًا - Must be fully implemented",'حالة الالتزام بالضوابط -مستوى ٤'!H113="يجب تطبيقه جزئيًا - Must be partially implemented"),IF('حالة الالتزام بالضوابط -مستوى ٤'!K113=0,"لا ينطبق - Not Applicable",'حالة الالتزام بالضوابط -مستوى ٤'!K113),"-"))</f>
        <v>-</v>
      </c>
      <c r="T47"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"")),4,IF(SUM(P47:S47)=0,"لا ينطبق - Not Applicable",AVERAGE(P47:S47)))</f>
        <v>4</v>
      </c>
      <c r="X47" s="218" t="s">
        <v>69</v>
      </c>
      <c r="Y47" s="217" t="str">
        <f>IF(OR('معلومات أساسية عن الخدمة'!C6 = "",'معلومات أساسية عن الخدمة'!D6 = ""),"-",IF(OR('حالة الالتزام بالضوابط -مستوى ١'!H113="يوصى بتطبيقه - Recommended",'حالة الالتزام بالضوابط -مستوى ١'!H113="يجب تطبيقه جزئيًا - Must be partially implemented"),IF('حالة الالتزام بالضوابط -مستوى ١'!M113=0,"لا ينطبق - Not Applicable",'حالة الالتزام بالضوابط -مستوى ١'!M113),"-"))</f>
        <v>-</v>
      </c>
      <c r="Z47" s="217" t="str">
        <f>IF(OR('معلومات أساسية عن الخدمة'!C8 = "",'معلومات أساسية عن الخدمة'!D8 = ""),"-",IF(OR('حالة الالتزام بالضوابط -مستوى ٢'!H113="يوصى بتطبيقه - Recommended",'حالة الالتزام بالضوابط -مستوى ٢'!H113="يجب تطبيقه جزئيًا - Must be partially implemented"),IF('حالة الالتزام بالضوابط -مستوى ٢'!M113=0,"لا ينطبق - Not Applicable",'حالة الالتزام بالضوابط -مستوى ٢'!M113),"-"))</f>
        <v>-</v>
      </c>
      <c r="AA47" s="217" t="str">
        <f>IF(OR('معلومات أساسية عن الخدمة'!C10 = "",'معلومات أساسية عن الخدمة'!D10 = ""),"-",IF(OR('حالة الالتزام بالضوابط -مستوى ٣'!H113="يوصى بتطبيقه - Recommended",'حالة الالتزام بالضوابط -مستوى ٣'!H113="يجب تطبيقه جزئيًا - Must be partially implemented"),IF('حالة الالتزام بالضوابط -مستوى ٣'!M113=0,"لا ينطبق - Not Applicable",'حالة الالتزام بالضوابط -مستوى ٣'!M113),"-"))</f>
        <v>-</v>
      </c>
      <c r="AB47" s="217" t="str">
        <f>IF(OR('معلومات أساسية عن الخدمة'!C12 = "",'معلومات أساسية عن الخدمة'!D12 = ""),"-",IF(OR('حالة الالتزام بالضوابط -مستوى ٤'!H113="يوصى بتطبيقه - Recommended",'حالة الالتزام بالضوابط -مستوى ٤'!H113="يجب تطبيقه جزئيًا - Must be partially implemented"),IF('حالة الالتزام بالضوابط -مستوى ٤'!M113=0,"لا ينطبق - Not Applicable",'حالة الالتزام بالضوابط -مستوى ٤'!M113),"-"))</f>
        <v>-</v>
      </c>
      <c r="AC47"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"")),4,IF(AND(AB47="-",AA47="-",Z47="-",Y47="-"),5,IF(SUM(Y47:AB47)=0,"لا ينطبق - Not Applicable",AVERAGE(Y47:AB47))))</f>
        <v>4</v>
      </c>
    </row>
    <row r="48" spans="1:30" ht="18.600000000000001" customHeight="1" x14ac:dyDescent="0.25">
      <c r="A48" s="223"/>
      <c r="B48" s="282" t="s">
        <v>225</v>
      </c>
      <c r="C48" s="240" t="str">
        <f t="shared" si="3"/>
        <v>-</v>
      </c>
      <c r="D48" s="221"/>
      <c r="E48" s="220"/>
      <c r="G48" s="223"/>
      <c r="H48" s="282" t="s">
        <v>225</v>
      </c>
      <c r="I48" s="240" t="str">
        <f t="shared" si="4"/>
        <v>-</v>
      </c>
      <c r="J48" s="220"/>
      <c r="O48" s="218" t="s">
        <v>70</v>
      </c>
      <c r="P48" s="217" t="str">
        <f>IF(OR('معلومات أساسية عن الخدمة'!C6 = "",'معلومات أساسية عن الخدمة'!D6 = ""),"-",IF(OR('حالة الالتزام بالضوابط -مستوى ١'!H114="يجب تطبيقه - Must be implemented",'حالة الالتزام بالضوابط -مستوى ١'!H114="يجب تطبيقه كليًا - Must be fully implemented"),IF('حالة الالتزام بالضوابط -مستوى ١'!K114=0,"لا ينطبق - Not Applicable",'حالة الالتزام بالضوابط -مستوى ١'!K114),"-"))</f>
        <v>-</v>
      </c>
      <c r="Q48" s="217" t="str">
        <f>IF(OR('معلومات أساسية عن الخدمة'!C8 = "",'معلومات أساسية عن الخدمة'!D8 = ""),"-",IF(OR('حالة الالتزام بالضوابط -مستوى ٢'!H114="يجب تطبيقه - Must be implemented",'حالة الالتزام بالضوابط -مستوى ٢'!H114="يجب تطبيقه كليًا - Must be fully implemented"),IF('حالة الالتزام بالضوابط -مستوى ٢'!K114=0,"لا ينطبق - Not Applicable",'حالة الالتزام بالضوابط -مستوى ٢'!K114),"-"))</f>
        <v>-</v>
      </c>
      <c r="R48" s="217" t="str">
        <f>IF(OR('معلومات أساسية عن الخدمة'!C10 = "",'معلومات أساسية عن الخدمة'!D10 = ""),"-",IF(OR('حالة الالتزام بالضوابط -مستوى ٣'!H114="يجب تطبيقه - Must be implemented",'حالة الالتزام بالضوابط -مستوى ٣'!H114="يجب تطبيقه كليًا - Must be fully implemented",'حالة الالتزام بالضوابط -مستوى ٣'!H114="يجب تطبيقه جزئيًا - Must be partially implemented"),IF('حالة الالتزام بالضوابط -مستوى ٣'!K114=0,"لا ينطبق - Not Applicable",'حالة الالتزام بالضوابط -مستوى ٣'!K114),"-"))</f>
        <v>-</v>
      </c>
      <c r="S48" s="217" t="str">
        <f>IF(OR('معلومات أساسية عن الخدمة'!C12 = "",'معلومات أساسية عن الخدمة'!D12 = ""),"-",IF(OR('حالة الالتزام بالضوابط -مستوى ٤'!H114="يجب تطبيقه - Must be implemented",'حالة الالتزام بالضوابط -مستوى ٤'!H114="يجب تطبيقه كليًا - Must be fully implemented",'حالة الالتزام بالضوابط -مستوى ٤'!H114="يجب تطبيقه جزئيًا - Must be partially implemented"),IF('حالة الالتزام بالضوابط -مستوى ٤'!K114=0,"لا ينطبق - Not Applicable",'حالة الالتزام بالضوابط -مستوى ٤'!K114),"-"))</f>
        <v>-</v>
      </c>
      <c r="T48"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"")),4,IF(SUM(P48:S48)=0,"لا ينطبق - Not Applicable",AVERAGE(P48:S48)))</f>
        <v>4</v>
      </c>
      <c r="X48" s="218" t="s">
        <v>70</v>
      </c>
      <c r="Y48" s="217" t="str">
        <f>IF(OR('معلومات أساسية عن الخدمة'!C6 = "",'معلومات أساسية عن الخدمة'!D6 = ""),"-",IF(OR('حالة الالتزام بالضوابط -مستوى ١'!H114="يوصى بتطبيقه - Recommended",'حالة الالتزام بالضوابط -مستوى ١'!H114="يجب تطبيقه جزئيًا - Must be partially implemented"),IF('حالة الالتزام بالضوابط -مستوى ١'!M114=0,"لا ينطبق - Not Applicable",'حالة الالتزام بالضوابط -مستوى ١'!M114),"-"))</f>
        <v>-</v>
      </c>
      <c r="Z48" s="217" t="str">
        <f>IF(OR('معلومات أساسية عن الخدمة'!C8 = "",'معلومات أساسية عن الخدمة'!D8 = ""),"-",IF(OR('حالة الالتزام بالضوابط -مستوى ٢'!H114="يوصى بتطبيقه - Recommended",'حالة الالتزام بالضوابط -مستوى ٢'!H114="يجب تطبيقه جزئيًا - Must be partially implemented"),IF('حالة الالتزام بالضوابط -مستوى ٢'!M114=0,"لا ينطبق - Not Applicable",'حالة الالتزام بالضوابط -مستوى ٢'!M114),"-"))</f>
        <v>-</v>
      </c>
      <c r="AA48" s="217" t="str">
        <f>IF(OR('معلومات أساسية عن الخدمة'!C10 = "",'معلومات أساسية عن الخدمة'!D10 = ""),"-",IF(OR('حالة الالتزام بالضوابط -مستوى ٣'!H114="يوصى بتطبيقه - Recommended",'حالة الالتزام بالضوابط -مستوى ٣'!H114="يجب تطبيقه جزئيًا - Must be partially implemented"),IF('حالة الالتزام بالضوابط -مستوى ٣'!M114=0,"لا ينطبق - Not Applicable",'حالة الالتزام بالضوابط -مستوى ٣'!M114),"-"))</f>
        <v>-</v>
      </c>
      <c r="AB48" s="217" t="str">
        <f>IF(OR('معلومات أساسية عن الخدمة'!C12 = "",'معلومات أساسية عن الخدمة'!D12 = ""),"-",IF(OR('حالة الالتزام بالضوابط -مستوى ٤'!H114="يوصى بتطبيقه - Recommended",'حالة الالتزام بالضوابط -مستوى ٤'!H114="يجب تطبيقه جزئيًا - Must be partially implemented"),IF('حالة الالتزام بالضوابط -مستوى ٤'!M114=0,"لا ينطبق - Not Applicable",'حالة الالتزام بالضوابط -مستوى ٤'!M114),"-"))</f>
        <v>-</v>
      </c>
      <c r="AC48"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"")),4,IF(AND(AB48="-",AA48="-",Z48="-",Y48="-"),5,IF(SUM(Y48:AB48)=0,"لا ينطبق - Not Applicable",AVERAGE(Y48:AB48))))</f>
        <v>4</v>
      </c>
    </row>
    <row r="49" spans="1:29" ht="18.600000000000001" customHeight="1" x14ac:dyDescent="0.25">
      <c r="A49" s="223"/>
      <c r="B49" s="282" t="s">
        <v>229</v>
      </c>
      <c r="C49" s="240" t="str">
        <f t="shared" si="3"/>
        <v>-</v>
      </c>
      <c r="D49" s="221"/>
      <c r="E49" s="220"/>
      <c r="G49" s="223"/>
      <c r="H49" s="282" t="s">
        <v>229</v>
      </c>
      <c r="I49" s="240" t="str">
        <f t="shared" si="4"/>
        <v>-</v>
      </c>
      <c r="J49" s="220"/>
      <c r="O49" s="218" t="s">
        <v>71</v>
      </c>
      <c r="P49" s="217" t="str">
        <f>IF(OR('معلومات أساسية عن الخدمة'!C6 = "",'معلومات أساسية عن الخدمة'!D6 = ""),"-",IF(OR('حالة الالتزام بالضوابط -مستوى ١'!H115="يجب تطبيقه - Must be implemented",'حالة الالتزام بالضوابط -مستوى ١'!H115="يجب تطبيقه كليًا - Must be fully implemented"),IF('حالة الالتزام بالضوابط -مستوى ١'!K115=0,"لا ينطبق - Not Applicable",'حالة الالتزام بالضوابط -مستوى ١'!K115),"-"))</f>
        <v>-</v>
      </c>
      <c r="Q49" s="217" t="str">
        <f>IF(OR('معلومات أساسية عن الخدمة'!C8 = "",'معلومات أساسية عن الخدمة'!D8 = ""),"-",IF(OR('حالة الالتزام بالضوابط -مستوى ٢'!H115="يجب تطبيقه - Must be implemented",'حالة الالتزام بالضوابط -مستوى ٢'!H115="يجب تطبيقه كليًا - Must be fully implemented"),IF('حالة الالتزام بالضوابط -مستوى ٢'!K115=0,"لا ينطبق - Not Applicable",'حالة الالتزام بالضوابط -مستوى ٢'!K115),"-"))</f>
        <v>-</v>
      </c>
      <c r="R49" s="217" t="str">
        <f>IF(OR('معلومات أساسية عن الخدمة'!C10 = "",'معلومات أساسية عن الخدمة'!D10 = ""),"-",IF(OR('حالة الالتزام بالضوابط -مستوى ٣'!H115="يجب تطبيقه - Must be implemented",'حالة الالتزام بالضوابط -مستوى ٣'!H115="يجب تطبيقه كليًا - Must be fully implemented",'حالة الالتزام بالضوابط -مستوى ٣'!H115="يجب تطبيقه جزئيًا - Must be partially implemented"),IF('حالة الالتزام بالضوابط -مستوى ٣'!K115=0,"لا ينطبق - Not Applicable",'حالة الالتزام بالضوابط -مستوى ٣'!K115),"-"))</f>
        <v>-</v>
      </c>
      <c r="S49" s="217" t="str">
        <f>IF(OR('معلومات أساسية عن الخدمة'!C12 = "",'معلومات أساسية عن الخدمة'!D12 = ""),"-",IF(OR('حالة الالتزام بالضوابط -مستوى ٤'!H115="يجب تطبيقه - Must be implemented",'حالة الالتزام بالضوابط -مستوى ٤'!H115="يجب تطبيقه كليًا - Must be fully implemented",'حالة الالتزام بالضوابط -مستوى ٤'!H115="يجب تطبيقه جزئيًا - Must be partially implemented"),IF('حالة الالتزام بالضوابط -مستوى ٤'!K115=0,"لا ينطبق - Not Applicable",'حالة الالتزام بالضوابط -مستوى ٤'!K115),"-"))</f>
        <v>-</v>
      </c>
      <c r="T49"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"")),4,IF(SUM(P49:S49)=0,"لا ينطبق - Not Applicable",AVERAGE(P49:S49)))</f>
        <v>4</v>
      </c>
      <c r="X49" s="218" t="s">
        <v>71</v>
      </c>
      <c r="Y49" s="217" t="str">
        <f>IF(OR('معلومات أساسية عن الخدمة'!C6 = "",'معلومات أساسية عن الخدمة'!D6 = ""),"-",IF(OR('حالة الالتزام بالضوابط -مستوى ١'!H115="يوصى بتطبيقه - Recommended",'حالة الالتزام بالضوابط -مستوى ١'!H115="يجب تطبيقه جزئيًا - Must be partially implemented"),IF('حالة الالتزام بالضوابط -مستوى ١'!M115=0,"لا ينطبق - Not Applicable",'حالة الالتزام بالضوابط -مستوى ١'!M115),"-"))</f>
        <v>-</v>
      </c>
      <c r="Z49" s="217" t="str">
        <f>IF(OR('معلومات أساسية عن الخدمة'!C8 = "",'معلومات أساسية عن الخدمة'!D8 = ""),"-",IF(OR('حالة الالتزام بالضوابط -مستوى ٢'!H115="يوصى بتطبيقه - Recommended",'حالة الالتزام بالضوابط -مستوى ٢'!H115="يجب تطبيقه جزئيًا - Must be partially implemented"),IF('حالة الالتزام بالضوابط -مستوى ٢'!M115=0,"لا ينطبق - Not Applicable",'حالة الالتزام بالضوابط -مستوى ٢'!M115),"-"))</f>
        <v>-</v>
      </c>
      <c r="AA49" s="217" t="str">
        <f>IF(OR('معلومات أساسية عن الخدمة'!C10 = "",'معلومات أساسية عن الخدمة'!D10 = ""),"-",IF(OR('حالة الالتزام بالضوابط -مستوى ٣'!H115="يوصى بتطبيقه - Recommended",'حالة الالتزام بالضوابط -مستوى ٣'!H115="يجب تطبيقه جزئيًا - Must be partially implemented"),IF('حالة الالتزام بالضوابط -مستوى ٣'!M115=0,"لا ينطبق - Not Applicable",'حالة الالتزام بالضوابط -مستوى ٣'!M115),"-"))</f>
        <v>-</v>
      </c>
      <c r="AB49" s="217" t="str">
        <f>IF(OR('معلومات أساسية عن الخدمة'!C12 = "",'معلومات أساسية عن الخدمة'!D12 = ""),"-",IF(OR('حالة الالتزام بالضوابط -مستوى ٤'!H115="يوصى بتطبيقه - Recommended",'حالة الالتزام بالضوابط -مستوى ٤'!H115="يجب تطبيقه جزئيًا - Must be partially implemented"),IF('حالة الالتزام بالضوابط -مستوى ٤'!M115=0,"لا ينطبق - Not Applicable",'حالة الالتزام بالضوابط -مستوى ٤'!M115),"-"))</f>
        <v>-</v>
      </c>
      <c r="AC49"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"")),4,IF(AND(AB49="-",AA49="-",Z49="-",Y49="-"),5,IF(SUM(Y49:AB49)=0,"لا ينطبق - Not Applicable",AVERAGE(Y49:AB49))))</f>
        <v>4</v>
      </c>
    </row>
    <row r="50" spans="1:29" ht="18.600000000000001" customHeight="1" x14ac:dyDescent="0.25">
      <c r="A50" s="223"/>
      <c r="B50" s="282" t="s">
        <v>230</v>
      </c>
      <c r="C50" s="240" t="str">
        <f t="shared" si="3"/>
        <v>-</v>
      </c>
      <c r="D50" s="221"/>
      <c r="E50" s="220"/>
      <c r="G50" s="223"/>
      <c r="H50" s="282" t="s">
        <v>230</v>
      </c>
      <c r="I50" s="240" t="str">
        <f t="shared" si="4"/>
        <v>-</v>
      </c>
      <c r="J50" s="220"/>
      <c r="O50" s="218" t="s">
        <v>72</v>
      </c>
      <c r="P50" s="217" t="str">
        <f>IF(OR('معلومات أساسية عن الخدمة'!C6 = "",'معلومات أساسية عن الخدمة'!D6 = ""),"-",IF(OR('حالة الالتزام بالضوابط -مستوى ١'!H119="يجب تطبيقه - Must be implemented",'حالة الالتزام بالضوابط -مستوى ١'!H119="يجب تطبيقه كليًا - Must be fully implemented"),IF('حالة الالتزام بالضوابط -مستوى ١'!K119=0,"لا ينطبق - Not Applicable",'حالة الالتزام بالضوابط -مستوى ١'!K119),"-"))</f>
        <v>-</v>
      </c>
      <c r="Q50" s="217" t="str">
        <f>IF(OR('معلومات أساسية عن الخدمة'!C8 = "",'معلومات أساسية عن الخدمة'!D8 = ""),"-",IF(OR('حالة الالتزام بالضوابط -مستوى ٢'!H119="يجب تطبيقه - Must be implemented",'حالة الالتزام بالضوابط -مستوى ٢'!H119="يجب تطبيقه كليًا - Must be fully implemented"),IF('حالة الالتزام بالضوابط -مستوى ٢'!K119=0,"لا ينطبق - Not Applicable",'حالة الالتزام بالضوابط -مستوى ٢'!K119),"-"))</f>
        <v>-</v>
      </c>
      <c r="R50" s="217" t="str">
        <f>IF(OR('معلومات أساسية عن الخدمة'!C10 = "",'معلومات أساسية عن الخدمة'!D10 = ""),"-",IF(OR('حالة الالتزام بالضوابط -مستوى ٣'!H119="يجب تطبيقه - Must be implemented",'حالة الالتزام بالضوابط -مستوى ٣'!H119="يجب تطبيقه كليًا - Must be fully implemented",'حالة الالتزام بالضوابط -مستوى ٣'!H119="يجب تطبيقه جزئيًا - Must be partially implemented"),IF('حالة الالتزام بالضوابط -مستوى ٣'!K119=0,"لا ينطبق - Not Applicable",'حالة الالتزام بالضوابط -مستوى ٣'!K119),"-"))</f>
        <v>-</v>
      </c>
      <c r="S50" s="217" t="str">
        <f>IF(OR('معلومات أساسية عن الخدمة'!C12 = "",'معلومات أساسية عن الخدمة'!D12 = ""),"-",IF(OR('حالة الالتزام بالضوابط -مستوى ٤'!H119="يجب تطبيقه - Must be implemented",'حالة الالتزام بالضوابط -مستوى ٤'!H119="يجب تطبيقه كليًا - Must be fully implemented",'حالة الالتزام بالضوابط -مستوى ٤'!H119="يجب تطبيقه جزئيًا - Must be partially implemented"),IF('حالة الالتزام بالضوابط -مستوى ٤'!K119=0,"لا ينطبق - Not Applicable",'حالة الالتزام بالضوابط -مستوى ٤'!K119),"-"))</f>
        <v>-</v>
      </c>
      <c r="T50"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"")),4,IF(SUM(P50:S50)=0,"لا ينطبق - Not Applicable",AVERAGE(P50:S50)))</f>
        <v>4</v>
      </c>
      <c r="X50" s="218" t="s">
        <v>72</v>
      </c>
      <c r="Y50" s="217" t="str">
        <f>IF(OR('معلومات أساسية عن الخدمة'!C6 = "",'معلومات أساسية عن الخدمة'!D6 = ""),"-",IF(OR('حالة الالتزام بالضوابط -مستوى ١'!H119="يوصى بتطبيقه - Recommended",'حالة الالتزام بالضوابط -مستوى ١'!H119="يجب تطبيقه جزئيًا - Must be partially implemented"),IF('حالة الالتزام بالضوابط -مستوى ١'!M119=0,"لا ينطبق - Not Applicable",'حالة الالتزام بالضوابط -مستوى ١'!M119),"-"))</f>
        <v>-</v>
      </c>
      <c r="Z50" s="217" t="str">
        <f>IF(OR('معلومات أساسية عن الخدمة'!C8 = "",'معلومات أساسية عن الخدمة'!D8 = ""),"-",IF(OR('حالة الالتزام بالضوابط -مستوى ٢'!H119="يوصى بتطبيقه - Recommended",'حالة الالتزام بالضوابط -مستوى ٢'!H119="يجب تطبيقه جزئيًا - Must be partially implemented"),IF('حالة الالتزام بالضوابط -مستوى ٢'!M119=0,"لا ينطبق - Not Applicable",'حالة الالتزام بالضوابط -مستوى ٢'!M119),"-"))</f>
        <v>-</v>
      </c>
      <c r="AA50" s="217" t="str">
        <f>IF(OR('معلومات أساسية عن الخدمة'!C10 = "",'معلومات أساسية عن الخدمة'!D10 = ""),"-",IF(OR('حالة الالتزام بالضوابط -مستوى ٣'!H119="يوصى بتطبيقه - Recommended",'حالة الالتزام بالضوابط -مستوى ٣'!H119="يجب تطبيقه جزئيًا - Must be partially implemented"),IF('حالة الالتزام بالضوابط -مستوى ٣'!M119=0,"لا ينطبق - Not Applicable",'حالة الالتزام بالضوابط -مستوى ٣'!M119),"-"))</f>
        <v>-</v>
      </c>
      <c r="AB50" s="217" t="str">
        <f>IF(OR('معلومات أساسية عن الخدمة'!C12 = "",'معلومات أساسية عن الخدمة'!D12 = ""),"-",IF(OR('حالة الالتزام بالضوابط -مستوى ٤'!H119="يوصى بتطبيقه - Recommended",'حالة الالتزام بالضوابط -مستوى ٤'!H119="يجب تطبيقه جزئيًا - Must be partially implemented"),IF('حالة الالتزام بالضوابط -مستوى ٤'!M119=0,"لا ينطبق - Not Applicable",'حالة الالتزام بالضوابط -مستوى ٤'!M119),"-"))</f>
        <v>-</v>
      </c>
      <c r="AC50"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"")),4,IF(AND(AB50="-",AA50="-",Z50="-",Y50="-"),5,IF(SUM(Y50:AB50)=0,"لا ينطبق - Not Applicable",AVERAGE(Y50:AB50))))</f>
        <v>4</v>
      </c>
    </row>
    <row r="51" spans="1:29" ht="18.600000000000001" customHeight="1" x14ac:dyDescent="0.25">
      <c r="A51" s="223"/>
      <c r="B51" s="282" t="s">
        <v>231</v>
      </c>
      <c r="C51" s="240" t="str">
        <f t="shared" si="3"/>
        <v>-</v>
      </c>
      <c r="D51" s="221"/>
      <c r="E51" s="220"/>
      <c r="G51" s="223"/>
      <c r="H51" s="282" t="s">
        <v>231</v>
      </c>
      <c r="I51" s="240" t="str">
        <f t="shared" si="4"/>
        <v>-</v>
      </c>
      <c r="J51" s="220"/>
      <c r="O51" s="218" t="s">
        <v>74</v>
      </c>
      <c r="P51" s="217" t="str">
        <f>IF(OR('معلومات أساسية عن الخدمة'!C6 = "",'معلومات أساسية عن الخدمة'!D6 = ""),"-",IF(OR('حالة الالتزام بالضوابط -مستوى ١'!H120="يجب تطبيقه - Must be implemented",'حالة الالتزام بالضوابط -مستوى ١'!H120="يجب تطبيقه كليًا - Must be fully implemented"),IF('حالة الالتزام بالضوابط -مستوى ١'!K120=0,"لا ينطبق - Not Applicable",'حالة الالتزام بالضوابط -مستوى ١'!K120),"-"))</f>
        <v>-</v>
      </c>
      <c r="Q51" s="217" t="str">
        <f>IF(OR('معلومات أساسية عن الخدمة'!C8 = "",'معلومات أساسية عن الخدمة'!D8 = ""),"-",IF(OR('حالة الالتزام بالضوابط -مستوى ٢'!H120="يجب تطبيقه - Must be implemented",'حالة الالتزام بالضوابط -مستوى ٢'!H120="يجب تطبيقه كليًا - Must be fully implemented"),IF('حالة الالتزام بالضوابط -مستوى ٢'!K120=0,"لا ينطبق - Not Applicable",'حالة الالتزام بالضوابط -مستوى ٢'!K120),"-"))</f>
        <v>-</v>
      </c>
      <c r="R51" s="217" t="str">
        <f>IF(OR('معلومات أساسية عن الخدمة'!C10 = "",'معلومات أساسية عن الخدمة'!D10 = ""),"-",IF(OR('حالة الالتزام بالضوابط -مستوى ٣'!H120="يجب تطبيقه - Must be implemented",'حالة الالتزام بالضوابط -مستوى ٣'!H120="يجب تطبيقه كليًا - Must be fully implemented",'حالة الالتزام بالضوابط -مستوى ٣'!H120="يجب تطبيقه جزئيًا - Must be partially implemented"),IF('حالة الالتزام بالضوابط -مستوى ٣'!K120=0,"لا ينطبق - Not Applicable",'حالة الالتزام بالضوابط -مستوى ٣'!K120),"-"))</f>
        <v>-</v>
      </c>
      <c r="S51" s="217" t="str">
        <f>IF(OR('معلومات أساسية عن الخدمة'!C12 = "",'معلومات أساسية عن الخدمة'!D12 = ""),"-",IF(OR('حالة الالتزام بالضوابط -مستوى ٤'!H120="يجب تطبيقه - Must be implemented",'حالة الالتزام بالضوابط -مستوى ٤'!H120="يجب تطبيقه كليًا - Must be fully implemented",'حالة الالتزام بالضوابط -مستوى ٤'!H120="يجب تطبيقه جزئيًا - Must be partially implemented"),IF('حالة الالتزام بالضوابط -مستوى ٤'!K120=0,"لا ينطبق - Not Applicable",'حالة الالتزام بالضوابط -مستوى ٤'!K120),"-"))</f>
        <v>-</v>
      </c>
      <c r="T51"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"")),4,IF(SUM(P51:S51)=0,"لا ينطبق - Not Applicable",AVERAGE(P51:S51)))</f>
        <v>4</v>
      </c>
      <c r="X51" s="218" t="s">
        <v>74</v>
      </c>
      <c r="Y51" s="217" t="str">
        <f>IF(OR('معلومات أساسية عن الخدمة'!C6 = "",'معلومات أساسية عن الخدمة'!D6 = ""),"-",IF(OR('حالة الالتزام بالضوابط -مستوى ١'!H120="يوصى بتطبيقه - Recommended",'حالة الالتزام بالضوابط -مستوى ١'!H120="يجب تطبيقه جزئيًا - Must be partially implemented"),IF('حالة الالتزام بالضوابط -مستوى ١'!M120=0,"لا ينطبق - Not Applicable",'حالة الالتزام بالضوابط -مستوى ١'!M120),"-"))</f>
        <v>-</v>
      </c>
      <c r="Z51" s="217" t="str">
        <f>IF(OR('معلومات أساسية عن الخدمة'!C8 = "",'معلومات أساسية عن الخدمة'!D8 = ""),"-",IF(OR('حالة الالتزام بالضوابط -مستوى ٢'!H120="يوصى بتطبيقه - Recommended",'حالة الالتزام بالضوابط -مستوى ٢'!H120="يجب تطبيقه جزئيًا - Must be partially implemented"),IF('حالة الالتزام بالضوابط -مستوى ٢'!M120=0,"لا ينطبق - Not Applicable",'حالة الالتزام بالضوابط -مستوى ٢'!M120),"-"))</f>
        <v>-</v>
      </c>
      <c r="AA51" s="217" t="str">
        <f>IF(OR('معلومات أساسية عن الخدمة'!C10 = "",'معلومات أساسية عن الخدمة'!D10 = ""),"-",IF(OR('حالة الالتزام بالضوابط -مستوى ٣'!H120="يوصى بتطبيقه - Recommended",'حالة الالتزام بالضوابط -مستوى ٣'!H120="يجب تطبيقه جزئيًا - Must be partially implemented"),IF('حالة الالتزام بالضوابط -مستوى ٣'!M120=0,"لا ينطبق - Not Applicable",'حالة الالتزام بالضوابط -مستوى ٣'!M120),"-"))</f>
        <v>-</v>
      </c>
      <c r="AB51" s="217" t="str">
        <f>IF(OR('معلومات أساسية عن الخدمة'!C12 = "",'معلومات أساسية عن الخدمة'!D12 = ""),"-",IF(OR('حالة الالتزام بالضوابط -مستوى ٤'!H120="يوصى بتطبيقه - Recommended",'حالة الالتزام بالضوابط -مستوى ٤'!H120="يجب تطبيقه جزئيًا - Must be partially implemented"),IF('حالة الالتزام بالضوابط -مستوى ٤'!M120=0,"لا ينطبق - Not Applicable",'حالة الالتزام بالضوابط -مستوى ٤'!M120),"-"))</f>
        <v>-</v>
      </c>
      <c r="AC51"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"")),4,IF(AND(AB51="-",AA51="-",Z51="-",Y51="-"),5,IF(SUM(Y51:AB51)=0,"لا ينطبق - Not Applicable",AVERAGE(Y51:AB51))))</f>
        <v>4</v>
      </c>
    </row>
    <row r="52" spans="1:29" ht="18.600000000000001" customHeight="1" x14ac:dyDescent="0.25">
      <c r="A52" s="223"/>
      <c r="B52" s="282" t="s">
        <v>232</v>
      </c>
      <c r="C52" s="240" t="str">
        <f t="shared" si="3"/>
        <v>-</v>
      </c>
      <c r="D52" s="221"/>
      <c r="E52" s="220"/>
      <c r="G52" s="223"/>
      <c r="H52" s="282" t="s">
        <v>232</v>
      </c>
      <c r="I52" s="240" t="str">
        <f t="shared" si="4"/>
        <v>-</v>
      </c>
      <c r="J52" s="220"/>
      <c r="O52" s="218" t="s">
        <v>75</v>
      </c>
      <c r="P52" s="217" t="str">
        <f>IF(OR('معلومات أساسية عن الخدمة'!C6 = "",'معلومات أساسية عن الخدمة'!D6 = ""),"-",IF(OR('حالة الالتزام بالضوابط -مستوى ١'!H121="يجب تطبيقه - Must be implemented",'حالة الالتزام بالضوابط -مستوى ١'!H121="يجب تطبيقه كليًا - Must be fully implemented"),IF('حالة الالتزام بالضوابط -مستوى ١'!K121=0,"لا ينطبق - Not Applicable",'حالة الالتزام بالضوابط -مستوى ١'!K121),"-"))</f>
        <v>-</v>
      </c>
      <c r="Q52" s="217" t="str">
        <f>IF(OR('معلومات أساسية عن الخدمة'!C8 = "",'معلومات أساسية عن الخدمة'!D8 = ""),"-",IF(OR('حالة الالتزام بالضوابط -مستوى ٢'!H121="يجب تطبيقه - Must be implemented",'حالة الالتزام بالضوابط -مستوى ٢'!H121="يجب تطبيقه كليًا - Must be fully implemented"),IF('حالة الالتزام بالضوابط -مستوى ٢'!K121=0,"لا ينطبق - Not Applicable",'حالة الالتزام بالضوابط -مستوى ٢'!K121),"-"))</f>
        <v>-</v>
      </c>
      <c r="R52" s="217" t="str">
        <f>IF(OR('معلومات أساسية عن الخدمة'!C10 = "",'معلومات أساسية عن الخدمة'!D10 = ""),"-",IF(OR('حالة الالتزام بالضوابط -مستوى ٣'!H121="يجب تطبيقه - Must be implemented",'حالة الالتزام بالضوابط -مستوى ٣'!H121="يجب تطبيقه كليًا - Must be fully implemented",'حالة الالتزام بالضوابط -مستوى ٣'!H121="يجب تطبيقه جزئيًا - Must be partially implemented"),IF('حالة الالتزام بالضوابط -مستوى ٣'!K121=0,"لا ينطبق - Not Applicable",'حالة الالتزام بالضوابط -مستوى ٣'!K121),"-"))</f>
        <v>-</v>
      </c>
      <c r="S52" s="217" t="str">
        <f>IF(OR('معلومات أساسية عن الخدمة'!C12 = "",'معلومات أساسية عن الخدمة'!D12 = ""),"-",IF(OR('حالة الالتزام بالضوابط -مستوى ٤'!H121="يجب تطبيقه - Must be implemented",'حالة الالتزام بالضوابط -مستوى ٤'!H121="يجب تطبيقه كليًا - Must be fully implemented",'حالة الالتزام بالضوابط -مستوى ٤'!H121="يجب تطبيقه جزئيًا - Must be partially implemented"),IF('حالة الالتزام بالضوابط -مستوى ٤'!K121=0,"لا ينطبق - Not Applicable",'حالة الالتزام بالضوابط -مستوى ٤'!K121),"-"))</f>
        <v>-</v>
      </c>
      <c r="T52"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"")),4,IF(SUM(P52:S52)=0,"لا ينطبق - Not Applicable",AVERAGE(P52:S52)))</f>
        <v>4</v>
      </c>
      <c r="X52" s="218" t="s">
        <v>75</v>
      </c>
      <c r="Y52" s="217" t="str">
        <f>IF(OR('معلومات أساسية عن الخدمة'!C6 = "",'معلومات أساسية عن الخدمة'!D6 = ""),"-",IF(OR('حالة الالتزام بالضوابط -مستوى ١'!H121="يوصى بتطبيقه - Recommended",'حالة الالتزام بالضوابط -مستوى ١'!H121="يجب تطبيقه جزئيًا - Must be partially implemented"),IF('حالة الالتزام بالضوابط -مستوى ١'!M121=0,"لا ينطبق - Not Applicable",'حالة الالتزام بالضوابط -مستوى ١'!M121),"-"))</f>
        <v>-</v>
      </c>
      <c r="Z52" s="217" t="str">
        <f>IF(OR('معلومات أساسية عن الخدمة'!C8 = "",'معلومات أساسية عن الخدمة'!D8 = ""),"-",IF(OR('حالة الالتزام بالضوابط -مستوى ٢'!H121="يوصى بتطبيقه - Recommended",'حالة الالتزام بالضوابط -مستوى ٢'!H121="يجب تطبيقه جزئيًا - Must be partially implemented"),IF('حالة الالتزام بالضوابط -مستوى ٢'!M121=0,"لا ينطبق - Not Applicable",'حالة الالتزام بالضوابط -مستوى ٢'!M121),"-"))</f>
        <v>-</v>
      </c>
      <c r="AA52" s="217" t="str">
        <f>IF(OR('معلومات أساسية عن الخدمة'!C10 = "",'معلومات أساسية عن الخدمة'!D10 = ""),"-",IF(OR('حالة الالتزام بالضوابط -مستوى ٣'!H121="يوصى بتطبيقه - Recommended",'حالة الالتزام بالضوابط -مستوى ٣'!H121="يجب تطبيقه جزئيًا - Must be partially implemented"),IF('حالة الالتزام بالضوابط -مستوى ٣'!M121=0,"لا ينطبق - Not Applicable",'حالة الالتزام بالضوابط -مستوى ٣'!M121),"-"))</f>
        <v>-</v>
      </c>
      <c r="AB52" s="217" t="str">
        <f>IF(OR('معلومات أساسية عن الخدمة'!C12 = "",'معلومات أساسية عن الخدمة'!D12 = ""),"-",IF(OR('حالة الالتزام بالضوابط -مستوى ٤'!H121="يوصى بتطبيقه - Recommended",'حالة الالتزام بالضوابط -مستوى ٤'!H121="يجب تطبيقه جزئيًا - Must be partially implemented"),IF('حالة الالتزام بالضوابط -مستوى ٤'!M121=0,"لا ينطبق - Not Applicable",'حالة الالتزام بالضوابط -مستوى ٤'!M121),"-"))</f>
        <v>-</v>
      </c>
      <c r="AC52"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"")),4,IF(AND(AB52="-",AA52="-",Z52="-",Y52="-"),5,IF(SUM(Y52:AB52)=0,"لا ينطبق - Not Applicable",AVERAGE(Y52:AB52))))</f>
        <v>4</v>
      </c>
    </row>
    <row r="53" spans="1:29" ht="18.600000000000001" customHeight="1" x14ac:dyDescent="0.25">
      <c r="A53" s="223"/>
      <c r="B53" s="282" t="s">
        <v>235</v>
      </c>
      <c r="C53" s="240" t="str">
        <f t="shared" si="3"/>
        <v>-</v>
      </c>
      <c r="D53" s="221"/>
      <c r="E53" s="220"/>
      <c r="G53" s="223"/>
      <c r="H53" s="282" t="s">
        <v>235</v>
      </c>
      <c r="I53" s="240" t="str">
        <f t="shared" si="4"/>
        <v>-</v>
      </c>
      <c r="J53" s="220"/>
      <c r="O53" s="218" t="s">
        <v>76</v>
      </c>
      <c r="P53" s="217" t="str">
        <f>IF(OR('معلومات أساسية عن الخدمة'!C6 = "",'معلومات أساسية عن الخدمة'!D6 = ""),"-",IF(OR('حالة الالتزام بالضوابط -مستوى ١'!H122="يجب تطبيقه - Must be implemented",'حالة الالتزام بالضوابط -مستوى ١'!H122="يجب تطبيقه كليًا - Must be fully implemented"),IF('حالة الالتزام بالضوابط -مستوى ١'!K122=0,"لا ينطبق - Not Applicable",'حالة الالتزام بالضوابط -مستوى ١'!K122),"-"))</f>
        <v>-</v>
      </c>
      <c r="Q53" s="217" t="str">
        <f>IF(OR('معلومات أساسية عن الخدمة'!C8 = "",'معلومات أساسية عن الخدمة'!D8 = ""),"-",IF(OR('حالة الالتزام بالضوابط -مستوى ٢'!H122="يجب تطبيقه - Must be implemented",'حالة الالتزام بالضوابط -مستوى ٢'!H122="يجب تطبيقه كليًا - Must be fully implemented"),IF('حالة الالتزام بالضوابط -مستوى ٢'!K122=0,"لا ينطبق - Not Applicable",'حالة الالتزام بالضوابط -مستوى ٢'!K122),"-"))</f>
        <v>-</v>
      </c>
      <c r="R53" s="217" t="str">
        <f>IF(OR('معلومات أساسية عن الخدمة'!C10 = "",'معلومات أساسية عن الخدمة'!D10 = ""),"-",IF(OR('حالة الالتزام بالضوابط -مستوى ٣'!H122="يجب تطبيقه - Must be implemented",'حالة الالتزام بالضوابط -مستوى ٣'!H122="يجب تطبيقه كليًا - Must be fully implemented",'حالة الالتزام بالضوابط -مستوى ٣'!H122="يجب تطبيقه جزئيًا - Must be partially implemented"),IF('حالة الالتزام بالضوابط -مستوى ٣'!K122=0,"لا ينطبق - Not Applicable",'حالة الالتزام بالضوابط -مستوى ٣'!K122),"-"))</f>
        <v>-</v>
      </c>
      <c r="S53" s="217" t="str">
        <f>IF(OR('معلومات أساسية عن الخدمة'!C12 = "",'معلومات أساسية عن الخدمة'!D12 = ""),"-",IF(OR('حالة الالتزام بالضوابط -مستوى ٤'!H122="يجب تطبيقه - Must be implemented",'حالة الالتزام بالضوابط -مستوى ٤'!H122="يجب تطبيقه كليًا - Must be fully implemented",'حالة الالتزام بالضوابط -مستوى ٤'!H122="يجب تطبيقه جزئيًا - Must be partially implemented"),IF('حالة الالتزام بالضوابط -مستوى ٤'!K122=0,"لا ينطبق - Not Applicable",'حالة الالتزام بالضوابط -مستوى ٤'!K122),"-"))</f>
        <v>-</v>
      </c>
      <c r="T53"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"")),4,IF(SUM(P53:S53)=0,"لا ينطبق - Not Applicable",AVERAGE(P53:S53)))</f>
        <v>4</v>
      </c>
      <c r="X53" s="218" t="s">
        <v>76</v>
      </c>
      <c r="Y53" s="217" t="str">
        <f>IF(OR('معلومات أساسية عن الخدمة'!C6 = "",'معلومات أساسية عن الخدمة'!D6 = ""),"-",IF(OR('حالة الالتزام بالضوابط -مستوى ١'!H122="يوصى بتطبيقه - Recommended",'حالة الالتزام بالضوابط -مستوى ١'!H122="يجب تطبيقه جزئيًا - Must be partially implemented"),IF('حالة الالتزام بالضوابط -مستوى ١'!M122=0,"لا ينطبق - Not Applicable",'حالة الالتزام بالضوابط -مستوى ١'!M122),"-"))</f>
        <v>-</v>
      </c>
      <c r="Z53" s="217" t="str">
        <f>IF(OR('معلومات أساسية عن الخدمة'!C8 = "",'معلومات أساسية عن الخدمة'!D8 = ""),"-",IF(OR('حالة الالتزام بالضوابط -مستوى ٢'!H122="يوصى بتطبيقه - Recommended",'حالة الالتزام بالضوابط -مستوى ٢'!H122="يجب تطبيقه جزئيًا - Must be partially implemented"),IF('حالة الالتزام بالضوابط -مستوى ٢'!M122=0,"لا ينطبق - Not Applicable",'حالة الالتزام بالضوابط -مستوى ٢'!M122),"-"))</f>
        <v>-</v>
      </c>
      <c r="AA53" s="217" t="str">
        <f>IF(OR('معلومات أساسية عن الخدمة'!C10 = "",'معلومات أساسية عن الخدمة'!D10 = ""),"-",IF(OR('حالة الالتزام بالضوابط -مستوى ٣'!H122="يوصى بتطبيقه - Recommended",'حالة الالتزام بالضوابط -مستوى ٣'!H122="يجب تطبيقه جزئيًا - Must be partially implemented"),IF('حالة الالتزام بالضوابط -مستوى ٣'!M122=0,"لا ينطبق - Not Applicable",'حالة الالتزام بالضوابط -مستوى ٣'!M122),"-"))</f>
        <v>-</v>
      </c>
      <c r="AB53" s="217" t="str">
        <f>IF(OR('معلومات أساسية عن الخدمة'!C12 = "",'معلومات أساسية عن الخدمة'!D12 = ""),"-",IF(OR('حالة الالتزام بالضوابط -مستوى ٤'!H122="يوصى بتطبيقه - Recommended",'حالة الالتزام بالضوابط -مستوى ٤'!H122="يجب تطبيقه جزئيًا - Must be partially implemented"),IF('حالة الالتزام بالضوابط -مستوى ٤'!M122=0,"لا ينطبق - Not Applicable",'حالة الالتزام بالضوابط -مستوى ٤'!M122),"-"))</f>
        <v>-</v>
      </c>
      <c r="AC53"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"")),4,IF(AND(AB53="-",AA53="-",Z53="-",Y53="-"),5,IF(SUM(Y53:AB53)=0,"لا ينطبق - Not Applicable",AVERAGE(Y53:AB53))))</f>
        <v>4</v>
      </c>
    </row>
    <row r="54" spans="1:29" ht="18.600000000000001" customHeight="1" x14ac:dyDescent="0.25">
      <c r="A54" s="223"/>
      <c r="B54" s="282" t="s">
        <v>236</v>
      </c>
      <c r="C54" s="240" t="str">
        <f t="shared" si="3"/>
        <v>-</v>
      </c>
      <c r="D54" s="221"/>
      <c r="E54" s="220"/>
      <c r="G54" s="223"/>
      <c r="H54" s="282" t="s">
        <v>236</v>
      </c>
      <c r="I54" s="240" t="str">
        <f t="shared" si="4"/>
        <v>-</v>
      </c>
      <c r="J54" s="220"/>
      <c r="O54" s="218" t="s">
        <v>77</v>
      </c>
      <c r="P54" s="217" t="str">
        <f>IF(OR('معلومات أساسية عن الخدمة'!C6 = "",'معلومات أساسية عن الخدمة'!D6 = ""),"-",IF(OR('حالة الالتزام بالضوابط -مستوى ١'!H125="يجب تطبيقه - Must be implemented",'حالة الالتزام بالضوابط -مستوى ١'!H125="يجب تطبيقه كليًا - Must be fully implemented"),IF('حالة الالتزام بالضوابط -مستوى ١'!K125=0,"لا ينطبق - Not Applicable",'حالة الالتزام بالضوابط -مستوى ١'!K125),"-"))</f>
        <v>-</v>
      </c>
      <c r="Q54" s="217" t="str">
        <f>IF(OR('معلومات أساسية عن الخدمة'!C8 = "",'معلومات أساسية عن الخدمة'!D8 = ""),"-",IF(OR('حالة الالتزام بالضوابط -مستوى ٢'!H125="يجب تطبيقه - Must be implemented",'حالة الالتزام بالضوابط -مستوى ٢'!H125="يجب تطبيقه كليًا - Must be fully implemented"),IF('حالة الالتزام بالضوابط -مستوى ٢'!K125=0,"لا ينطبق - Not Applicable",'حالة الالتزام بالضوابط -مستوى ٢'!K125),"-"))</f>
        <v>-</v>
      </c>
      <c r="R54" s="217" t="str">
        <f>IF(OR('معلومات أساسية عن الخدمة'!C10 = "",'معلومات أساسية عن الخدمة'!D10 = ""),"-",IF(OR('حالة الالتزام بالضوابط -مستوى ٣'!H125="يجب تطبيقه - Must be implemented",'حالة الالتزام بالضوابط -مستوى ٣'!H125="يجب تطبيقه كليًا - Must be fully implemented",'حالة الالتزام بالضوابط -مستوى ٣'!H125="يجب تطبيقه جزئيًا - Must be partially implemented"),IF('حالة الالتزام بالضوابط -مستوى ٣'!K125=0,"لا ينطبق - Not Applicable",'حالة الالتزام بالضوابط -مستوى ٣'!K125),"-"))</f>
        <v>-</v>
      </c>
      <c r="S54" s="217" t="str">
        <f>IF(OR('معلومات أساسية عن الخدمة'!C12 = "",'معلومات أساسية عن الخدمة'!D12 = ""),"-",IF(OR('حالة الالتزام بالضوابط -مستوى ٤'!H125="يجب تطبيقه - Must be implemented",'حالة الالتزام بالضوابط -مستوى ٤'!H125="يجب تطبيقه كليًا - Must be fully implemented",'حالة الالتزام بالضوابط -مستوى ٤'!H125="يجب تطبيقه جزئيًا - Must be partially implemented"),IF('حالة الالتزام بالضوابط -مستوى ٤'!K125=0,"لا ينطبق - Not Applicable",'حالة الالتزام بالضوابط -مستوى ٤'!K125),"-"))</f>
        <v>-</v>
      </c>
      <c r="T54"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"")),4,IF(SUM(P54:S54)=0,"لا ينطبق - Not Applicable",AVERAGE(P54:S54)))</f>
        <v>4</v>
      </c>
      <c r="X54" s="218" t="s">
        <v>77</v>
      </c>
      <c r="Y54" s="217" t="str">
        <f>IF(OR('معلومات أساسية عن الخدمة'!C6 = "",'معلومات أساسية عن الخدمة'!D6 = ""),"-",IF(OR('حالة الالتزام بالضوابط -مستوى ١'!H125="يوصى بتطبيقه - Recommended",'حالة الالتزام بالضوابط -مستوى ١'!H125="يجب تطبيقه جزئيًا - Must be partially implemented"),IF('حالة الالتزام بالضوابط -مستوى ١'!M125=0,"لا ينطبق - Not Applicable",'حالة الالتزام بالضوابط -مستوى ١'!M125),"-"))</f>
        <v>-</v>
      </c>
      <c r="Z54" s="217" t="str">
        <f>IF(OR('معلومات أساسية عن الخدمة'!C8 = "",'معلومات أساسية عن الخدمة'!D8 = ""),"-",IF(OR('حالة الالتزام بالضوابط -مستوى ٢'!H125="يوصى بتطبيقه - Recommended",'حالة الالتزام بالضوابط -مستوى ٢'!H125="يجب تطبيقه جزئيًا - Must be partially implemented"),IF('حالة الالتزام بالضوابط -مستوى ٢'!M125=0,"لا ينطبق - Not Applicable",'حالة الالتزام بالضوابط -مستوى ٢'!M125),"-"))</f>
        <v>-</v>
      </c>
      <c r="AA54" s="217" t="str">
        <f>IF(OR('معلومات أساسية عن الخدمة'!C10 = "",'معلومات أساسية عن الخدمة'!D10 = ""),"-",IF(OR('حالة الالتزام بالضوابط -مستوى ٣'!H125="يوصى بتطبيقه - Recommended",'حالة الالتزام بالضوابط -مستوى ٣'!H125="يجب تطبيقه جزئيًا - Must be partially implemented"),IF('حالة الالتزام بالضوابط -مستوى ٣'!M125=0,"لا ينطبق - Not Applicable",'حالة الالتزام بالضوابط -مستوى ٣'!M125),"-"))</f>
        <v>-</v>
      </c>
      <c r="AB54" s="217" t="str">
        <f>IF(OR('معلومات أساسية عن الخدمة'!C12 = "",'معلومات أساسية عن الخدمة'!D12 = ""),"-",IF(OR('حالة الالتزام بالضوابط -مستوى ٤'!H125="يوصى بتطبيقه - Recommended",'حالة الالتزام بالضوابط -مستوى ٤'!H125="يجب تطبيقه جزئيًا - Must be partially implemented"),IF('حالة الالتزام بالضوابط -مستوى ٤'!M125=0,"لا ينطبق - Not Applicable",'حالة الالتزام بالضوابط -مستوى ٤'!M125),"-"))</f>
        <v>-</v>
      </c>
      <c r="AC54"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"")),4,IF(AND(AB54="-",AA54="-",Z54="-",Y54="-"),5,IF(SUM(Y54:AB54)=0,"لا ينطبق - Not Applicable",AVERAGE(Y54:AB54))))</f>
        <v>4</v>
      </c>
    </row>
    <row r="55" spans="1:29" ht="18.600000000000001" customHeight="1" x14ac:dyDescent="0.25">
      <c r="A55" s="223"/>
      <c r="B55" s="282" t="s">
        <v>237</v>
      </c>
      <c r="C55" s="240" t="str">
        <f t="shared" si="3"/>
        <v>-</v>
      </c>
      <c r="D55" s="221"/>
      <c r="E55" s="220"/>
      <c r="G55" s="223"/>
      <c r="H55" s="282" t="s">
        <v>237</v>
      </c>
      <c r="I55" s="240" t="str">
        <f>IF(AC56=5,"الضابط إلزامي",IF(AC56="لا ينطبق - Not Applicable","لا ينطبق - Not Applicable",IF(AC56=3,"مطبق كليًا  - Implemented",IF(AC56=0,"لاينطبق على الجهة  - Not Applicable",IF(AC56=4,"-",IF(AC56&lt;=1,"غير مطبق  - Not Implemented",IF(3&gt;AC56&gt;1,"مطبق جزئيًا  - Partially Implemented",""))))))
)</f>
        <v>-</v>
      </c>
      <c r="J55" s="220"/>
      <c r="O55" s="218" t="s">
        <v>79</v>
      </c>
      <c r="P55" s="217" t="str">
        <f>IF(OR('معلومات أساسية عن الخدمة'!C6 = "",'معلومات أساسية عن الخدمة'!D6 = ""),"-",IF(OR('حالة الالتزام بالضوابط -مستوى ١'!H126="يجب تطبيقه - Must be implemented",'حالة الالتزام بالضوابط -مستوى ١'!H126="يجب تطبيقه كليًا - Must be fully implemented"),IF('حالة الالتزام بالضوابط -مستوى ١'!K126=0,"لا ينطبق - Not Applicable",'حالة الالتزام بالضوابط -مستوى ١'!K126),"-"))</f>
        <v>-</v>
      </c>
      <c r="Q55" s="217" t="str">
        <f>IF(OR('معلومات أساسية عن الخدمة'!C8 = "",'معلومات أساسية عن الخدمة'!D8 = ""),"-",IF(OR('حالة الالتزام بالضوابط -مستوى ٢'!H126="يجب تطبيقه - Must be implemented",'حالة الالتزام بالضوابط -مستوى ٢'!H126="يجب تطبيقه كليًا - Must be fully implemented"),IF('حالة الالتزام بالضوابط -مستوى ٢'!K126=0,"لا ينطبق - Not Applicable",'حالة الالتزام بالضوابط -مستوى ٢'!K126),"-"))</f>
        <v>-</v>
      </c>
      <c r="R55" s="217" t="str">
        <f>IF(OR('معلومات أساسية عن الخدمة'!C10 = "",'معلومات أساسية عن الخدمة'!D10 = ""),"-",IF(OR('حالة الالتزام بالضوابط -مستوى ٣'!H126="يجب تطبيقه - Must be implemented",'حالة الالتزام بالضوابط -مستوى ٣'!H126="يجب تطبيقه كليًا - Must be fully implemented",'حالة الالتزام بالضوابط -مستوى ٣'!H126="يجب تطبيقه جزئيًا - Must be partially implemented"),IF('حالة الالتزام بالضوابط -مستوى ٣'!K126=0,"لا ينطبق - Not Applicable",'حالة الالتزام بالضوابط -مستوى ٣'!K126),"-"))</f>
        <v>-</v>
      </c>
      <c r="S55" s="217" t="str">
        <f>IF(OR('معلومات أساسية عن الخدمة'!C12 = "",'معلومات أساسية عن الخدمة'!D12 = ""),"-",IF(OR('حالة الالتزام بالضوابط -مستوى ٤'!H126="يجب تطبيقه - Must be implemented",'حالة الالتزام بالضوابط -مستوى ٤'!H126="يجب تطبيقه كليًا - Must be fully implemented",'حالة الالتزام بالضوابط -مستوى ٤'!H126="يجب تطبيقه جزئيًا - Must be partially implemented"),IF('حالة الالتزام بالضوابط -مستوى ٤'!K126=0,"لا ينطبق - Not Applicable",'حالة الالتزام بالضوابط -مستوى ٤'!K126),"-"))</f>
        <v>-</v>
      </c>
      <c r="T55"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"")),4,IF(SUM(P55:S55)=0,"لا ينطبق - Not Applicable",AVERAGE(P55:S55)))</f>
        <v>4</v>
      </c>
      <c r="X55" s="218" t="s">
        <v>79</v>
      </c>
      <c r="Y55" s="217" t="str">
        <f>IF(OR('معلومات أساسية عن الخدمة'!C6 = "",'معلومات أساسية عن الخدمة'!D6 = ""),"-",IF(OR('حالة الالتزام بالضوابط -مستوى ١'!H126="يوصى بتطبيقه - Recommended",'حالة الالتزام بالضوابط -مستوى ١'!H126="يجب تطبيقه جزئيًا - Must be partially implemented"),IF('حالة الالتزام بالضوابط -مستوى ١'!M126=0,"لا ينطبق - Not Applicable",'حالة الالتزام بالضوابط -مستوى ١'!M126),"-"))</f>
        <v>-</v>
      </c>
      <c r="Z55" s="217" t="str">
        <f>IF(OR('معلومات أساسية عن الخدمة'!C8 = "",'معلومات أساسية عن الخدمة'!D8 = ""),"-",IF(OR('حالة الالتزام بالضوابط -مستوى ٢'!H126="يوصى بتطبيقه - Recommended",'حالة الالتزام بالضوابط -مستوى ٢'!H126="يجب تطبيقه جزئيًا - Must be partially implemented"),IF('حالة الالتزام بالضوابط -مستوى ٢'!M126=0,"لا ينطبق - Not Applicable",'حالة الالتزام بالضوابط -مستوى ٢'!M126),"-"))</f>
        <v>-</v>
      </c>
      <c r="AA55" s="217" t="str">
        <f>IF(OR('معلومات أساسية عن الخدمة'!C10 = "",'معلومات أساسية عن الخدمة'!D10 = ""),"-",IF(OR('حالة الالتزام بالضوابط -مستوى ٣'!H126="يوصى بتطبيقه - Recommended",'حالة الالتزام بالضوابط -مستوى ٣'!H126="يجب تطبيقه جزئيًا - Must be partially implemented"),IF('حالة الالتزام بالضوابط -مستوى ٣'!M126=0,"لا ينطبق - Not Applicable",'حالة الالتزام بالضوابط -مستوى ٣'!M126),"-"))</f>
        <v>-</v>
      </c>
      <c r="AB55" s="217" t="str">
        <f>IF(OR('معلومات أساسية عن الخدمة'!C12 = "",'معلومات أساسية عن الخدمة'!D12 = ""),"-",IF(OR('حالة الالتزام بالضوابط -مستوى ٤'!H126="يوصى بتطبيقه - Recommended",'حالة الالتزام بالضوابط -مستوى ٤'!H126="يجب تطبيقه جزئيًا - Must be partially implemented"),IF('حالة الالتزام بالضوابط -مستوى ٤'!M126=0,"لا ينطبق - Not Applicable",'حالة الالتزام بالضوابط -مستوى ٤'!M126),"-"))</f>
        <v>-</v>
      </c>
      <c r="AC55"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"")),4,IF(AND(AB55="-",AA55="-",Z55="-",Y55="-"),5,IF(SUM(Y55:AB55)=0,"لا ينطبق - Not Applicable",AVERAGE(Y55:AB55))))</f>
        <v>4</v>
      </c>
    </row>
    <row r="56" spans="1:29" ht="18.600000000000001" customHeight="1" x14ac:dyDescent="0.25">
      <c r="A56" s="223"/>
      <c r="B56" s="282" t="s">
        <v>238</v>
      </c>
      <c r="C56" s="240" t="str">
        <f t="shared" si="3"/>
        <v>-</v>
      </c>
      <c r="D56" s="221"/>
      <c r="E56" s="220"/>
      <c r="G56" s="223"/>
      <c r="H56" s="282" t="s">
        <v>238</v>
      </c>
      <c r="I56" s="240" t="str">
        <f>IF(AC57=5,"الضابط إلزامي",IF(AC57="لا ينطبق - Not Applicable","لا ينطبق - Not Applicable",IF(AC57=3,"مطبق كليًا  - Implemented",IF(AC57=0,"لاينطبق على الجهة  - Not Applicable",IF(AC57=4,"-",IF(AC57&lt;=1,"غير مطبق  - Not Implemented",IF(3&gt;AC57&gt;1,"مطبق جزئيًا  - Partially Implemented",""))))))
)</f>
        <v>-</v>
      </c>
      <c r="J56" s="220"/>
      <c r="O56" s="218" t="s">
        <v>80</v>
      </c>
      <c r="P56" s="217" t="str">
        <f>IF(OR('معلومات أساسية عن الخدمة'!C6 = "",'معلومات أساسية عن الخدمة'!D6 = ""),"-",IF(OR('حالة الالتزام بالضوابط -مستوى ١'!H127="يجب تطبيقه - Must be implemented",'حالة الالتزام بالضوابط -مستوى ١'!H127="يجب تطبيقه كليًا - Must be fully implemented"),IF('حالة الالتزام بالضوابط -مستوى ١'!K127=0,"لا ينطبق - Not Applicable",'حالة الالتزام بالضوابط -مستوى ١'!K127),"-"))</f>
        <v>-</v>
      </c>
      <c r="Q56" s="217" t="str">
        <f>IF(OR('معلومات أساسية عن الخدمة'!C8 = "",'معلومات أساسية عن الخدمة'!D8 = ""),"-",IF(OR('حالة الالتزام بالضوابط -مستوى ٢'!H127="يجب تطبيقه - Must be implemented",'حالة الالتزام بالضوابط -مستوى ٢'!H127="يجب تطبيقه كليًا - Must be fully implemented"),IF('حالة الالتزام بالضوابط -مستوى ٢'!K127=0,"لا ينطبق - Not Applicable",'حالة الالتزام بالضوابط -مستوى ٢'!K127),"-"))</f>
        <v>-</v>
      </c>
      <c r="R56" s="217" t="str">
        <f>IF(OR('معلومات أساسية عن الخدمة'!C10 = "",'معلومات أساسية عن الخدمة'!D10 = ""),"-",IF(OR('حالة الالتزام بالضوابط -مستوى ٣'!H127="يجب تطبيقه - Must be implemented",'حالة الالتزام بالضوابط -مستوى ٣'!H127="يجب تطبيقه كليًا - Must be fully implemented",'حالة الالتزام بالضوابط -مستوى ٣'!H127="يجب تطبيقه جزئيًا - Must be partially implemented"),IF('حالة الالتزام بالضوابط -مستوى ٣'!K127=0,"لا ينطبق - Not Applicable",'حالة الالتزام بالضوابط -مستوى ٣'!K127),"-"))</f>
        <v>-</v>
      </c>
      <c r="S56" s="217" t="str">
        <f>IF(OR('معلومات أساسية عن الخدمة'!C12 = "",'معلومات أساسية عن الخدمة'!D12 = ""),"-",IF(OR('حالة الالتزام بالضوابط -مستوى ٤'!H127="يجب تطبيقه - Must be implemented",'حالة الالتزام بالضوابط -مستوى ٤'!H127="يجب تطبيقه كليًا - Must be fully implemented",'حالة الالتزام بالضوابط -مستوى ٤'!H127="يجب تطبيقه جزئيًا - Must be partially implemented"),IF('حالة الالتزام بالضوابط -مستوى ٤'!K127=0,"لا ينطبق - Not Applicable",'حالة الالتزام بالضوابط -مستوى ٤'!K127),"-"))</f>
        <v>-</v>
      </c>
      <c r="T56"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"")),4,IF(SUM(P56:S56)=0,"لا ينطبق - Not Applicable",AVERAGE(P56:S56)))</f>
        <v>4</v>
      </c>
      <c r="X56" s="218" t="s">
        <v>80</v>
      </c>
      <c r="Y56" s="217" t="str">
        <f>IF(OR('معلومات أساسية عن الخدمة'!C6 = "",'معلومات أساسية عن الخدمة'!D6 = ""),"-",IF(OR('حالة الالتزام بالضوابط -مستوى ١'!H127="يوصى بتطبيقه - Recommended",'حالة الالتزام بالضوابط -مستوى ١'!H127="يجب تطبيقه جزئيًا - Must be partially implemented"),IF('حالة الالتزام بالضوابط -مستوى ١'!M127=0,"لا ينطبق - Not Applicable",'حالة الالتزام بالضوابط -مستوى ١'!M127),"-"))</f>
        <v>-</v>
      </c>
      <c r="Z56" s="217" t="str">
        <f>IF(OR('معلومات أساسية عن الخدمة'!C8 = "",'معلومات أساسية عن الخدمة'!D8 = ""),"-",IF(OR('حالة الالتزام بالضوابط -مستوى ٢'!H127="يوصى بتطبيقه - Recommended",'حالة الالتزام بالضوابط -مستوى ٢'!H127="يجب تطبيقه جزئيًا - Must be partially implemented"),IF('حالة الالتزام بالضوابط -مستوى ٢'!M127=0,"لا ينطبق - Not Applicable",'حالة الالتزام بالضوابط -مستوى ٢'!M127),"-"))</f>
        <v>-</v>
      </c>
      <c r="AA56" s="217" t="str">
        <f>IF(OR('معلومات أساسية عن الخدمة'!C10 = "",'معلومات أساسية عن الخدمة'!D10 = ""),"-",IF(OR('حالة الالتزام بالضوابط -مستوى ٣'!H127="يوصى بتطبيقه - Recommended",'حالة الالتزام بالضوابط -مستوى ٣'!H127="يجب تطبيقه جزئيًا - Must be partially implemented"),IF('حالة الالتزام بالضوابط -مستوى ٣'!M127=0,"لا ينطبق - Not Applicable",'حالة الالتزام بالضوابط -مستوى ٣'!M127),"-"))</f>
        <v>-</v>
      </c>
      <c r="AB56" s="217" t="str">
        <f>IF(OR('معلومات أساسية عن الخدمة'!C12 = "",'معلومات أساسية عن الخدمة'!D12 = ""),"-",IF(OR('حالة الالتزام بالضوابط -مستوى ٤'!H127="يوصى بتطبيقه - Recommended",'حالة الالتزام بالضوابط -مستوى ٤'!H127="يجب تطبيقه جزئيًا - Must be partially implemented"),IF('حالة الالتزام بالضوابط -مستوى ٤'!M127=0,"لا ينطبق - Not Applicable",'حالة الالتزام بالضوابط -مستوى ٤'!M127),"-"))</f>
        <v>-</v>
      </c>
      <c r="AC56"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"")),4,IF(AND(AB56="-",AA56="-",Z56="-",Y56="-"),5,IF(SUM(Y56:AB56)=0,"لا ينطبق - Not Applicable",AVERAGE(Y56:AB56))))</f>
        <v>4</v>
      </c>
    </row>
    <row r="57" spans="1:29" ht="18.600000000000001" customHeight="1" x14ac:dyDescent="0.25">
      <c r="A57" s="223"/>
      <c r="B57" s="282" t="s">
        <v>245</v>
      </c>
      <c r="C57" s="240" t="str">
        <f>IF(T58="لا ينطبق - Not Applicable","لا ينطبق - Not Applicable",IF(T58=3,"مطبق كليًا  - Implemented",IF(T58=0,"لاينطبق على الجهة  - Not Applicable",IF(T58=4,"-",IF(T58&lt;=1,"غير مطبق  - Not Implemented",IF(3&gt;T58&gt;1,"مطبق جزئيًا  - Partially Implemented",""))))))</f>
        <v>-</v>
      </c>
      <c r="D57" s="221"/>
      <c r="E57" s="220"/>
      <c r="G57" s="223"/>
      <c r="H57" s="282" t="s">
        <v>245</v>
      </c>
      <c r="I57" s="240" t="str">
        <f>IF(AC58=5,"الضابط إلزامي",IF(AC58="لا ينطبق - Not Applicable","لا ينطبق - Not Applicable",IF(AC58=3,"مطبق كليًا  - Implemented",IF(AC58=0,"لاينطبق على الجهة  - Not Applicable",IF(AC58=4,"-",IF(AC58&lt;=1,"غير مطبق  - Not Implemented",IF(3&gt;AC58&gt;1,"مطبق جزئيًا  - Partially Implemented",""))))))
)</f>
        <v>-</v>
      </c>
      <c r="J57" s="220"/>
      <c r="O57" s="218" t="s">
        <v>81</v>
      </c>
      <c r="P57" s="217" t="str">
        <f>IF(OR('معلومات أساسية عن الخدمة'!C6 = "",'معلومات أساسية عن الخدمة'!D6 = ""),"-",IF(OR('حالة الالتزام بالضوابط -مستوى ١'!H128="يجب تطبيقه - Must be implemented",'حالة الالتزام بالضوابط -مستوى ١'!H128="يجب تطبيقه كليًا - Must be fully implemented"),IF('حالة الالتزام بالضوابط -مستوى ١'!K128=0,"لا ينطبق - Not Applicable",'حالة الالتزام بالضوابط -مستوى ١'!K128),"-"))</f>
        <v>-</v>
      </c>
      <c r="Q57" s="217" t="str">
        <f>IF(OR('معلومات أساسية عن الخدمة'!C8 = "",'معلومات أساسية عن الخدمة'!D8 = ""),"-",IF(OR('حالة الالتزام بالضوابط -مستوى ٢'!H128="يجب تطبيقه - Must be implemented",'حالة الالتزام بالضوابط -مستوى ٢'!H128="يجب تطبيقه كليًا - Must be fully implemented"),IF('حالة الالتزام بالضوابط -مستوى ٢'!K128=0,"لا ينطبق - Not Applicable",'حالة الالتزام بالضوابط -مستوى ٢'!K128),"-"))</f>
        <v>-</v>
      </c>
      <c r="R57" s="217" t="str">
        <f>IF(OR('معلومات أساسية عن الخدمة'!C10 = "",'معلومات أساسية عن الخدمة'!D10 = ""),"-",IF(OR('حالة الالتزام بالضوابط -مستوى ٣'!H128="يجب تطبيقه - Must be implemented",'حالة الالتزام بالضوابط -مستوى ٣'!H128="يجب تطبيقه كليًا - Must be fully implemented",'حالة الالتزام بالضوابط -مستوى ٣'!H128="يجب تطبيقه جزئيًا - Must be partially implemented"),IF('حالة الالتزام بالضوابط -مستوى ٣'!K128=0,"لا ينطبق - Not Applicable",'حالة الالتزام بالضوابط -مستوى ٣'!K128),"-"))</f>
        <v>-</v>
      </c>
      <c r="S57" s="217" t="str">
        <f>IF(OR('معلومات أساسية عن الخدمة'!C12 = "",'معلومات أساسية عن الخدمة'!D12 = ""),"-",IF(OR('حالة الالتزام بالضوابط -مستوى ٤'!H128="يجب تطبيقه - Must be implemented",'حالة الالتزام بالضوابط -مستوى ٤'!H128="يجب تطبيقه كليًا - Must be fully implemented",'حالة الالتزام بالضوابط -مستوى ٤'!H128="يجب تطبيقه جزئيًا - Must be partially implemented"),IF('حالة الالتزام بالضوابط -مستوى ٤'!K128=0,"لا ينطبق - Not Applicable",'حالة الالتزام بالضوابط -مستوى ٤'!K128),"-"))</f>
        <v>-</v>
      </c>
      <c r="T57"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"")),4,IF(SUM(P57:S57)=0,"لا ينطبق - Not Applicable",AVERAGE(P57:S57)))</f>
        <v>4</v>
      </c>
      <c r="X57" s="218" t="s">
        <v>81</v>
      </c>
      <c r="Y57" s="217" t="str">
        <f>IF(OR('معلومات أساسية عن الخدمة'!C6 = "",'معلومات أساسية عن الخدمة'!D6 = ""),"-",IF(OR('حالة الالتزام بالضوابط -مستوى ١'!H128="يوصى بتطبيقه - Recommended",'حالة الالتزام بالضوابط -مستوى ١'!H128="يجب تطبيقه جزئيًا - Must be partially implemented"),IF('حالة الالتزام بالضوابط -مستوى ١'!M128=0,"لا ينطبق - Not Applicable",'حالة الالتزام بالضوابط -مستوى ١'!M128),"-"))</f>
        <v>-</v>
      </c>
      <c r="Z57" s="217" t="str">
        <f>IF(OR('معلومات أساسية عن الخدمة'!C8 = "",'معلومات أساسية عن الخدمة'!D8 = ""),"-",IF(OR('حالة الالتزام بالضوابط -مستوى ٢'!H128="يوصى بتطبيقه - Recommended",'حالة الالتزام بالضوابط -مستوى ٢'!H128="يجب تطبيقه جزئيًا - Must be partially implemented"),IF('حالة الالتزام بالضوابط -مستوى ٢'!M128=0,"لا ينطبق - Not Applicable",'حالة الالتزام بالضوابط -مستوى ٢'!M128),"-"))</f>
        <v>-</v>
      </c>
      <c r="AA57" s="217" t="str">
        <f>IF(OR('معلومات أساسية عن الخدمة'!C10 = "",'معلومات أساسية عن الخدمة'!D10 = ""),"-",IF(OR('حالة الالتزام بالضوابط -مستوى ٣'!H128="يوصى بتطبيقه - Recommended",'حالة الالتزام بالضوابط -مستوى ٣'!H128="يجب تطبيقه جزئيًا - Must be partially implemented"),IF('حالة الالتزام بالضوابط -مستوى ٣'!M128=0,"لا ينطبق - Not Applicable",'حالة الالتزام بالضوابط -مستوى ٣'!M128),"-"))</f>
        <v>-</v>
      </c>
      <c r="AB57" s="217" t="str">
        <f>IF(OR('معلومات أساسية عن الخدمة'!C12 = "",'معلومات أساسية عن الخدمة'!D12 = ""),"-",IF(OR('حالة الالتزام بالضوابط -مستوى ٤'!H128="يوصى بتطبيقه - Recommended",'حالة الالتزام بالضوابط -مستوى ٤'!H127="يجب تطبيقه جزئيًا - Must be partially implemented"),IF('حالة الالتزام بالضوابط -مستوى ٤'!M128=0,"لا ينطبق - Not Applicable",'حالة الالتزام بالضوابط -مستوى ٤'!M128),"-"))</f>
        <v>-</v>
      </c>
      <c r="AC57"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"")),4,IF(AND(AB57="-",AA57="-",Z57="-",Y57="-"),5,IF(SUM(Y57:AB57)=0,"لا ينطبق - Not Applicable",AVERAGE(Y57:AB57))))</f>
        <v>4</v>
      </c>
    </row>
    <row r="58" spans="1:29" ht="17.45" customHeight="1" x14ac:dyDescent="0.25">
      <c r="A58" s="223"/>
      <c r="B58" s="229"/>
      <c r="C58" s="228"/>
      <c r="D58" s="221"/>
      <c r="E58" s="220"/>
      <c r="F58" s="216"/>
      <c r="G58" s="223"/>
      <c r="H58" s="229"/>
      <c r="I58" s="228"/>
      <c r="J58" s="220"/>
      <c r="O58" s="218" t="s">
        <v>82</v>
      </c>
      <c r="P58" s="217" t="str">
        <f>IF(OR('معلومات أساسية عن الخدمة'!C6 = "",'معلومات أساسية عن الخدمة'!D6 = ""),"-",IF(OR('حالة الالتزام بالضوابط -مستوى ١'!H135="يجب تطبيقه - Must be implemented",'حالة الالتزام بالضوابط -مستوى ١'!H135="يجب تطبيقه كليًا - Must be fully implemented"),IF('حالة الالتزام بالضوابط -مستوى ١'!K135=0,"لا ينطبق - Not Applicable",'حالة الالتزام بالضوابط -مستوى ١'!K135),"-"))</f>
        <v>-</v>
      </c>
      <c r="Q58" s="217" t="str">
        <f>IF(OR('معلومات أساسية عن الخدمة'!C8 = "",'معلومات أساسية عن الخدمة'!D8 = ""),"-",IF(OR('حالة الالتزام بالضوابط -مستوى ٢'!H135="يجب تطبيقه - Must be implemented",'حالة الالتزام بالضوابط -مستوى ٢'!H135="يجب تطبيقه كليًا - Must be fully implemented"),IF('حالة الالتزام بالضوابط -مستوى ٢'!K135=0,"لا ينطبق - Not Applicable",'حالة الالتزام بالضوابط -مستوى ٢'!K135),"-"))</f>
        <v>-</v>
      </c>
      <c r="R58" s="217" t="str">
        <f>IF(OR('معلومات أساسية عن الخدمة'!C10 = "",'معلومات أساسية عن الخدمة'!D10 = ""),"-",IF(OR('حالة الالتزام بالضوابط -مستوى ٣'!H135="يجب تطبيقه - Must be implemented",'حالة الالتزام بالضوابط -مستوى ٣'!H135="يجب تطبيقه كليًا - Must be fully implemented",'حالة الالتزام بالضوابط -مستوى ٣'!H135="يجب تطبيقه جزئيًا - Must be partially implemented"),IF('حالة الالتزام بالضوابط -مستوى ٣'!K135=0,"لا ينطبق - Not Applicable",'حالة الالتزام بالضوابط -مستوى ٣'!K135),"-"))</f>
        <v>-</v>
      </c>
      <c r="S58" s="217" t="str">
        <f>IF(OR('معلومات أساسية عن الخدمة'!C12 = "",'معلومات أساسية عن الخدمة'!D12 = ""),"-",IF(OR('حالة الالتزام بالضوابط -مستوى ٤'!H135="يجب تطبيقه - Must be implemented",'حالة الالتزام بالضوابط -مستوى ٤'!H135="يجب تطبيقه كليًا - Must be fully implemented",'حالة الالتزام بالضوابط -مستوى ٤'!H135="يجب تطبيقه جزئيًا - Must be partially implemented"),IF('حالة الالتزام بالضوابط -مستوى ٤'!K135=0,"لا ينطبق - Not Applicable",'حالة الالتزام بالضوابط -مستوى ٤'!K135),"-"))</f>
        <v>-</v>
      </c>
      <c r="T58"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"")),4,IF(SUM(P58:S58)=0,"لا ينطبق - Not Applicable",AVERAGE(P58:S58)))</f>
        <v>4</v>
      </c>
      <c r="X58" s="218" t="s">
        <v>82</v>
      </c>
      <c r="Y58" s="217" t="str">
        <f>IF(OR('معلومات أساسية عن الخدمة'!C6 = "",'معلومات أساسية عن الخدمة'!D6 = ""),"-",IF(OR('حالة الالتزام بالضوابط -مستوى ١'!H135="يوصى بتطبيقه - Recommended",'حالة الالتزام بالضوابط -مستوى ١'!H127="يجب تطبيقه جزئيًا - Must be partially implemented"),IF('حالة الالتزام بالضوابط -مستوى ١'!M135=0,"لا ينطبق - Not Applicable",'حالة الالتزام بالضوابط -مستوى ١'!M135),"-"))</f>
        <v>-</v>
      </c>
      <c r="Z58" s="217" t="str">
        <f>IF(OR('معلومات أساسية عن الخدمة'!C8 = "",'معلومات أساسية عن الخدمة'!D8 = ""),"-",IF(OR('حالة الالتزام بالضوابط -مستوى ٢'!H135="يوصى بتطبيقه - Recommended",'حالة الالتزام بالضوابط -مستوى ٢'!H127="يجب تطبيقه جزئيًا - Must be partially implemented"),IF('حالة الالتزام بالضوابط -مستوى ٢'!M135=0,"لا ينطبق - Not Applicable",'حالة الالتزام بالضوابط -مستوى ٢'!M135),"-"))</f>
        <v>-</v>
      </c>
      <c r="AA58" s="217" t="str">
        <f>IF(OR('معلومات أساسية عن الخدمة'!C10 = "",'معلومات أساسية عن الخدمة'!D10 = ""),"-",IF(OR('حالة الالتزام بالضوابط -مستوى ٣'!H135="يوصى بتطبيقه - Recommended",'حالة الالتزام بالضوابط -مستوى ٣'!H127="يجب تطبيقه جزئيًا - Must be partially implemented"),IF('حالة الالتزام بالضوابط -مستوى ٣'!M135=0,"لا ينطبق - Not Applicable",'حالة الالتزام بالضوابط -مستوى ٣'!M135),"-"))</f>
        <v>-</v>
      </c>
      <c r="AB58" s="217" t="str">
        <f>IF(OR('معلومات أساسية عن الخدمة'!C12 = "",'معلومات أساسية عن الخدمة'!D12 = ""),"-",IF(OR('حالة الالتزام بالضوابط -مستوى ٤'!H135="يوصى بتطبيقه - Recommended",'حالة الالتزام بالضوابط -مستوى ٤'!H127="يجب تطبيقه جزئيًا - Must be partially implemented"),IF('حالة الالتزام بالضوابط -مستوى ٤'!M135=0,"لا ينطبق - Not Applicable",'حالة الالتزام بالضوابط -مستوى ٤'!M135),"-"))</f>
        <v>-</v>
      </c>
      <c r="AC58" s="22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"")),4,IF(AND(AB58="-",AA58="-",Z58="-",Y58="-"),5,IF(SUM(Y58:AB58)=0,"لا ينطبق - Not Applicable",AVERAGE(Y58:AB58))))</f>
        <v>4</v>
      </c>
    </row>
    <row r="59" spans="1:29" ht="26.1" customHeight="1" x14ac:dyDescent="0.25">
      <c r="A59" s="223"/>
      <c r="B59" s="480" t="s">
        <v>414</v>
      </c>
      <c r="C59" s="481"/>
      <c r="D59" s="221"/>
      <c r="E59" s="220"/>
      <c r="G59" s="223"/>
      <c r="H59" s="480" t="s">
        <v>414</v>
      </c>
      <c r="I59" s="481"/>
      <c r="J59" s="220"/>
      <c r="O59" s="225"/>
      <c r="P59" s="225"/>
      <c r="Q59" s="225"/>
      <c r="R59" s="225"/>
      <c r="S59" s="225"/>
      <c r="T59" s="225"/>
      <c r="X59" s="225"/>
      <c r="Y59" s="225"/>
      <c r="Z59" s="225"/>
      <c r="AA59" s="225"/>
      <c r="AB59" s="225"/>
      <c r="AC59" s="225"/>
    </row>
    <row r="60" spans="1:29" ht="15" customHeight="1" x14ac:dyDescent="0.25">
      <c r="A60" s="223"/>
      <c r="B60" s="226"/>
      <c r="C60" s="226"/>
      <c r="D60" s="221"/>
      <c r="E60" s="220"/>
      <c r="G60" s="223"/>
      <c r="H60" s="226"/>
      <c r="I60" s="226"/>
      <c r="J60" s="220"/>
      <c r="O60" s="225"/>
      <c r="P60" s="225"/>
      <c r="Q60" s="225"/>
      <c r="R60" s="225"/>
      <c r="S60" s="225"/>
      <c r="T60" s="225"/>
      <c r="X60" s="225"/>
      <c r="Y60" s="225"/>
      <c r="Z60" s="225"/>
      <c r="AA60" s="225"/>
      <c r="AB60" s="225"/>
      <c r="AC60" s="225"/>
    </row>
    <row r="61" spans="1:29" ht="24.6" customHeight="1" x14ac:dyDescent="0.25">
      <c r="A61" s="223"/>
      <c r="B61" s="476" t="s">
        <v>461</v>
      </c>
      <c r="C61" s="476" t="s">
        <v>475</v>
      </c>
      <c r="D61" s="221"/>
      <c r="E61" s="220"/>
      <c r="G61" s="223"/>
      <c r="H61" s="476" t="s">
        <v>461</v>
      </c>
      <c r="I61" s="476" t="s">
        <v>111</v>
      </c>
      <c r="J61" s="220"/>
      <c r="O61" s="225"/>
      <c r="P61" s="225"/>
      <c r="Q61" s="225"/>
      <c r="R61" s="225"/>
      <c r="S61" s="225"/>
      <c r="T61" s="225"/>
      <c r="X61" s="225"/>
      <c r="Y61" s="225"/>
      <c r="Z61" s="225"/>
      <c r="AA61" s="225"/>
      <c r="AB61" s="225"/>
      <c r="AC61" s="225"/>
    </row>
    <row r="62" spans="1:29" ht="24.6" customHeight="1" x14ac:dyDescent="0.25">
      <c r="A62" s="223"/>
      <c r="B62" s="477"/>
      <c r="C62" s="477"/>
      <c r="D62" s="221"/>
      <c r="E62" s="220"/>
      <c r="G62" s="223"/>
      <c r="H62" s="477"/>
      <c r="I62" s="477"/>
      <c r="J62" s="220"/>
      <c r="O62" s="478" t="s">
        <v>12</v>
      </c>
      <c r="P62" s="479"/>
      <c r="Q62" s="479"/>
      <c r="R62" s="479"/>
      <c r="S62" s="479"/>
      <c r="T62" s="479"/>
      <c r="X62" s="478" t="s">
        <v>12</v>
      </c>
      <c r="Y62" s="479"/>
      <c r="Z62" s="479"/>
      <c r="AA62" s="479"/>
      <c r="AB62" s="479"/>
      <c r="AC62" s="479"/>
    </row>
    <row r="63" spans="1:29" ht="24.6" customHeight="1" x14ac:dyDescent="0.25">
      <c r="A63" s="223"/>
      <c r="B63" s="282" t="s">
        <v>246</v>
      </c>
      <c r="C63" s="239" t="str">
        <f>IF(T65="لا ينطبق - Not Applicable","لا ينطبق - Not Applicable",IF(T65=3,"مطبق كليًا  - Implemented",IF(T65=0,"لاينطبق على الجهة  - Not Applicable",IF(T65=4,"-",IF(T65&lt;=1,"غير مطبق  - Not Implemented",IF(3&gt;T65&gt;1,"مطبق جزئيًا  - Partially Implemented"," "))))))</f>
        <v>-</v>
      </c>
      <c r="D63" s="221"/>
      <c r="E63" s="220"/>
      <c r="G63" s="223"/>
      <c r="H63" s="282" t="s">
        <v>246</v>
      </c>
      <c r="I63" s="239" t="str">
        <f>IF(AC65=5,"الضابط إلزامي",IF(AC65="لا ينطبق - Not Applicable","لا ينطبق - Not Applicable",IF(AC65=3,"مطبق كليًا  - Implemented",IF(AC65=0,"لاينطبق على الجهة  - Not Applicable",IF(AC65=4,"-",IF(AC65&lt;=1,"غير مطبق  - Not Implemented",IF(3&gt;AC65&gt;1,"مطبق جزئيًا  - Partially Implemented",""))))))
)</f>
        <v>-</v>
      </c>
      <c r="J63" s="220"/>
      <c r="O63" s="224"/>
      <c r="P63" s="224"/>
      <c r="Q63" s="224"/>
      <c r="R63" s="224"/>
      <c r="S63" s="224"/>
      <c r="T63" s="224"/>
      <c r="X63" s="255"/>
      <c r="Y63" s="255"/>
      <c r="Z63" s="255"/>
      <c r="AA63" s="255"/>
      <c r="AB63" s="255"/>
      <c r="AC63" s="255"/>
    </row>
    <row r="64" spans="1:29" ht="15.6" customHeight="1" x14ac:dyDescent="0.25">
      <c r="A64" s="223"/>
      <c r="B64" s="222"/>
      <c r="C64" s="221"/>
      <c r="D64" s="221"/>
      <c r="E64" s="220"/>
      <c r="G64" s="223"/>
      <c r="H64" s="222"/>
      <c r="I64" s="221"/>
      <c r="J64" s="220"/>
      <c r="O64" s="219" t="s">
        <v>94</v>
      </c>
      <c r="P64" s="219" t="s">
        <v>93</v>
      </c>
      <c r="Q64" s="219" t="s">
        <v>92</v>
      </c>
      <c r="R64" s="219" t="s">
        <v>91</v>
      </c>
      <c r="S64" s="219" t="s">
        <v>90</v>
      </c>
      <c r="T64" s="219" t="s">
        <v>89</v>
      </c>
      <c r="X64" s="219" t="s">
        <v>94</v>
      </c>
      <c r="Y64" s="219" t="s">
        <v>93</v>
      </c>
      <c r="Z64" s="219" t="s">
        <v>92</v>
      </c>
      <c r="AA64" s="219" t="s">
        <v>91</v>
      </c>
      <c r="AB64" s="219" t="s">
        <v>90</v>
      </c>
      <c r="AC64" s="219" t="s">
        <v>89</v>
      </c>
    </row>
    <row r="65" spans="1:29" ht="24.95" customHeight="1" x14ac:dyDescent="0.5">
      <c r="A65" s="223"/>
      <c r="B65" s="491" t="s">
        <v>463</v>
      </c>
      <c r="C65" s="492"/>
      <c r="D65" s="221"/>
      <c r="E65" s="220"/>
      <c r="F65" s="160"/>
      <c r="G65" s="223"/>
      <c r="H65" s="491" t="s">
        <v>463</v>
      </c>
      <c r="I65" s="492"/>
      <c r="J65" s="220"/>
      <c r="K65" s="160"/>
      <c r="L65" s="160"/>
      <c r="M65" s="160"/>
      <c r="O65" s="218" t="s">
        <v>83</v>
      </c>
      <c r="P65" s="217" t="str">
        <f>IF(OR('معلومات أساسية عن الخدمة'!C6="",'معلومات أساسية عن الخدمة'!D6=""),"-",IF(OR('حالة الالتزام بالضوابط -مستوى ١'!H136="يجب تطبيقه - Must be implemented",'حالة الالتزام بالضوابط -مستوى ١'!H136="يجب تطبيقه كليًا - Must be fully implemented"),IF('حالة الالتزام بالضوابط -مستوى ١'!K136=0,"لا ينطبق - Not Applicable",'حالة الالتزام بالضوابط -مستوى ١'!K136),"-"))</f>
        <v>-</v>
      </c>
      <c r="Q65" s="217" t="str">
        <f>IF(OR('معلومات أساسية عن الخدمة'!C8 = "",'معلومات أساسية عن الخدمة'!D8 = ""),"-",IF(OR('حالة الالتزام بالضوابط -مستوى ٢'!H136="يجب تطبيقه - Must be implemented",'حالة الالتزام بالضوابط -مستوى ٢'!H136="يجب تطبيقه كليًا - Must be fully implemented"),IF('حالة الالتزام بالضوابط -مستوى ٢'!K136=0,"لا ينطبق - Not Applicable",'حالة الالتزام بالضوابط -مستوى ٢'!K136),"-"))</f>
        <v>-</v>
      </c>
      <c r="R65" s="217" t="str">
        <f>IF(OR('معلومات أساسية عن الخدمة'!C10 = "",'معلومات أساسية عن الخدمة'!D10 = ""),"-",IF(OR('حالة الالتزام بالضوابط -مستوى ٣'!H136="يجب تطبيقه - Must be implemented",'حالة الالتزام بالضوابط -مستوى ٣'!H136="يجب تطبيقه كليًا - Must be fully implemented",'حالة الالتزام بالضوابط -مستوى ٣'!H136="يجب تطبيقه جزئيًا - Must be partially implemented"),IF('حالة الالتزام بالضوابط -مستوى ٣'!K136=0,"لا ينطبق - Not Applicable",'حالة الالتزام بالضوابط -مستوى ٣'!K136),"-"))</f>
        <v>-</v>
      </c>
      <c r="S65" s="217" t="str">
        <f>IF(OR('معلومات أساسية عن الخدمة'!C12 = "",'معلومات أساسية عن الخدمة'!D12 = ""),"-",IF(OR('حالة الالتزام بالضوابط -مستوى ٤'!H136="يجب تطبيقه - Must be implemented",'حالة الالتزام بالضوابط -مستوى ٤'!H136="يجب تطبيقه كليًا - Must be fully implemented",'حالة الالتزام بالضوابط -مستوى ٤'!H136="يجب تطبيقه جزئيًا - Must be partially implemented"),IF('حالة الالتزام بالضوابط -مستوى ٤'!K136=0,"لا ينطبق - Not Applicable",'حالة الالتزام بالضوابط -مستوى ٤'!K136),"-"))</f>
        <v>-</v>
      </c>
      <c r="T65"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"")),4,IF(SUM(P65:S65)=0,"لا ينطبق - Not Applicable",AVERAGE(P65:S65)))</f>
        <v>4</v>
      </c>
      <c r="X65" s="218" t="s">
        <v>83</v>
      </c>
      <c r="Y65" s="217" t="str">
        <f>IF(OR('معلومات أساسية عن الخدمة'!C6="",'معلومات أساسية عن الخدمة'!D6=""),"-",IF(OR('حالة الالتزام بالضوابط -مستوى ١'!H136="يوصى بتطبيقه - Recommended",'حالة الالتزام بالضوابط -مستوى ١'!H136="يجب تطبيقه جزئيًا - Must be partially implemented"),IF('حالة الالتزام بالضوابط -مستوى ١'!M136=0,"لا ينطبق - Not Applicable",'حالة الالتزام بالضوابط -مستوى ١'!M136),"-"))</f>
        <v>-</v>
      </c>
      <c r="Z65" s="217" t="str">
        <f>IF(OR('معلومات أساسية عن الخدمة'!C8 = "",'معلومات أساسية عن الخدمة'!D8 = ""),"-",IF(OR('حالة الالتزام بالضوابط -مستوى ٢'!H136="يوصى بتطبيقه - Recommended",'حالة الالتزام بالضوابط -مستوى ٢'!H136="يجب تطبيقه جزئيًا - Must be partially implemented"),IF('حالة الالتزام بالضوابط -مستوى ٢'!M136=0,"لا ينطبق - Not Applicable",'حالة الالتزام بالضوابط -مستوى ٢'!M136),"-"))</f>
        <v>-</v>
      </c>
      <c r="AA65" s="217" t="str">
        <f>IF(OR('معلومات أساسية عن الخدمة'!C10 = "",'معلومات أساسية عن الخدمة'!D10 = ""),"-",IF(OR('حالة الالتزام بالضوابط -مستوى ٣'!H136="يوصى بتطبيقه - Recommended",'حالة الالتزام بالضوابط -مستوى ٣'!H136="يجب تطبيقه جزئيًا - Must be partially implemented"),IF('حالة الالتزام بالضوابط -مستوى ٣'!M136=0,"لا ينطبق - Not Applicable",'حالة الالتزام بالضوابط -مستوى ٣'!M136),"-"))</f>
        <v>-</v>
      </c>
      <c r="AB65" s="217" t="str">
        <f>IF(OR('معلومات أساسية عن الخدمة'!C12 = "",'معلومات أساسية عن الخدمة'!D12 = ""),"-",IF(OR('حالة الالتزام بالضوابط -مستوى ٤'!H136="يوصى بتطبيقه - Recommended",'حالة الالتزام بالضوابط -مستوى ٤'!H136="يجب تطبيقه جزئيًا - Must be partially implemented"),IF('حالة الالتزام بالضوابط -مستوى ٤'!M136=0,"لا ينطبق - Not Applicable",'حالة الالتزام بالضوابط -مستوى ٤'!M136),"-"))</f>
        <v>-</v>
      </c>
      <c r="AC65" s="217">
        <f>IF(AND(OR('معلومات أساسية عن الخدمة'!C6 = "",'معلومات أساسية عن الخدمة'!D6 = ""),OR('معلومات أساسية عن الخدمة'!C8 = "",'معلومات أساسية عن الخدمة'!D8 = ""),OR('معلومات أساسية عن الخدمة'!C10 = "",'معلومات أساسية عن الخدمة'!D10 = ""),OR('معلومات أساسية عن الخدمة'!C12 = "",'معلومات أساسية عن الخدمة'!D12= "")),4,IF(AND(AB65="-",AA65="-",Z65="-",Y65="-"),5,IF(SUM(Y65:AB65)=0,"لا ينطبق - Not Applicable",AVERAGE(Y65:AB65))))</f>
        <v>4</v>
      </c>
    </row>
    <row r="66" spans="1:29" ht="12.95" customHeight="1" x14ac:dyDescent="0.25">
      <c r="A66" s="223"/>
      <c r="B66" s="222"/>
      <c r="C66" s="221"/>
      <c r="D66" s="221"/>
      <c r="E66" s="220"/>
      <c r="G66" s="223"/>
      <c r="H66" s="222"/>
      <c r="I66" s="221"/>
      <c r="J66" s="220"/>
    </row>
    <row r="67" spans="1:29" ht="27" customHeight="1" x14ac:dyDescent="0.25">
      <c r="A67" s="223"/>
      <c r="B67" s="476" t="s">
        <v>461</v>
      </c>
      <c r="C67" s="476" t="s">
        <v>475</v>
      </c>
      <c r="D67" s="221"/>
      <c r="E67" s="220"/>
      <c r="G67" s="223"/>
      <c r="H67" s="476" t="s">
        <v>461</v>
      </c>
      <c r="I67" s="476" t="s">
        <v>111</v>
      </c>
      <c r="J67" s="220"/>
      <c r="O67" s="489" t="s">
        <v>97</v>
      </c>
      <c r="P67" s="490"/>
      <c r="Q67" s="490"/>
      <c r="R67" s="490"/>
      <c r="S67" s="490"/>
      <c r="T67" s="490"/>
      <c r="X67" s="489" t="s">
        <v>97</v>
      </c>
      <c r="Y67" s="490"/>
      <c r="Z67" s="490"/>
      <c r="AA67" s="490"/>
      <c r="AB67" s="490"/>
      <c r="AC67" s="490"/>
    </row>
    <row r="68" spans="1:29" ht="18" customHeight="1" x14ac:dyDescent="0.25">
      <c r="A68" s="223"/>
      <c r="B68" s="477"/>
      <c r="C68" s="477"/>
      <c r="D68" s="221"/>
      <c r="E68" s="220"/>
      <c r="G68" s="223"/>
      <c r="H68" s="477"/>
      <c r="I68" s="477"/>
      <c r="J68" s="220"/>
      <c r="O68" s="219" t="s">
        <v>94</v>
      </c>
      <c r="P68" s="219" t="s">
        <v>93</v>
      </c>
      <c r="Q68" s="219" t="s">
        <v>92</v>
      </c>
      <c r="R68" s="219" t="s">
        <v>91</v>
      </c>
      <c r="S68" s="219" t="s">
        <v>90</v>
      </c>
      <c r="T68" s="219" t="s">
        <v>89</v>
      </c>
      <c r="X68" s="219" t="s">
        <v>94</v>
      </c>
      <c r="Y68" s="219" t="s">
        <v>93</v>
      </c>
      <c r="Z68" s="219" t="s">
        <v>92</v>
      </c>
      <c r="AA68" s="219" t="s">
        <v>91</v>
      </c>
      <c r="AB68" s="219" t="s">
        <v>90</v>
      </c>
      <c r="AC68" s="219" t="s">
        <v>89</v>
      </c>
    </row>
    <row r="69" spans="1:29" ht="20.25" x14ac:dyDescent="0.25">
      <c r="A69" s="223"/>
      <c r="B69" s="282" t="s">
        <v>249</v>
      </c>
      <c r="C69" s="239" t="str">
        <f>IF(T69="لا ينطبق - Not Applicable","لا ينطبق - Not Applicable",IF(T69=3,"مطبق كليًا  - Implemented",IF(T69=0,"لاينطبق على الجهة  - Not Applicable",IF(T69=4,"-",IF(T69&lt;=1,"غير مطبق  - Not Implemented",IF(3&gt;T69&gt;1,"مطبق جزئيًا  - Partially Implemented",""))))))</f>
        <v>-</v>
      </c>
      <c r="D69" s="221"/>
      <c r="E69" s="220"/>
      <c r="G69" s="223"/>
      <c r="H69" s="282" t="s">
        <v>249</v>
      </c>
      <c r="I69" s="239" t="str">
        <f>IF(AC69=5,"الضابط إلزامي",IF(AC69="لا ينطبق - Not Applicable","لا ينطبق - Not Applicable",IF(AC69=3,"مطبق كليًا  - Implemented",IF(AC69=0,"لاينطبق على الجهة  - Not Applicable",IF(AC69=4,"-",IF(AC69&lt;=1,"غير مطبق  - Not Implemented",IF(3&gt;AC69&gt;1,"مطبق جزئيًا  - Partially Implemented",""))))))
)</f>
        <v>-</v>
      </c>
      <c r="J69" s="220"/>
      <c r="O69" s="218" t="s">
        <v>87</v>
      </c>
      <c r="P69" s="217" t="str">
        <f>IF(OR('معلومات أساسية عن الخدمة'!C6="",'معلومات أساسية عن الخدمة'!D6=""),"-",IF(OR('حالة الالتزام بالضوابط -مستوى ١'!H139="يجب تطبيقه - Must be implemented",'حالة الالتزام بالضوابط -مستوى ١'!H139="يجب تطبيقه كليًا - Must be fully implemented"),IF('حالة الالتزام بالضوابط -مستوى ١'!K139=0,"لا ينطبق - Not Applicable",'حالة الالتزام بالضوابط -مستوى ١'!K139),"-"))</f>
        <v>-</v>
      </c>
      <c r="Q69" s="217" t="str">
        <f>IF(OR('معلومات أساسية عن الخدمة'!C8 = "",'معلومات أساسية عن الخدمة'!D8 = ""),"-",IF(OR('حالة الالتزام بالضوابط -مستوى ٢'!H139="يجب تطبيقه - Must be implemented",'حالة الالتزام بالضوابط -مستوى ٢'!H139="يجب تطبيقه كليًا - Must be fully implemented"),IF('حالة الالتزام بالضوابط -مستوى ٢'!K139=0,"لا ينطبق - Not Applicable",'حالة الالتزام بالضوابط -مستوى ٢'!K139),"-"))</f>
        <v>-</v>
      </c>
      <c r="R69" s="217" t="str">
        <f>IF(OR('معلومات أساسية عن الخدمة'!C10 = "",'معلومات أساسية عن الخدمة'!D10 = ""),"-",IF(OR('حالة الالتزام بالضوابط -مستوى ٣'!H139="يجب تطبيقه - Must be implemented",'حالة الالتزام بالضوابط -مستوى ٣'!H139="يجب تطبيقه كليًا - Must be fully implemented",'حالة الالتزام بالضوابط -مستوى ٣'!H139="يجب تطبيقه جزئيًا - Must be partially implemented"),IF('حالة الالتزام بالضوابط -مستوى ٣'!K139=0,"لا ينطبق - Not Applicable",'حالة الالتزام بالضوابط -مستوى ٣'!K139),"-"))</f>
        <v>-</v>
      </c>
      <c r="S69" s="217" t="str">
        <f>IF(OR('معلومات أساسية عن الخدمة'!C12 = "",'معلومات أساسية عن الخدمة'!D12 = ""),"-",IF(OR('حالة الالتزام بالضوابط -مستوى ٤'!H139="يجب تطبيقه - Must be implemented",'حالة الالتزام بالضوابط -مستوى ٤'!H139="يجب تطبيقه كليًا - Must be fully implemented",'حالة الالتزام بالضوابط -مستوى ٤'!H139="يجب تطبيقه جزئيًا - Must be partially implemented"),IF('حالة الالتزام بالضوابط -مستوى ٤'!K139=0,"لا ينطبق - Not Applicable",'حالة الالتزام بالضوابط -مستوى ٤'!K139),"-"))</f>
        <v>-</v>
      </c>
      <c r="T69" s="217">
        <f>IF(AND(OR('معلومات أساسية عن الخدمة'!C6="",'معلومات أساسية عن الخدمة'!D6=""),OR('معلومات أساسية عن الخدمة'!C8="",'معلومات أساسية عن الخدمة'!D8=""),OR('معلومات أساسية عن الخدمة'!C10="",'معلومات أساسية عن الخدمة'!D10=""),OR('معلومات أساسية عن الخدمة'!C12="",'معلومات أساسية عن الخدمة'!D12="")),4,IF(SUM(P69:S69)=0,"لا ينطبق - Not Applicable",AVERAGE(P69:S69)))</f>
        <v>4</v>
      </c>
      <c r="X69" s="218" t="s">
        <v>87</v>
      </c>
      <c r="Y69" s="217" t="str">
        <f>IF(OR('معلومات أساسية عن الخدمة'!C6="",'معلومات أساسية عن الخدمة'!D6=""),"-",IF(OR('حالة الالتزام بالضوابط -مستوى ١'!H139="يوصى بتطبيقه - Recommended",'حالة الالتزام بالضوابط -مستوى ١'!H139="يجب تطبيقه جزئيًا - Must be partially implemented"),IF('حالة الالتزام بالضوابط -مستوى ١'!M139=0,"لا ينطبق - Not Applicable",'حالة الالتزام بالضوابط -مستوى ١'!M139),"-"))</f>
        <v>-</v>
      </c>
      <c r="Z69" s="217" t="str">
        <f>IF(OR('معلومات أساسية عن الخدمة'!C8 = "",'معلومات أساسية عن الخدمة'!D8 = ""),"-",IF(OR('حالة الالتزام بالضوابط -مستوى ٢'!H139="يوصى بتطبيقه - Recommended",'حالة الالتزام بالضوابط -مستوى ٢'!H139="يجب تطبيقه جزئيًا - Must be partially implemented"),IF('حالة الالتزام بالضوابط -مستوى ٢'!M139=0,"لا ينطبق - Not Applicable",'حالة الالتزام بالضوابط -مستوى ٢'!M139),"-"))</f>
        <v>-</v>
      </c>
      <c r="AA69" s="217" t="str">
        <f>IF(OR('معلومات أساسية عن الخدمة'!C10 = "",'معلومات أساسية عن الخدمة'!D10 = ""),"-",IF(OR('حالة الالتزام بالضوابط -مستوى ٣'!H139="يوصى بتطبيقه - Recommended",'حالة الالتزام بالضوابط -مستوى ٣'!H139="يجب تطبيقه جزئيًا - Must be partially implemented"),IF('حالة الالتزام بالضوابط -مستوى ٣'!M139=0,"لا ينطبق - Not Applicable",'حالة الالتزام بالضوابط -مستوى ٣'!M139),"-"))</f>
        <v>-</v>
      </c>
      <c r="AB69" s="217" t="str">
        <f>IF(OR('معلومات أساسية عن الخدمة'!C12 = "",'معلومات أساسية عن الخدمة'!D12 = ""),"-",IF(OR('حالة الالتزام بالضوابط -مستوى ٤'!H139="يوصى بتطبيقه - Recommended",'حالة الالتزام بالضوابط -مستوى ٤'!H139="يجب تطبيقه جزئيًا - Must be partially implemented"),IF('حالة الالتزام بالضوابط -مستوى ٤'!M139=0,"لا ينطبق - Not Applicable",'حالة الالتزام بالضوابط -مستوى ٤'!M139),"-"))</f>
        <v>-</v>
      </c>
      <c r="AC69" s="217">
        <f>IF(AND(OR('معلومات أساسية عن الخدمة'!C6="",'معلومات أساسية عن الخدمة'!D6=""),OR('معلومات أساسية عن الخدمة'!C8="",'معلومات أساسية عن الخدمة'!D8=""),OR('معلومات أساسية عن الخدمة'!C10="",'معلومات أساسية عن الخدمة'!D10=""),OR('معلومات أساسية عن الخدمة'!C12="",'معلومات أساسية عن الخدمة'!D12="")),4,IF(AND(AB69="-",AA69="-",Z69="-",Y69="-"),5,IF(SUM(Y69:AB69)=0,"لا ينطبق - Not Applicable",AVERAGE(Y69:AB69))))</f>
        <v>4</v>
      </c>
    </row>
    <row r="70" spans="1:29" ht="20.25" x14ac:dyDescent="0.25">
      <c r="A70" s="223"/>
      <c r="B70" s="222"/>
      <c r="C70" s="221"/>
      <c r="D70" s="221"/>
      <c r="E70" s="220"/>
      <c r="G70" s="223"/>
      <c r="H70" s="222"/>
      <c r="I70" s="221"/>
      <c r="J70" s="220"/>
    </row>
    <row r="71" spans="1:29" ht="85.5" customHeight="1" x14ac:dyDescent="0.25">
      <c r="A71" s="223"/>
      <c r="B71" s="471" t="s">
        <v>485</v>
      </c>
      <c r="C71" s="472"/>
      <c r="D71" s="221"/>
      <c r="E71" s="220"/>
      <c r="G71" s="223"/>
      <c r="H71" s="222"/>
      <c r="I71" s="221"/>
      <c r="J71" s="220"/>
    </row>
    <row r="72" spans="1:29" ht="56.25" customHeight="1" x14ac:dyDescent="0.4">
      <c r="A72" s="223"/>
      <c r="B72" s="293" t="s">
        <v>481</v>
      </c>
      <c r="C72" s="473" t="s">
        <v>486</v>
      </c>
      <c r="D72" s="221"/>
      <c r="E72" s="220"/>
      <c r="G72" s="223"/>
      <c r="H72" s="222"/>
      <c r="I72" s="221"/>
      <c r="J72" s="220"/>
    </row>
    <row r="73" spans="1:29" ht="21" customHeight="1" x14ac:dyDescent="0.25">
      <c r="A73" s="223"/>
      <c r="B73" s="295" t="s">
        <v>123</v>
      </c>
      <c r="C73" s="474"/>
      <c r="D73" s="221"/>
      <c r="E73" s="220"/>
      <c r="G73" s="223"/>
      <c r="H73" s="222"/>
      <c r="I73" s="221"/>
      <c r="J73" s="220"/>
    </row>
    <row r="74" spans="1:29" ht="110.1" customHeight="1" x14ac:dyDescent="0.25">
      <c r="A74" s="223"/>
      <c r="B74" s="294" t="s">
        <v>482</v>
      </c>
      <c r="C74" s="475"/>
      <c r="D74" s="221"/>
      <c r="E74" s="220"/>
      <c r="G74" s="223"/>
      <c r="H74" s="222"/>
      <c r="I74" s="221"/>
      <c r="J74" s="220"/>
    </row>
    <row r="75" spans="1:29" ht="20.25" x14ac:dyDescent="0.25">
      <c r="A75" s="223"/>
      <c r="B75" s="222"/>
      <c r="C75" s="221"/>
      <c r="D75" s="221"/>
      <c r="E75" s="220"/>
      <c r="G75" s="223"/>
      <c r="H75" s="222"/>
      <c r="I75" s="221"/>
      <c r="J75" s="220"/>
    </row>
    <row r="76" spans="1:29" ht="20.25" customHeight="1" x14ac:dyDescent="0.4">
      <c r="A76" s="316" t="str">
        <f>"التصنيف - Classification: "&amp;الرئيسية!E11&amp;"                                                                                                                                                                        "</f>
        <v xml:space="preserve">التصنيف - Classification: عام - Public                                                                                                                                                                        </v>
      </c>
      <c r="B76" s="317"/>
      <c r="C76" s="317"/>
      <c r="D76" s="317"/>
      <c r="E76" s="318"/>
      <c r="G76" s="316"/>
      <c r="H76" s="317"/>
      <c r="I76" s="317"/>
      <c r="J76" s="318"/>
    </row>
    <row r="77" spans="1:29" x14ac:dyDescent="0.25">
      <c r="A77" s="216"/>
      <c r="B77" s="216"/>
      <c r="C77" s="216"/>
      <c r="D77" s="216"/>
      <c r="E77" s="216"/>
    </row>
    <row r="78" spans="1:29" ht="18" x14ac:dyDescent="0.4">
      <c r="A78" s="216"/>
      <c r="B78" s="160"/>
      <c r="C78" s="160"/>
      <c r="D78" s="160"/>
      <c r="E78" s="216"/>
    </row>
    <row r="79" spans="1:29" x14ac:dyDescent="0.25">
      <c r="A79" s="216"/>
      <c r="B79" s="216"/>
      <c r="C79" s="216"/>
      <c r="D79" s="216"/>
      <c r="E79" s="216"/>
    </row>
  </sheetData>
  <sheetProtection password="AD2E" sheet="1" objects="1" scenarios="1"/>
  <mergeCells count="36">
    <mergeCell ref="X15:AC15"/>
    <mergeCell ref="X31:AC31"/>
    <mergeCell ref="X62:AC62"/>
    <mergeCell ref="X67:AC67"/>
    <mergeCell ref="A76:E76"/>
    <mergeCell ref="B65:C65"/>
    <mergeCell ref="B67:B68"/>
    <mergeCell ref="C67:C68"/>
    <mergeCell ref="O67:T67"/>
    <mergeCell ref="H65:I65"/>
    <mergeCell ref="H67:H68"/>
    <mergeCell ref="I67:I68"/>
    <mergeCell ref="G76:J76"/>
    <mergeCell ref="C30:C31"/>
    <mergeCell ref="O31:T31"/>
    <mergeCell ref="B59:C59"/>
    <mergeCell ref="B14:C14"/>
    <mergeCell ref="O15:T15"/>
    <mergeCell ref="B16:B17"/>
    <mergeCell ref="C16:C17"/>
    <mergeCell ref="B28:C28"/>
    <mergeCell ref="H14:I14"/>
    <mergeCell ref="H16:H17"/>
    <mergeCell ref="I16:I17"/>
    <mergeCell ref="H28:I28"/>
    <mergeCell ref="B30:B31"/>
    <mergeCell ref="H30:H31"/>
    <mergeCell ref="I30:I31"/>
    <mergeCell ref="H59:I59"/>
    <mergeCell ref="H61:H62"/>
    <mergeCell ref="I61:I62"/>
    <mergeCell ref="B71:C71"/>
    <mergeCell ref="C72:C74"/>
    <mergeCell ref="B61:B62"/>
    <mergeCell ref="C61:C62"/>
    <mergeCell ref="O62:T62"/>
  </mergeCells>
  <conditionalFormatting sqref="B14:D14 B15:C15">
    <cfRule type="cellIs" dxfId="83" priority="105" operator="equal">
      <formula>"لاينطبق على الجهة  - Not Applicable"</formula>
    </cfRule>
    <cfRule type="cellIs" dxfId="82" priority="106" operator="equal">
      <formula>"غير مطبق  - Not Implemented"</formula>
    </cfRule>
    <cfRule type="cellIs" dxfId="81" priority="107" operator="equal">
      <formula>"مطبق جزئيًا  - Partially Implemented"</formula>
    </cfRule>
    <cfRule type="cellIs" dxfId="80" priority="108" operator="equal">
      <formula>"مطبق كليًا  - Implemented"</formula>
    </cfRule>
  </conditionalFormatting>
  <conditionalFormatting sqref="C14:D14">
    <cfRule type="cellIs" dxfId="79" priority="109" operator="equal">
      <formula>"لاينطبق على الجهة  - Not Applicable"</formula>
    </cfRule>
    <cfRule type="cellIs" dxfId="78" priority="110" operator="equal">
      <formula>"غير مطبق  - Not Implemented"</formula>
    </cfRule>
    <cfRule type="cellIs" dxfId="77" priority="111" operator="equal">
      <formula>"مطبق جزئيًا  - Partially Implemented"</formula>
    </cfRule>
    <cfRule type="cellIs" dxfId="76" priority="112" operator="equal">
      <formula>"مطبق كليًا  - Implemented"</formula>
    </cfRule>
  </conditionalFormatting>
  <conditionalFormatting sqref="O15">
    <cfRule type="cellIs" dxfId="75" priority="97" operator="equal">
      <formula>"لاينطبق على الجهة  - Not Applicable"</formula>
    </cfRule>
    <cfRule type="cellIs" dxfId="74" priority="98" operator="equal">
      <formula>"غير مطبق  - Not Implemented"</formula>
    </cfRule>
    <cfRule type="cellIs" dxfId="73" priority="99" operator="equal">
      <formula>"مطبق جزئيًا  - Partially Implemented"</formula>
    </cfRule>
    <cfRule type="cellIs" dxfId="72" priority="100" operator="equal">
      <formula>"مطبق كليًا  - Implemented"</formula>
    </cfRule>
  </conditionalFormatting>
  <conditionalFormatting sqref="C63:D64 C66:D66 C69:D70 C32:D57 C20:D26 C18:C19 D15:D69 C75:D75 D71:D74">
    <cfRule type="cellIs" dxfId="71" priority="93" operator="equal">
      <formula>"لا ينطبق - Not Applicable"</formula>
    </cfRule>
    <cfRule type="cellIs" dxfId="70" priority="94" operator="equal">
      <formula>"غير مطبق  - Not Implemented"</formula>
    </cfRule>
    <cfRule type="cellIs" dxfId="69" priority="95" operator="equal">
      <formula>"مطبق جزئيًا  - Partially Implemented"</formula>
    </cfRule>
    <cfRule type="cellIs" dxfId="68" priority="96" operator="equal">
      <formula>"مطبق كليًا  - Implemented"</formula>
    </cfRule>
  </conditionalFormatting>
  <conditionalFormatting sqref="X15">
    <cfRule type="cellIs" dxfId="67" priority="69" operator="equal">
      <formula>"لاينطبق على الجهة  - Not Applicable"</formula>
    </cfRule>
    <cfRule type="cellIs" dxfId="66" priority="70" operator="equal">
      <formula>"غير مطبق  - Not Implemented"</formula>
    </cfRule>
    <cfRule type="cellIs" dxfId="65" priority="71" operator="equal">
      <formula>"مطبق جزئيًا  - Partially Implemented"</formula>
    </cfRule>
    <cfRule type="cellIs" dxfId="64" priority="72" operator="equal">
      <formula>"مطبق كليًا  - Implemented"</formula>
    </cfRule>
  </conditionalFormatting>
  <conditionalFormatting sqref="H14:I16">
    <cfRule type="cellIs" dxfId="63" priority="61" operator="equal">
      <formula>"لاينطبق على الجهة  - Not Applicable"</formula>
    </cfRule>
    <cfRule type="cellIs" dxfId="62" priority="62" operator="equal">
      <formula>"غير مطبق  - Not Implemented"</formula>
    </cfRule>
    <cfRule type="cellIs" dxfId="61" priority="63" operator="equal">
      <formula>"مطبق جزئيًا  - Partially Implemented"</formula>
    </cfRule>
    <cfRule type="cellIs" dxfId="60" priority="64" operator="equal">
      <formula>"مطبق كليًا  - Implemented"</formula>
    </cfRule>
  </conditionalFormatting>
  <conditionalFormatting sqref="I14">
    <cfRule type="cellIs" dxfId="59" priority="65" operator="equal">
      <formula>"لاينطبق على الجهة  - Not Applicable"</formula>
    </cfRule>
    <cfRule type="cellIs" dxfId="58" priority="66" operator="equal">
      <formula>"غير مطبق  - Not Implemented"</formula>
    </cfRule>
    <cfRule type="cellIs" dxfId="57" priority="67" operator="equal">
      <formula>"مطبق جزئيًا  - Partially Implemented"</formula>
    </cfRule>
    <cfRule type="cellIs" dxfId="56" priority="68" operator="equal">
      <formula>"مطبق كليًا  - Implemented"</formula>
    </cfRule>
  </conditionalFormatting>
  <conditionalFormatting sqref="H30:I30">
    <cfRule type="cellIs" dxfId="55" priority="33" operator="equal">
      <formula>"لاينطبق على الجهة  - Not Applicable"</formula>
    </cfRule>
    <cfRule type="cellIs" dxfId="54" priority="34" operator="equal">
      <formula>"غير مطبق  - Not Implemented"</formula>
    </cfRule>
    <cfRule type="cellIs" dxfId="53" priority="35" operator="equal">
      <formula>"مطبق جزئيًا  - Partially Implemented"</formula>
    </cfRule>
    <cfRule type="cellIs" dxfId="52" priority="36" operator="equal">
      <formula>"مطبق كليًا  - Implemented"</formula>
    </cfRule>
  </conditionalFormatting>
  <conditionalFormatting sqref="I63:I64 I66 I69:I75 I18:I26 I32:I57">
    <cfRule type="cellIs" dxfId="51" priority="53" operator="equal">
      <formula>"لا ينطبق - Not Applicable"</formula>
    </cfRule>
    <cfRule type="cellIs" dxfId="50" priority="54" operator="equal">
      <formula>"غير مطبق  - Not Implemented"</formula>
    </cfRule>
    <cfRule type="cellIs" dxfId="49" priority="55" operator="equal">
      <formula>"مطبق جزئيًا  - Partially Implemented"</formula>
    </cfRule>
    <cfRule type="cellIs" dxfId="48" priority="56" operator="equal">
      <formula>"مطبق كليًا  - Implemented"</formula>
    </cfRule>
  </conditionalFormatting>
  <conditionalFormatting sqref="C16">
    <cfRule type="cellIs" dxfId="47" priority="41" operator="equal">
      <formula>"لاينطبق على الجهة  - Not Applicable"</formula>
    </cfRule>
    <cfRule type="cellIs" dxfId="46" priority="42" operator="equal">
      <formula>"غير مطبق  - Not Implemented"</formula>
    </cfRule>
    <cfRule type="cellIs" dxfId="45" priority="43" operator="equal">
      <formula>"مطبق جزئيًا  - Partially Implemented"</formula>
    </cfRule>
    <cfRule type="cellIs" dxfId="44" priority="44" operator="equal">
      <formula>"مطبق كليًا  - Implemented"</formula>
    </cfRule>
  </conditionalFormatting>
  <conditionalFormatting sqref="B16">
    <cfRule type="cellIs" dxfId="43" priority="37" operator="equal">
      <formula>"لاينطبق على الجهة  - Not Applicable"</formula>
    </cfRule>
    <cfRule type="cellIs" dxfId="42" priority="38" operator="equal">
      <formula>"غير مطبق  - Not Implemented"</formula>
    </cfRule>
    <cfRule type="cellIs" dxfId="41" priority="39" operator="equal">
      <formula>"مطبق جزئيًا  - Partially Implemented"</formula>
    </cfRule>
    <cfRule type="cellIs" dxfId="40" priority="40" operator="equal">
      <formula>"مطبق كليًا  - Implemented"</formula>
    </cfRule>
  </conditionalFormatting>
  <conditionalFormatting sqref="B30 D30">
    <cfRule type="cellIs" dxfId="39" priority="29" operator="equal">
      <formula>"لاينطبق على الجهة  - Not Applicable"</formula>
    </cfRule>
    <cfRule type="cellIs" dxfId="38" priority="30" operator="equal">
      <formula>"غير مطبق  - Not Implemented"</formula>
    </cfRule>
    <cfRule type="cellIs" dxfId="37" priority="31" operator="equal">
      <formula>"مطبق جزئيًا  - Partially Implemented"</formula>
    </cfRule>
    <cfRule type="cellIs" dxfId="36" priority="32" operator="equal">
      <formula>"مطبق كليًا  - Implemented"</formula>
    </cfRule>
  </conditionalFormatting>
  <conditionalFormatting sqref="H61:I61">
    <cfRule type="cellIs" dxfId="35" priority="25" operator="equal">
      <formula>"لاينطبق على الجهة  - Not Applicable"</formula>
    </cfRule>
    <cfRule type="cellIs" dxfId="34" priority="26" operator="equal">
      <formula>"غير مطبق  - Not Implemented"</formula>
    </cfRule>
    <cfRule type="cellIs" dxfId="33" priority="27" operator="equal">
      <formula>"مطبق جزئيًا  - Partially Implemented"</formula>
    </cfRule>
    <cfRule type="cellIs" dxfId="32" priority="28" operator="equal">
      <formula>"مطبق كليًا  - Implemented"</formula>
    </cfRule>
  </conditionalFormatting>
  <conditionalFormatting sqref="H67:I67">
    <cfRule type="cellIs" dxfId="31" priority="21" operator="equal">
      <formula>"لاينطبق على الجهة  - Not Applicable"</formula>
    </cfRule>
    <cfRule type="cellIs" dxfId="30" priority="22" operator="equal">
      <formula>"غير مطبق  - Not Implemented"</formula>
    </cfRule>
    <cfRule type="cellIs" dxfId="29" priority="23" operator="equal">
      <formula>"مطبق جزئيًا  - Partially Implemented"</formula>
    </cfRule>
    <cfRule type="cellIs" dxfId="28" priority="24" operator="equal">
      <formula>"مطبق كليًا  - Implemented"</formula>
    </cfRule>
  </conditionalFormatting>
  <conditionalFormatting sqref="B61 D61">
    <cfRule type="cellIs" dxfId="27" priority="17" operator="equal">
      <formula>"لاينطبق على الجهة  - Not Applicable"</formula>
    </cfRule>
    <cfRule type="cellIs" dxfId="26" priority="18" operator="equal">
      <formula>"غير مطبق  - Not Implemented"</formula>
    </cfRule>
    <cfRule type="cellIs" dxfId="25" priority="19" operator="equal">
      <formula>"مطبق جزئيًا  - Partially Implemented"</formula>
    </cfRule>
    <cfRule type="cellIs" dxfId="24" priority="20" operator="equal">
      <formula>"مطبق كليًا  - Implemented"</formula>
    </cfRule>
  </conditionalFormatting>
  <conditionalFormatting sqref="B67 D67">
    <cfRule type="cellIs" dxfId="23" priority="13" operator="equal">
      <formula>"لاينطبق على الجهة  - Not Applicable"</formula>
    </cfRule>
    <cfRule type="cellIs" dxfId="22" priority="14" operator="equal">
      <formula>"غير مطبق  - Not Implemented"</formula>
    </cfRule>
    <cfRule type="cellIs" dxfId="21" priority="15" operator="equal">
      <formula>"مطبق جزئيًا  - Partially Implemented"</formula>
    </cfRule>
    <cfRule type="cellIs" dxfId="20" priority="16" operator="equal">
      <formula>"مطبق كليًا  - Implemented"</formula>
    </cfRule>
  </conditionalFormatting>
  <conditionalFormatting sqref="C30">
    <cfRule type="cellIs" dxfId="19" priority="9" operator="equal">
      <formula>"لاينطبق على الجهة  - Not Applicable"</formula>
    </cfRule>
    <cfRule type="cellIs" dxfId="18" priority="10" operator="equal">
      <formula>"غير مطبق  - Not Implemented"</formula>
    </cfRule>
    <cfRule type="cellIs" dxfId="17" priority="11" operator="equal">
      <formula>"مطبق جزئيًا  - Partially Implemented"</formula>
    </cfRule>
    <cfRule type="cellIs" dxfId="16" priority="12" operator="equal">
      <formula>"مطبق كليًا  - Implemented"</formula>
    </cfRule>
  </conditionalFormatting>
  <conditionalFormatting sqref="C61">
    <cfRule type="cellIs" dxfId="15" priority="5" operator="equal">
      <formula>"لاينطبق على الجهة  - Not Applicable"</formula>
    </cfRule>
    <cfRule type="cellIs" dxfId="14" priority="6" operator="equal">
      <formula>"غير مطبق  - Not Implemented"</formula>
    </cfRule>
    <cfRule type="cellIs" dxfId="13" priority="7" operator="equal">
      <formula>"مطبق جزئيًا  - Partially Implemented"</formula>
    </cfRule>
    <cfRule type="cellIs" dxfId="12" priority="8" operator="equal">
      <formula>"مطبق كليًا  - Implemented"</formula>
    </cfRule>
  </conditionalFormatting>
  <conditionalFormatting sqref="C67">
    <cfRule type="cellIs" dxfId="11" priority="1" operator="equal">
      <formula>"لاينطبق على الجهة  - Not Applicable"</formula>
    </cfRule>
    <cfRule type="cellIs" dxfId="10" priority="2" operator="equal">
      <formula>"غير مطبق  - Not Implemented"</formula>
    </cfRule>
    <cfRule type="cellIs" dxfId="9" priority="3" operator="equal">
      <formula>"مطبق جزئيًا  - Partially Implemented"</formula>
    </cfRule>
    <cfRule type="cellIs" dxfId="8" priority="4" operator="equal">
      <formula>"مطبق كليًا  - Implemented"</formula>
    </cfRule>
  </conditionalFormatting>
  <pageMargins left="0.7" right="0.7" top="0.75" bottom="0.75" header="0.3" footer="0.3"/>
  <pageSetup paperSize="9" orientation="portrait" r:id="rId1"/>
  <headerFooter>
    <oddFooter>&amp;R&amp;1#&amp;"Courier New"&amp;10&amp;K317100متاح</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4"/>
  <sheetViews>
    <sheetView showGridLines="0" showRowColHeaders="0" rightToLeft="1" zoomScaleNormal="100" zoomScaleSheetLayoutView="100" workbookViewId="0"/>
  </sheetViews>
  <sheetFormatPr defaultColWidth="8.85546875" defaultRowHeight="15" x14ac:dyDescent="0.25"/>
  <cols>
    <col min="1" max="1" width="8.85546875" style="6"/>
    <col min="2" max="2" width="3.140625" style="6" customWidth="1"/>
    <col min="3" max="3" width="21.140625" style="6" customWidth="1"/>
    <col min="4" max="5" width="8.85546875" style="6"/>
    <col min="6" max="6" width="23.42578125" style="6" customWidth="1"/>
    <col min="7" max="7" width="8.85546875" style="6"/>
    <col min="8" max="8" width="13.42578125" style="6" customWidth="1"/>
    <col min="9" max="9" width="8.85546875" style="6"/>
    <col min="10" max="10" width="3.140625" style="6" customWidth="1"/>
    <col min="11" max="16384" width="8.85546875" style="6"/>
  </cols>
  <sheetData>
    <row r="1" spans="1:12" ht="21" customHeight="1" x14ac:dyDescent="0.25">
      <c r="A1" s="28"/>
      <c r="B1" s="29"/>
      <c r="C1" s="29"/>
      <c r="D1" s="29"/>
      <c r="E1" s="29"/>
      <c r="F1" s="29"/>
      <c r="G1" s="29"/>
      <c r="H1" s="29"/>
      <c r="I1" s="29"/>
      <c r="J1" s="29"/>
      <c r="K1" s="30"/>
    </row>
    <row r="2" spans="1:12" x14ac:dyDescent="0.25">
      <c r="A2" s="31"/>
      <c r="B2" s="7"/>
      <c r="C2" s="7"/>
      <c r="D2" s="7"/>
      <c r="E2" s="7"/>
      <c r="F2" s="7"/>
      <c r="G2" s="7"/>
      <c r="H2" s="7"/>
      <c r="I2" s="7"/>
      <c r="J2" s="7"/>
      <c r="K2" s="32"/>
    </row>
    <row r="3" spans="1:12" x14ac:dyDescent="0.25">
      <c r="A3" s="31"/>
      <c r="B3" s="7"/>
      <c r="C3" s="7"/>
      <c r="D3" s="7"/>
      <c r="E3" s="7"/>
      <c r="F3" s="7"/>
      <c r="G3" s="7"/>
      <c r="H3" s="7"/>
      <c r="I3" s="7"/>
      <c r="J3" s="7"/>
      <c r="K3" s="32"/>
    </row>
    <row r="4" spans="1:12" ht="18.95" customHeight="1" x14ac:dyDescent="0.45">
      <c r="A4" s="31"/>
      <c r="B4" s="319"/>
      <c r="C4" s="319"/>
      <c r="D4" s="319"/>
      <c r="E4" s="319"/>
      <c r="F4" s="319"/>
      <c r="G4" s="319"/>
      <c r="H4" s="319"/>
      <c r="I4" s="319"/>
      <c r="J4" s="319"/>
      <c r="K4" s="32"/>
    </row>
    <row r="5" spans="1:12" ht="38.1" customHeight="1" x14ac:dyDescent="0.25">
      <c r="A5" s="31"/>
      <c r="B5" s="7"/>
      <c r="C5" s="8"/>
      <c r="D5" s="9"/>
      <c r="E5" s="7"/>
      <c r="F5" s="7"/>
      <c r="G5" s="7"/>
      <c r="H5" s="7"/>
      <c r="I5" s="7"/>
      <c r="J5" s="7"/>
      <c r="K5" s="7"/>
      <c r="L5" s="133"/>
    </row>
    <row r="6" spans="1:12" s="2" customFormat="1" ht="44.25" customHeight="1" x14ac:dyDescent="0.45">
      <c r="A6" s="101"/>
      <c r="B6" s="315" t="s">
        <v>450</v>
      </c>
      <c r="C6" s="315"/>
      <c r="D6" s="315"/>
      <c r="E6" s="315"/>
      <c r="F6" s="315"/>
      <c r="G6" s="315"/>
      <c r="H6" s="315"/>
      <c r="I6" s="315"/>
      <c r="J6" s="315"/>
      <c r="K6" s="83"/>
    </row>
    <row r="7" spans="1:12" s="2" customFormat="1" ht="44.25" customHeight="1" x14ac:dyDescent="0.45">
      <c r="A7" s="101"/>
      <c r="B7" s="315" t="s">
        <v>451</v>
      </c>
      <c r="C7" s="315"/>
      <c r="D7" s="315"/>
      <c r="E7" s="315"/>
      <c r="F7" s="315"/>
      <c r="G7" s="315"/>
      <c r="H7" s="315"/>
      <c r="I7" s="315"/>
      <c r="J7" s="315"/>
      <c r="K7" s="83"/>
    </row>
    <row r="8" spans="1:12" s="2" customFormat="1" ht="44.25" customHeight="1" x14ac:dyDescent="0.45">
      <c r="A8" s="101"/>
      <c r="B8" s="315" t="s">
        <v>452</v>
      </c>
      <c r="C8" s="315"/>
      <c r="D8" s="315"/>
      <c r="E8" s="315"/>
      <c r="F8" s="315"/>
      <c r="G8" s="315"/>
      <c r="H8" s="315"/>
      <c r="I8" s="315"/>
      <c r="J8" s="315"/>
      <c r="K8" s="83"/>
    </row>
    <row r="9" spans="1:12" s="2" customFormat="1" ht="44.25" customHeight="1" x14ac:dyDescent="0.45">
      <c r="A9" s="101"/>
      <c r="B9" s="315" t="s">
        <v>453</v>
      </c>
      <c r="C9" s="315"/>
      <c r="D9" s="315"/>
      <c r="E9" s="315"/>
      <c r="F9" s="315"/>
      <c r="G9" s="315"/>
      <c r="H9" s="315"/>
      <c r="I9" s="315"/>
      <c r="J9" s="315"/>
      <c r="K9" s="83"/>
    </row>
    <row r="10" spans="1:12" s="2" customFormat="1" ht="44.25" customHeight="1" x14ac:dyDescent="0.45">
      <c r="A10" s="101"/>
      <c r="B10" s="315" t="s">
        <v>483</v>
      </c>
      <c r="C10" s="315"/>
      <c r="D10" s="315"/>
      <c r="E10" s="315"/>
      <c r="F10" s="315"/>
      <c r="G10" s="315"/>
      <c r="H10" s="315"/>
      <c r="I10" s="315"/>
      <c r="J10" s="315"/>
      <c r="K10" s="83"/>
    </row>
    <row r="11" spans="1:12" s="2" customFormat="1" ht="44.25" customHeight="1" x14ac:dyDescent="0.45">
      <c r="A11" s="101"/>
      <c r="B11" s="315" t="s">
        <v>484</v>
      </c>
      <c r="C11" s="315"/>
      <c r="D11" s="315"/>
      <c r="E11" s="315"/>
      <c r="F11" s="315"/>
      <c r="G11" s="315"/>
      <c r="H11" s="315"/>
      <c r="I11" s="315"/>
      <c r="J11" s="315"/>
      <c r="K11" s="83"/>
    </row>
    <row r="12" spans="1:12" s="2" customFormat="1" ht="44.25" customHeight="1" x14ac:dyDescent="0.45">
      <c r="A12" s="101"/>
      <c r="B12" s="315" t="s">
        <v>421</v>
      </c>
      <c r="C12" s="315"/>
      <c r="D12" s="315"/>
      <c r="E12" s="315"/>
      <c r="F12" s="315"/>
      <c r="G12" s="315"/>
      <c r="H12" s="315"/>
      <c r="I12" s="315"/>
      <c r="J12" s="315"/>
      <c r="K12" s="83"/>
    </row>
    <row r="13" spans="1:12" s="2" customFormat="1" ht="44.25" customHeight="1" x14ac:dyDescent="0.45">
      <c r="A13" s="101"/>
      <c r="B13" s="315" t="s">
        <v>456</v>
      </c>
      <c r="C13" s="315"/>
      <c r="D13" s="315"/>
      <c r="E13" s="315"/>
      <c r="F13" s="315"/>
      <c r="G13" s="315"/>
      <c r="H13" s="315"/>
      <c r="I13" s="315"/>
      <c r="J13" s="315"/>
      <c r="K13" s="83"/>
    </row>
    <row r="14" spans="1:12" s="2" customFormat="1" ht="44.25" customHeight="1" x14ac:dyDescent="0.45">
      <c r="A14" s="101"/>
      <c r="B14" s="315" t="s">
        <v>422</v>
      </c>
      <c r="C14" s="315"/>
      <c r="D14" s="315"/>
      <c r="E14" s="315"/>
      <c r="F14" s="315"/>
      <c r="G14" s="315"/>
      <c r="H14" s="315"/>
      <c r="I14" s="315"/>
      <c r="J14" s="315"/>
      <c r="K14" s="83"/>
    </row>
    <row r="15" spans="1:12" s="2" customFormat="1" ht="44.25" customHeight="1" x14ac:dyDescent="0.45">
      <c r="A15" s="101"/>
      <c r="B15" s="315" t="s">
        <v>457</v>
      </c>
      <c r="C15" s="315"/>
      <c r="D15" s="315"/>
      <c r="E15" s="315"/>
      <c r="F15" s="315"/>
      <c r="G15" s="315"/>
      <c r="H15" s="315"/>
      <c r="I15" s="315"/>
      <c r="J15" s="315"/>
      <c r="K15" s="83"/>
    </row>
    <row r="16" spans="1:12" s="2" customFormat="1" ht="44.25" customHeight="1" x14ac:dyDescent="0.45">
      <c r="A16" s="101"/>
      <c r="B16" s="315" t="s">
        <v>454</v>
      </c>
      <c r="C16" s="315"/>
      <c r="D16" s="315"/>
      <c r="E16" s="315"/>
      <c r="F16" s="315"/>
      <c r="G16" s="315"/>
      <c r="H16" s="315"/>
      <c r="I16" s="315"/>
      <c r="J16" s="315"/>
      <c r="K16" s="83"/>
    </row>
    <row r="17" spans="1:11" s="2" customFormat="1" ht="44.25" customHeight="1" x14ac:dyDescent="0.45">
      <c r="A17" s="101"/>
      <c r="B17" s="315" t="s">
        <v>458</v>
      </c>
      <c r="C17" s="315"/>
      <c r="D17" s="315"/>
      <c r="E17" s="315"/>
      <c r="F17" s="315"/>
      <c r="G17" s="315"/>
      <c r="H17" s="315"/>
      <c r="I17" s="315"/>
      <c r="J17" s="315"/>
      <c r="K17" s="83"/>
    </row>
    <row r="18" spans="1:11" s="2" customFormat="1" ht="44.25" customHeight="1" x14ac:dyDescent="0.45">
      <c r="A18" s="101"/>
      <c r="B18" s="315" t="s">
        <v>455</v>
      </c>
      <c r="C18" s="315"/>
      <c r="D18" s="315"/>
      <c r="E18" s="315"/>
      <c r="F18" s="315"/>
      <c r="G18" s="315"/>
      <c r="H18" s="315"/>
      <c r="I18" s="315"/>
      <c r="J18" s="315"/>
      <c r="K18" s="83"/>
    </row>
    <row r="19" spans="1:11" s="2" customFormat="1" ht="44.25" customHeight="1" x14ac:dyDescent="0.45">
      <c r="A19" s="101"/>
      <c r="B19" s="315" t="s">
        <v>459</v>
      </c>
      <c r="C19" s="315"/>
      <c r="D19" s="315"/>
      <c r="E19" s="315"/>
      <c r="F19" s="315"/>
      <c r="G19" s="315"/>
      <c r="H19" s="315"/>
      <c r="I19" s="315"/>
      <c r="J19" s="315"/>
      <c r="K19" s="83"/>
    </row>
    <row r="20" spans="1:11" s="2" customFormat="1" ht="44.25" customHeight="1" x14ac:dyDescent="0.45">
      <c r="A20" s="101"/>
      <c r="B20" s="315" t="s">
        <v>472</v>
      </c>
      <c r="C20" s="315"/>
      <c r="D20" s="315"/>
      <c r="E20" s="315"/>
      <c r="F20" s="315"/>
      <c r="G20" s="315"/>
      <c r="H20" s="315"/>
      <c r="I20" s="315"/>
      <c r="J20" s="315"/>
      <c r="K20" s="83"/>
    </row>
    <row r="21" spans="1:11" s="2" customFormat="1" ht="44.25" customHeight="1" x14ac:dyDescent="0.45">
      <c r="A21" s="101"/>
      <c r="B21" s="315" t="s">
        <v>460</v>
      </c>
      <c r="C21" s="315"/>
      <c r="D21" s="315"/>
      <c r="E21" s="315"/>
      <c r="F21" s="315"/>
      <c r="G21" s="315"/>
      <c r="H21" s="315"/>
      <c r="I21" s="315"/>
      <c r="J21" s="315"/>
      <c r="K21" s="83"/>
    </row>
    <row r="22" spans="1:11" ht="20.25" x14ac:dyDescent="0.4">
      <c r="A22" s="84"/>
      <c r="B22" s="85"/>
      <c r="C22" s="86"/>
      <c r="D22" s="87"/>
      <c r="E22" s="88"/>
      <c r="F22" s="85"/>
      <c r="G22" s="85"/>
      <c r="H22" s="85"/>
      <c r="I22" s="85"/>
      <c r="J22" s="85"/>
      <c r="K22" s="83"/>
    </row>
    <row r="23" spans="1:11" ht="20.100000000000001" customHeight="1" x14ac:dyDescent="0.4">
      <c r="A23" s="316" t="str">
        <f>"التصنيف - Classification:  "&amp;الرئيسية!E11&amp;"                                                                                                                                            "</f>
        <v xml:space="preserve">التصنيف - Classification:  عام - Public                                                                                                                                            </v>
      </c>
      <c r="B23" s="317"/>
      <c r="C23" s="317"/>
      <c r="D23" s="317"/>
      <c r="E23" s="317"/>
      <c r="F23" s="317"/>
      <c r="G23" s="317"/>
      <c r="H23" s="317"/>
      <c r="I23" s="317"/>
      <c r="J23" s="317"/>
      <c r="K23" s="318"/>
    </row>
    <row r="24" spans="1:11" x14ac:dyDescent="0.25">
      <c r="H24" s="134"/>
      <c r="J24" s="134"/>
      <c r="K24" s="134"/>
    </row>
  </sheetData>
  <sheetProtection password="AD2E" sheet="1" objects="1" scenarios="1"/>
  <mergeCells count="18">
    <mergeCell ref="B4:J4"/>
    <mergeCell ref="B6:J6"/>
    <mergeCell ref="B8:J8"/>
    <mergeCell ref="B9:J9"/>
    <mergeCell ref="B11:J11"/>
    <mergeCell ref="B7:J7"/>
    <mergeCell ref="B14:J14"/>
    <mergeCell ref="B15:J15"/>
    <mergeCell ref="A23:K23"/>
    <mergeCell ref="B21:J21"/>
    <mergeCell ref="B10:J10"/>
    <mergeCell ref="B18:J18"/>
    <mergeCell ref="B19:J19"/>
    <mergeCell ref="B16:J16"/>
    <mergeCell ref="B17:J17"/>
    <mergeCell ref="B12:J12"/>
    <mergeCell ref="B13:J13"/>
    <mergeCell ref="B20:J20"/>
  </mergeCells>
  <hyperlinks>
    <hyperlink ref="B8:J8" location="تعليمات!A1" display="تعليمات"/>
    <hyperlink ref="B9:J9" location="'شعار الجهة'!A1" display="شعار الجهة"/>
    <hyperlink ref="B21:J21" location="'ملخص نتائج التقييم والالتزام'!A1" display="ملخص نتائج التقييم والالتزام"/>
    <hyperlink ref="B6:J6" location="'سجل الأداة'!A1" display="سجل أداة التقييم وقياس الالتزام"/>
    <hyperlink ref="B11:J11" location="'معلومات أساسية عن الخدمة'!A1" display="معلومات أساسية عن الخدمة"/>
    <hyperlink ref="B10:J10" location="'معلومات أساسية عن الجهة'!A1" display="معلومات أساسية عن الجهة"/>
    <hyperlink ref="B7:J7" location="'إجراءات التقييم وقياس الالتزام'!A1" display="إجراءات التقييم وقياس الالتزام "/>
    <hyperlink ref="B12:J12" location="'حالة الالتزام بالضوابط -مستوى ١'!A1" display="حالة الالتزام بالضوابط - مستوى ١"/>
    <hyperlink ref="B13:J13" location="'نتائج التقييم والالتزام-مستوى ١'!A1" display="نتائج التقييم والالتزام - مستوى ١ "/>
    <hyperlink ref="B14:J14" location="'حالة الالتزام بالضوابط -مستوى ٢'!A1" display="حالة الالتزام بالضوابط - مستوى ٢"/>
    <hyperlink ref="B15:J15" location="'نتائج التقييم والالتزام-مستوى ٢'!A1" display="نتائج التقييم والالتزام - مستوى ٢"/>
    <hyperlink ref="B16:J16" location="'حالة الالتزام بالضوابط -مستوى ٣'!A1" display="حالة الالتزام بالضوابط - مستوى ٣"/>
    <hyperlink ref="B17:J17" location="'نتائج التقييم والالتزام-مستوى ٣'!A1" display="نتائج التقييم والالتزام - مستوى ٣"/>
    <hyperlink ref="B18:J18" location="'حالة الالتزام بالضوابط -مستوى ٤'!A1" display="حالة الالتزام بالضوابط - مستوى ٤"/>
    <hyperlink ref="B19:J19" location="'نتائج التقييم والالتزام-مستوى ٤'!A1" display="نتائج التقييم والالتزام - مستوى ٤"/>
    <hyperlink ref="B20:J20" location="'نتائج التقييم والالتزام العامة'!A1" display=" نتائج التقييم والالتزام العامة"/>
  </hyperlink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Calibri"&amp;11&amp;K000000&amp;"Calibri"&amp;11&amp;K000000&amp;"Calibri"&amp;11&amp;K000000&amp;"Calibri"&amp;11&amp;K000000&amp;G  | &amp;P</oddFooter>
  </headerFooter>
  <drawing r:id="rId2"/>
  <legacyDrawingHF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A123"/>
  <sheetViews>
    <sheetView showGridLines="0" showRowColHeaders="0" rightToLeft="1" zoomScaleNormal="100" workbookViewId="0"/>
  </sheetViews>
  <sheetFormatPr defaultColWidth="9" defaultRowHeight="15" x14ac:dyDescent="0.25"/>
  <cols>
    <col min="1" max="1" width="8" style="6" customWidth="1"/>
    <col min="2" max="2" width="39.140625" style="6" customWidth="1"/>
    <col min="3" max="3" width="7.42578125" style="6" customWidth="1"/>
    <col min="4" max="10" width="9" style="6"/>
    <col min="11" max="11" width="12" style="6" customWidth="1"/>
    <col min="12" max="12" width="9" style="134" customWidth="1"/>
    <col min="13" max="13" width="9" style="6" customWidth="1"/>
    <col min="14" max="14" width="9" style="6"/>
    <col min="15" max="15" width="11.85546875" style="6" hidden="1" customWidth="1"/>
    <col min="16" max="16" width="30.42578125" style="6" hidden="1" customWidth="1"/>
    <col min="17" max="24" width="0" style="6" hidden="1" customWidth="1"/>
    <col min="25" max="25" width="14.28515625" style="6" hidden="1" customWidth="1"/>
    <col min="26" max="27" width="0" style="6" hidden="1" customWidth="1"/>
    <col min="28" max="16384" width="9" style="6"/>
  </cols>
  <sheetData>
    <row r="1" spans="1:27" ht="25.5" customHeight="1" x14ac:dyDescent="0.25">
      <c r="A1" s="67"/>
      <c r="B1" s="446"/>
      <c r="C1" s="446"/>
      <c r="D1" s="446"/>
      <c r="E1" s="446"/>
      <c r="F1" s="446"/>
      <c r="G1" s="446"/>
      <c r="H1" s="446"/>
      <c r="I1" s="446"/>
      <c r="J1" s="446"/>
      <c r="K1" s="446"/>
      <c r="L1" s="111"/>
      <c r="M1" s="51"/>
      <c r="O1" s="67"/>
      <c r="P1" s="446"/>
      <c r="Q1" s="446"/>
      <c r="R1" s="446"/>
      <c r="S1" s="446"/>
      <c r="T1" s="446"/>
      <c r="U1" s="446"/>
      <c r="V1" s="446"/>
      <c r="W1" s="446"/>
      <c r="X1" s="446"/>
      <c r="Y1" s="446"/>
      <c r="Z1" s="111"/>
      <c r="AA1" s="51"/>
    </row>
    <row r="2" spans="1:27" ht="25.5" customHeight="1" x14ac:dyDescent="0.25">
      <c r="A2" s="283"/>
      <c r="B2" s="447"/>
      <c r="C2" s="447"/>
      <c r="D2" s="447"/>
      <c r="E2" s="447"/>
      <c r="F2" s="447"/>
      <c r="G2" s="447"/>
      <c r="H2" s="447"/>
      <c r="I2" s="447"/>
      <c r="J2" s="447"/>
      <c r="K2" s="447"/>
      <c r="L2" s="53"/>
      <c r="M2" s="54"/>
      <c r="O2" s="283"/>
      <c r="P2" s="447"/>
      <c r="Q2" s="447"/>
      <c r="R2" s="447"/>
      <c r="S2" s="447"/>
      <c r="T2" s="447"/>
      <c r="U2" s="447"/>
      <c r="V2" s="447"/>
      <c r="W2" s="447"/>
      <c r="X2" s="447"/>
      <c r="Y2" s="447"/>
      <c r="Z2" s="53"/>
      <c r="AA2" s="54"/>
    </row>
    <row r="3" spans="1:27" ht="144.75" customHeight="1" x14ac:dyDescent="0.25">
      <c r="A3" s="68"/>
      <c r="B3" s="496"/>
      <c r="C3" s="496"/>
      <c r="D3" s="496"/>
      <c r="E3" s="496"/>
      <c r="F3" s="496"/>
      <c r="G3" s="496"/>
      <c r="H3" s="496"/>
      <c r="I3" s="496"/>
      <c r="J3" s="496"/>
      <c r="K3" s="496"/>
      <c r="L3" s="53"/>
      <c r="M3" s="54"/>
      <c r="O3" s="68"/>
      <c r="P3" s="496"/>
      <c r="Q3" s="496"/>
      <c r="R3" s="496"/>
      <c r="S3" s="496"/>
      <c r="T3" s="496"/>
      <c r="U3" s="496"/>
      <c r="V3" s="496"/>
      <c r="W3" s="496"/>
      <c r="X3" s="496"/>
      <c r="Y3" s="496"/>
      <c r="Z3" s="53"/>
      <c r="AA3" s="54"/>
    </row>
    <row r="4" spans="1:27" ht="46.5" customHeight="1" x14ac:dyDescent="0.5">
      <c r="A4" s="69"/>
      <c r="B4" s="497" t="s">
        <v>464</v>
      </c>
      <c r="C4" s="498"/>
      <c r="D4" s="498"/>
      <c r="E4" s="498"/>
      <c r="F4" s="498"/>
      <c r="G4" s="498"/>
      <c r="H4" s="498"/>
      <c r="I4" s="498"/>
      <c r="J4" s="498"/>
      <c r="K4" s="499"/>
      <c r="L4" s="61"/>
      <c r="M4" s="70"/>
      <c r="O4" s="69"/>
      <c r="P4" s="502" t="s">
        <v>465</v>
      </c>
      <c r="Q4" s="503"/>
      <c r="R4" s="503"/>
      <c r="S4" s="503"/>
      <c r="T4" s="503"/>
      <c r="U4" s="503"/>
      <c r="V4" s="503"/>
      <c r="W4" s="503"/>
      <c r="X4" s="503"/>
      <c r="Y4" s="504"/>
      <c r="Z4" s="61"/>
      <c r="AA4" s="70"/>
    </row>
    <row r="5" spans="1:27" ht="19.5" customHeight="1" x14ac:dyDescent="0.25">
      <c r="A5" s="69"/>
      <c r="B5" s="61"/>
      <c r="C5" s="61"/>
      <c r="D5" s="61"/>
      <c r="E5" s="61"/>
      <c r="F5" s="61"/>
      <c r="G5" s="61"/>
      <c r="H5" s="61"/>
      <c r="I5" s="61"/>
      <c r="J5" s="61"/>
      <c r="K5" s="61"/>
      <c r="L5" s="61"/>
      <c r="M5" s="70"/>
      <c r="O5" s="69"/>
      <c r="P5" s="61"/>
      <c r="Q5" s="61"/>
      <c r="R5" s="61"/>
      <c r="S5" s="61"/>
      <c r="T5" s="61"/>
      <c r="U5" s="61"/>
      <c r="V5" s="61"/>
      <c r="W5" s="61"/>
      <c r="X5" s="61"/>
      <c r="Y5" s="61"/>
      <c r="Z5" s="61"/>
      <c r="AA5" s="70"/>
    </row>
    <row r="6" spans="1:27" ht="93" customHeight="1" x14ac:dyDescent="0.5">
      <c r="A6" s="69"/>
      <c r="B6" s="500" t="s">
        <v>480</v>
      </c>
      <c r="C6" s="501"/>
      <c r="D6" s="61"/>
      <c r="E6" s="61"/>
      <c r="F6" s="61"/>
      <c r="G6" s="61"/>
      <c r="H6" s="61"/>
      <c r="I6" s="61"/>
      <c r="J6" s="61"/>
      <c r="K6" s="61"/>
      <c r="L6" s="61"/>
      <c r="M6" s="70"/>
      <c r="O6" s="69"/>
      <c r="P6" s="505"/>
      <c r="Q6" s="505"/>
      <c r="R6" s="61"/>
      <c r="S6" s="61"/>
      <c r="T6" s="61"/>
      <c r="U6" s="61"/>
      <c r="V6" s="61"/>
      <c r="W6" s="61"/>
      <c r="X6" s="61"/>
      <c r="Y6" s="61"/>
      <c r="Z6" s="61"/>
      <c r="AA6" s="70"/>
    </row>
    <row r="7" spans="1:27" ht="9" customHeight="1" x14ac:dyDescent="0.25">
      <c r="A7" s="69"/>
      <c r="B7" s="61"/>
      <c r="C7" s="61"/>
      <c r="D7" s="61"/>
      <c r="E7" s="61"/>
      <c r="F7" s="61"/>
      <c r="G7" s="61"/>
      <c r="H7" s="61"/>
      <c r="I7" s="61"/>
      <c r="J7" s="61"/>
      <c r="K7" s="61"/>
      <c r="L7" s="61"/>
      <c r="M7" s="70"/>
      <c r="O7" s="69"/>
      <c r="P7" s="61"/>
      <c r="Q7" s="61"/>
      <c r="R7" s="61"/>
      <c r="S7" s="61"/>
      <c r="T7" s="61"/>
      <c r="U7" s="61"/>
      <c r="V7" s="61"/>
      <c r="W7" s="61"/>
      <c r="X7" s="61"/>
      <c r="Y7" s="61"/>
      <c r="Z7" s="61"/>
      <c r="AA7" s="70"/>
    </row>
    <row r="8" spans="1:27" ht="24.95" customHeight="1" x14ac:dyDescent="0.5">
      <c r="A8" s="69"/>
      <c r="B8" s="441" t="s">
        <v>411</v>
      </c>
      <c r="C8" s="442"/>
      <c r="D8" s="61"/>
      <c r="E8" s="61"/>
      <c r="F8" s="61"/>
      <c r="G8" s="61"/>
      <c r="H8" s="61"/>
      <c r="I8" s="61"/>
      <c r="J8" s="61"/>
      <c r="K8" s="61"/>
      <c r="L8" s="61"/>
      <c r="M8" s="70"/>
      <c r="O8" s="69"/>
      <c r="P8" s="441" t="s">
        <v>411</v>
      </c>
      <c r="Q8" s="442"/>
      <c r="R8" s="61"/>
      <c r="S8" s="61"/>
      <c r="T8" s="61"/>
      <c r="U8" s="61"/>
      <c r="V8" s="61"/>
      <c r="W8" s="61"/>
      <c r="X8" s="61"/>
      <c r="Y8" s="61"/>
      <c r="Z8" s="61"/>
      <c r="AA8" s="70"/>
    </row>
    <row r="9" spans="1:27" ht="24.95" customHeight="1" x14ac:dyDescent="0.4">
      <c r="A9" s="69"/>
      <c r="B9" s="128" t="s">
        <v>6</v>
      </c>
      <c r="C9" s="124">
        <f>COUNTIF('نتائج التقييم والالتزام العامة'!C18:C69,tbl_choices!C7)</f>
        <v>0</v>
      </c>
      <c r="D9" s="61"/>
      <c r="E9" s="61"/>
      <c r="F9" s="61"/>
      <c r="G9" s="61"/>
      <c r="H9" s="61"/>
      <c r="I9" s="61"/>
      <c r="J9" s="61"/>
      <c r="K9" s="61"/>
      <c r="L9" s="61"/>
      <c r="M9" s="70"/>
      <c r="O9" s="69"/>
      <c r="P9" s="128" t="s">
        <v>6</v>
      </c>
      <c r="Q9" s="124">
        <f>SUM(Q23,Q47,Q71,Q95,)</f>
        <v>0</v>
      </c>
      <c r="R9" s="61"/>
      <c r="S9" s="61"/>
      <c r="T9" s="61"/>
      <c r="U9" s="61"/>
      <c r="V9" s="61"/>
      <c r="W9" s="61"/>
      <c r="X9" s="61"/>
      <c r="Y9" s="61"/>
      <c r="Z9" s="61"/>
      <c r="AA9" s="70"/>
    </row>
    <row r="10" spans="1:27" ht="24.95" customHeight="1" x14ac:dyDescent="0.4">
      <c r="A10" s="69"/>
      <c r="B10" s="128" t="s">
        <v>7</v>
      </c>
      <c r="C10" s="124">
        <f>COUNTIF('نتائج التقييم والالتزام العامة'!C18:C69,tbl_choices!C8)</f>
        <v>0</v>
      </c>
      <c r="D10" s="61"/>
      <c r="E10" s="61"/>
      <c r="F10" s="61"/>
      <c r="G10" s="61"/>
      <c r="H10" s="61"/>
      <c r="I10" s="61"/>
      <c r="J10" s="61"/>
      <c r="K10" s="61"/>
      <c r="L10" s="61"/>
      <c r="M10" s="70"/>
      <c r="O10" s="69"/>
      <c r="P10" s="128" t="s">
        <v>7</v>
      </c>
      <c r="Q10" s="124">
        <f>SUM(Q24,Q48,Q72,Q96)</f>
        <v>0</v>
      </c>
      <c r="R10" s="61"/>
      <c r="S10" s="61"/>
      <c r="T10" s="61"/>
      <c r="U10" s="61"/>
      <c r="V10" s="61"/>
      <c r="W10" s="61"/>
      <c r="X10" s="61"/>
      <c r="Y10" s="61"/>
      <c r="Z10" s="61"/>
      <c r="AA10" s="70"/>
    </row>
    <row r="11" spans="1:27" ht="24.95" customHeight="1" x14ac:dyDescent="0.4">
      <c r="A11" s="69"/>
      <c r="B11" s="128" t="s">
        <v>8</v>
      </c>
      <c r="C11" s="124">
        <f>COUNTIF('نتائج التقييم والالتزام العامة'!C18:C69,tbl_choices!C9)</f>
        <v>0</v>
      </c>
      <c r="D11" s="61"/>
      <c r="E11" s="61"/>
      <c r="F11" s="61"/>
      <c r="G11" s="61"/>
      <c r="H11" s="61"/>
      <c r="I11" s="61"/>
      <c r="J11" s="61"/>
      <c r="K11" s="61"/>
      <c r="L11" s="61"/>
      <c r="M11" s="70"/>
      <c r="O11" s="69"/>
      <c r="P11" s="128" t="s">
        <v>8</v>
      </c>
      <c r="Q11" s="124">
        <f>SUM(Q25,Q49,Q73,Q97)</f>
        <v>0</v>
      </c>
      <c r="R11" s="61"/>
      <c r="S11" s="61"/>
      <c r="T11" s="61"/>
      <c r="U11" s="61"/>
      <c r="V11" s="61"/>
      <c r="W11" s="61"/>
      <c r="X11" s="61"/>
      <c r="Y11" s="61"/>
      <c r="Z11" s="61"/>
      <c r="AA11" s="70"/>
    </row>
    <row r="12" spans="1:27" ht="24.95" customHeight="1" x14ac:dyDescent="0.4">
      <c r="A12" s="69"/>
      <c r="B12" s="128" t="s">
        <v>15</v>
      </c>
      <c r="C12" s="124">
        <f>COUNTIF('نتائج التقييم والالتزام العامة'!C18:C69,tbl_choices!C10)</f>
        <v>0</v>
      </c>
      <c r="D12" s="61"/>
      <c r="E12" s="61"/>
      <c r="F12" s="61"/>
      <c r="G12" s="61"/>
      <c r="H12" s="61"/>
      <c r="I12" s="61"/>
      <c r="J12" s="61"/>
      <c r="K12" s="61"/>
      <c r="L12" s="61"/>
      <c r="M12" s="70"/>
      <c r="O12" s="69"/>
      <c r="P12" s="128" t="s">
        <v>15</v>
      </c>
      <c r="Q12" s="124">
        <f>SUM(Q26,Q50,Q74,Q98)</f>
        <v>0</v>
      </c>
      <c r="R12" s="61"/>
      <c r="S12" s="61"/>
      <c r="T12" s="61"/>
      <c r="U12" s="61"/>
      <c r="V12" s="61"/>
      <c r="W12" s="61"/>
      <c r="X12" s="61"/>
      <c r="Y12" s="61"/>
      <c r="Z12" s="61"/>
      <c r="AA12" s="70"/>
    </row>
    <row r="13" spans="1:27" ht="24.95" customHeight="1" x14ac:dyDescent="0.25">
      <c r="A13" s="69"/>
      <c r="B13" s="61"/>
      <c r="C13" s="61"/>
      <c r="D13" s="61"/>
      <c r="E13" s="61"/>
      <c r="F13" s="61"/>
      <c r="G13" s="61"/>
      <c r="H13" s="61"/>
      <c r="I13" s="61"/>
      <c r="J13" s="61"/>
      <c r="K13" s="61"/>
      <c r="L13" s="61"/>
      <c r="M13" s="70"/>
      <c r="O13" s="69"/>
      <c r="P13" s="61"/>
      <c r="Q13" s="61"/>
      <c r="R13" s="61"/>
      <c r="S13" s="61"/>
      <c r="T13" s="61"/>
      <c r="U13" s="61"/>
      <c r="V13" s="61"/>
      <c r="W13" s="61"/>
      <c r="X13" s="61"/>
      <c r="Y13" s="61"/>
      <c r="Z13" s="61"/>
      <c r="AA13" s="70"/>
    </row>
    <row r="14" spans="1:27" ht="24.95" customHeight="1" x14ac:dyDescent="0.25">
      <c r="A14" s="69"/>
      <c r="B14" s="61"/>
      <c r="C14" s="61"/>
      <c r="D14" s="61"/>
      <c r="E14" s="61"/>
      <c r="F14" s="61"/>
      <c r="G14" s="61"/>
      <c r="H14" s="61"/>
      <c r="I14" s="61"/>
      <c r="J14" s="61"/>
      <c r="K14" s="61"/>
      <c r="L14" s="61"/>
      <c r="M14" s="70"/>
      <c r="O14" s="69"/>
      <c r="P14" s="61"/>
      <c r="Q14" s="61"/>
      <c r="R14" s="61"/>
      <c r="S14" s="61"/>
      <c r="T14" s="61"/>
      <c r="U14" s="61"/>
      <c r="V14" s="61"/>
      <c r="W14" s="61"/>
      <c r="X14" s="61"/>
      <c r="Y14" s="61"/>
      <c r="Z14" s="61"/>
      <c r="AA14" s="70"/>
    </row>
    <row r="15" spans="1:27" ht="24.95" customHeight="1" x14ac:dyDescent="0.25">
      <c r="A15" s="69"/>
      <c r="B15" s="61"/>
      <c r="C15" s="61"/>
      <c r="D15" s="61"/>
      <c r="E15" s="61"/>
      <c r="F15" s="61"/>
      <c r="G15" s="61"/>
      <c r="H15" s="61"/>
      <c r="I15" s="61"/>
      <c r="J15" s="61"/>
      <c r="K15" s="61"/>
      <c r="L15" s="61"/>
      <c r="M15" s="70"/>
      <c r="O15" s="69"/>
      <c r="P15" s="61"/>
      <c r="Q15" s="61"/>
      <c r="R15" s="61"/>
      <c r="S15" s="61"/>
      <c r="T15" s="61"/>
      <c r="U15" s="61"/>
      <c r="V15" s="61"/>
      <c r="W15" s="61"/>
      <c r="X15" s="61"/>
      <c r="Y15" s="61"/>
      <c r="Z15" s="61"/>
      <c r="AA15" s="70"/>
    </row>
    <row r="16" spans="1:27" ht="24.95" customHeight="1" x14ac:dyDescent="0.25">
      <c r="A16" s="69"/>
      <c r="B16" s="61"/>
      <c r="C16" s="61"/>
      <c r="D16" s="61"/>
      <c r="E16" s="61"/>
      <c r="F16" s="61"/>
      <c r="G16" s="61"/>
      <c r="H16" s="61"/>
      <c r="I16" s="61"/>
      <c r="J16" s="61"/>
      <c r="K16" s="61"/>
      <c r="L16" s="61"/>
      <c r="M16" s="70"/>
      <c r="O16" s="69"/>
      <c r="P16" s="61"/>
      <c r="Q16" s="61"/>
      <c r="R16" s="61"/>
      <c r="S16" s="61"/>
      <c r="T16" s="61"/>
      <c r="U16" s="61"/>
      <c r="V16" s="61"/>
      <c r="W16" s="61"/>
      <c r="X16" s="61"/>
      <c r="Y16" s="61"/>
      <c r="Z16" s="61"/>
      <c r="AA16" s="70"/>
    </row>
    <row r="17" spans="1:27" x14ac:dyDescent="0.25">
      <c r="A17" s="78"/>
      <c r="B17" s="78"/>
      <c r="C17" s="78"/>
      <c r="D17" s="78"/>
      <c r="E17" s="78"/>
      <c r="F17" s="78"/>
      <c r="G17" s="78"/>
      <c r="H17" s="78"/>
      <c r="I17" s="78"/>
      <c r="J17" s="78"/>
      <c r="K17" s="78"/>
      <c r="L17" s="78"/>
      <c r="M17" s="78"/>
      <c r="O17" s="78"/>
      <c r="P17" s="78"/>
      <c r="Q17" s="78"/>
      <c r="R17" s="78"/>
      <c r="S17" s="78"/>
      <c r="T17" s="78"/>
      <c r="U17" s="78"/>
      <c r="V17" s="78"/>
      <c r="W17" s="78"/>
      <c r="X17" s="78"/>
      <c r="Y17" s="78"/>
      <c r="Z17" s="78"/>
      <c r="AA17" s="78"/>
    </row>
    <row r="18" spans="1:27" x14ac:dyDescent="0.25">
      <c r="A18" s="77"/>
      <c r="B18" s="78"/>
      <c r="C18" s="78"/>
      <c r="D18" s="78"/>
      <c r="E18" s="78"/>
      <c r="F18" s="78"/>
      <c r="G18" s="78"/>
      <c r="H18" s="78"/>
      <c r="I18" s="78"/>
      <c r="J18" s="78"/>
      <c r="K18" s="78"/>
      <c r="L18" s="78"/>
      <c r="M18" s="79"/>
      <c r="O18" s="77"/>
      <c r="P18" s="78"/>
      <c r="Q18" s="78"/>
      <c r="R18" s="78"/>
      <c r="S18" s="78"/>
      <c r="T18" s="78"/>
      <c r="U18" s="78"/>
      <c r="V18" s="78"/>
      <c r="W18" s="78"/>
      <c r="X18" s="78"/>
      <c r="Y18" s="78"/>
      <c r="Z18" s="78"/>
      <c r="AA18" s="79"/>
    </row>
    <row r="19" spans="1:27" ht="27" customHeight="1" x14ac:dyDescent="0.4">
      <c r="A19" s="71"/>
      <c r="B19" s="448" t="str">
        <f>" المستوى العام للالتزام  ( مستوى البيانات التي تستضاف في الخدمة: "&amp;'معلومات أساسية عن الخدمة'!C6&amp;" -  عدد المشتركين في الخدمة: "&amp;'معلومات أساسية عن الخدمة'!D6&amp;" )"</f>
        <v xml:space="preserve"> المستوى العام للالتزام  ( مستوى البيانات التي تستضاف في الخدمة: المستوى ١ -  عدد المشتركين في الخدمة:  )</v>
      </c>
      <c r="C19" s="449"/>
      <c r="D19" s="449"/>
      <c r="E19" s="449"/>
      <c r="F19" s="449"/>
      <c r="G19" s="449"/>
      <c r="H19" s="449"/>
      <c r="I19" s="449"/>
      <c r="J19" s="449"/>
      <c r="K19" s="450"/>
      <c r="L19" s="62"/>
      <c r="M19" s="72"/>
      <c r="N19" s="285" t="str">
        <f>B19&amp;CHAR(10)&amp;B20</f>
        <v xml:space="preserve"> المستوى العام للالتزام  ( مستوى البيانات التي تستضاف في الخدمة: المستوى ١ -  عدد المشتركين في الخدمة:  )
General Level of Compliance (Data Classification Level Hosted in the Cloud: Level 1 - Number of CSTs for this service: )</v>
      </c>
      <c r="O19" s="71"/>
      <c r="P19" s="448" t="str">
        <f>" المستوى العام للالتزام  ( مستوى البيانات التي تستضاف في الخدمة: "&amp;'معلومات أساسية عن الخدمة'!C6&amp;" -  عدد المشتركين في الخدمة: "&amp;'معلومات أساسية عن الخدمة'!D6&amp;" )"</f>
        <v xml:space="preserve"> المستوى العام للالتزام  ( مستوى البيانات التي تستضاف في الخدمة: المستوى ١ -  عدد المشتركين في الخدمة:  )</v>
      </c>
      <c r="Q19" s="449"/>
      <c r="R19" s="449"/>
      <c r="S19" s="449"/>
      <c r="T19" s="449"/>
      <c r="U19" s="449"/>
      <c r="V19" s="449"/>
      <c r="W19" s="449"/>
      <c r="X19" s="449"/>
      <c r="Y19" s="450"/>
      <c r="Z19" s="62"/>
      <c r="AA19" s="72"/>
    </row>
    <row r="20" spans="1:27" ht="27" customHeight="1" x14ac:dyDescent="0.4">
      <c r="A20" s="71"/>
      <c r="B20" s="463" t="str">
        <f>"General Level of Compliance (Data Classification Level Hosted in the Cloud: Level 1"&amp;" - Number of CSTs for this service: "&amp;'معلومات أساسية عن الخدمة'!D6&amp;")"</f>
        <v>General Level of Compliance (Data Classification Level Hosted in the Cloud: Level 1 - Number of CSTs for this service: )</v>
      </c>
      <c r="C20" s="464"/>
      <c r="D20" s="464"/>
      <c r="E20" s="464"/>
      <c r="F20" s="464"/>
      <c r="G20" s="464"/>
      <c r="H20" s="464"/>
      <c r="I20" s="464"/>
      <c r="J20" s="464"/>
      <c r="K20" s="466"/>
      <c r="L20" s="62"/>
      <c r="M20" s="72"/>
      <c r="O20" s="71"/>
      <c r="P20" s="463" t="str">
        <f>"General Level of Compliance (Data Classification Level Hosted in the Cloud: Level 1"&amp;" - Number of CSTs for this service: "&amp;'معلومات أساسية عن الخدمة'!D6&amp;")"</f>
        <v>General Level of Compliance (Data Classification Level Hosted in the Cloud: Level 1 - Number of CSTs for this service: )</v>
      </c>
      <c r="Q20" s="464"/>
      <c r="R20" s="464"/>
      <c r="S20" s="464"/>
      <c r="T20" s="464"/>
      <c r="U20" s="464"/>
      <c r="V20" s="464"/>
      <c r="W20" s="464"/>
      <c r="X20" s="464"/>
      <c r="Y20" s="466"/>
      <c r="Z20" s="62"/>
      <c r="AA20" s="72"/>
    </row>
    <row r="21" spans="1:27" x14ac:dyDescent="0.25">
      <c r="A21" s="71"/>
      <c r="B21" s="63"/>
      <c r="C21" s="63"/>
      <c r="D21" s="63"/>
      <c r="E21" s="63"/>
      <c r="F21" s="63"/>
      <c r="G21" s="63"/>
      <c r="H21" s="63"/>
      <c r="I21" s="63"/>
      <c r="J21" s="63"/>
      <c r="K21" s="63"/>
      <c r="L21" s="63"/>
      <c r="M21" s="73"/>
      <c r="O21" s="71"/>
      <c r="P21" s="63"/>
      <c r="Q21" s="63"/>
      <c r="R21" s="63"/>
      <c r="S21" s="63"/>
      <c r="T21" s="63"/>
      <c r="U21" s="63"/>
      <c r="V21" s="63"/>
      <c r="W21" s="63"/>
      <c r="X21" s="63"/>
      <c r="Y21" s="63"/>
      <c r="Z21" s="63"/>
      <c r="AA21" s="73"/>
    </row>
    <row r="22" spans="1:27" ht="24.75" x14ac:dyDescent="0.5">
      <c r="A22" s="71"/>
      <c r="B22" s="441" t="s">
        <v>411</v>
      </c>
      <c r="C22" s="442"/>
      <c r="D22" s="62"/>
      <c r="E22" s="62"/>
      <c r="F22" s="62"/>
      <c r="G22" s="62"/>
      <c r="H22" s="62"/>
      <c r="I22" s="62"/>
      <c r="J22" s="62"/>
      <c r="K22" s="62"/>
      <c r="L22" s="62"/>
      <c r="M22" s="72"/>
      <c r="O22" s="71"/>
      <c r="P22" s="441" t="s">
        <v>411</v>
      </c>
      <c r="Q22" s="442"/>
      <c r="R22" s="62"/>
      <c r="S22" s="62"/>
      <c r="T22" s="62"/>
      <c r="U22" s="62"/>
      <c r="V22" s="62"/>
      <c r="W22" s="62"/>
      <c r="X22" s="62"/>
      <c r="Y22" s="62"/>
      <c r="Z22" s="62"/>
      <c r="AA22" s="72"/>
    </row>
    <row r="23" spans="1:27" ht="24.95" customHeight="1" x14ac:dyDescent="0.4">
      <c r="A23" s="71"/>
      <c r="B23" s="128" t="s">
        <v>6</v>
      </c>
      <c r="C23" s="125">
        <f>'نتائج التقييم والالتزام-مستوى ١'!C9</f>
        <v>0</v>
      </c>
      <c r="D23" s="62"/>
      <c r="E23" s="62"/>
      <c r="F23" s="62"/>
      <c r="G23" s="62"/>
      <c r="H23" s="62"/>
      <c r="I23" s="62"/>
      <c r="J23" s="62"/>
      <c r="K23" s="62"/>
      <c r="L23" s="62"/>
      <c r="M23" s="72"/>
      <c r="O23" s="71"/>
      <c r="P23" s="128" t="s">
        <v>6</v>
      </c>
      <c r="Q23" s="125">
        <f>'نتائج التقييم والالتزام-مستوى ١'!P9</f>
        <v>0</v>
      </c>
      <c r="R23" s="62"/>
      <c r="S23" s="62"/>
      <c r="T23" s="62"/>
      <c r="U23" s="62"/>
      <c r="V23" s="62"/>
      <c r="W23" s="62"/>
      <c r="X23" s="62"/>
      <c r="Y23" s="62"/>
      <c r="Z23" s="62"/>
      <c r="AA23" s="72"/>
    </row>
    <row r="24" spans="1:27" ht="24.95" customHeight="1" x14ac:dyDescent="0.4">
      <c r="A24" s="71"/>
      <c r="B24" s="128" t="s">
        <v>7</v>
      </c>
      <c r="C24" s="125">
        <f>'نتائج التقييم والالتزام-مستوى ١'!C10</f>
        <v>0</v>
      </c>
      <c r="D24" s="62"/>
      <c r="E24" s="62"/>
      <c r="F24" s="62"/>
      <c r="G24" s="62"/>
      <c r="H24" s="62"/>
      <c r="I24" s="62"/>
      <c r="J24" s="62"/>
      <c r="K24" s="62"/>
      <c r="L24" s="62"/>
      <c r="M24" s="72"/>
      <c r="O24" s="71"/>
      <c r="P24" s="128" t="s">
        <v>7</v>
      </c>
      <c r="Q24" s="125">
        <f>'نتائج التقييم والالتزام-مستوى ١'!P10</f>
        <v>0</v>
      </c>
      <c r="R24" s="62"/>
      <c r="S24" s="62"/>
      <c r="T24" s="62"/>
      <c r="U24" s="62"/>
      <c r="V24" s="62"/>
      <c r="W24" s="62"/>
      <c r="X24" s="62"/>
      <c r="Y24" s="62"/>
      <c r="Z24" s="62"/>
      <c r="AA24" s="72"/>
    </row>
    <row r="25" spans="1:27" ht="24.95" customHeight="1" x14ac:dyDescent="0.4">
      <c r="A25" s="71"/>
      <c r="B25" s="128" t="s">
        <v>8</v>
      </c>
      <c r="C25" s="125">
        <f>'نتائج التقييم والالتزام-مستوى ١'!C11</f>
        <v>0</v>
      </c>
      <c r="D25" s="62"/>
      <c r="E25" s="62"/>
      <c r="F25" s="62"/>
      <c r="G25" s="62"/>
      <c r="H25" s="62"/>
      <c r="I25" s="62"/>
      <c r="J25" s="62"/>
      <c r="K25" s="62"/>
      <c r="L25" s="62"/>
      <c r="M25" s="72"/>
      <c r="O25" s="71"/>
      <c r="P25" s="128" t="s">
        <v>8</v>
      </c>
      <c r="Q25" s="125">
        <f>'نتائج التقييم والالتزام-مستوى ١'!P11</f>
        <v>0</v>
      </c>
      <c r="R25" s="62"/>
      <c r="S25" s="62"/>
      <c r="T25" s="62"/>
      <c r="U25" s="62"/>
      <c r="V25" s="62"/>
      <c r="W25" s="62"/>
      <c r="X25" s="62"/>
      <c r="Y25" s="62"/>
      <c r="Z25" s="62"/>
      <c r="AA25" s="72"/>
    </row>
    <row r="26" spans="1:27" ht="24.95" customHeight="1" x14ac:dyDescent="0.4">
      <c r="A26" s="71"/>
      <c r="B26" s="128" t="s">
        <v>15</v>
      </c>
      <c r="C26" s="125">
        <f>'نتائج التقييم والالتزام-مستوى ١'!C12</f>
        <v>0</v>
      </c>
      <c r="D26" s="62"/>
      <c r="E26" s="62"/>
      <c r="F26" s="62"/>
      <c r="G26" s="62"/>
      <c r="H26" s="62"/>
      <c r="I26" s="62"/>
      <c r="J26" s="62"/>
      <c r="K26" s="62"/>
      <c r="L26" s="62"/>
      <c r="M26" s="72"/>
      <c r="O26" s="71"/>
      <c r="P26" s="128" t="s">
        <v>15</v>
      </c>
      <c r="Q26" s="125">
        <f>'نتائج التقييم والالتزام-مستوى ١'!P12</f>
        <v>0</v>
      </c>
      <c r="R26" s="62"/>
      <c r="S26" s="62"/>
      <c r="T26" s="62"/>
      <c r="U26" s="62"/>
      <c r="V26" s="62"/>
      <c r="W26" s="62"/>
      <c r="X26" s="62"/>
      <c r="Y26" s="62"/>
      <c r="Z26" s="62"/>
      <c r="AA26" s="72"/>
    </row>
    <row r="27" spans="1:27" x14ac:dyDescent="0.25">
      <c r="A27" s="71"/>
      <c r="B27" s="62"/>
      <c r="C27" s="62"/>
      <c r="D27" s="62"/>
      <c r="E27" s="62"/>
      <c r="F27" s="62"/>
      <c r="G27" s="62"/>
      <c r="H27" s="62"/>
      <c r="I27" s="62"/>
      <c r="J27" s="62"/>
      <c r="K27" s="62"/>
      <c r="L27" s="62"/>
      <c r="M27" s="72"/>
      <c r="O27" s="71"/>
      <c r="P27" s="62"/>
      <c r="Q27" s="62"/>
      <c r="R27" s="62"/>
      <c r="S27" s="62"/>
      <c r="T27" s="62"/>
      <c r="U27" s="62"/>
      <c r="V27" s="62"/>
      <c r="W27" s="62"/>
      <c r="X27" s="62"/>
      <c r="Y27" s="62"/>
      <c r="Z27" s="62"/>
      <c r="AA27" s="72"/>
    </row>
    <row r="28" spans="1:27" x14ac:dyDescent="0.25">
      <c r="A28" s="71"/>
      <c r="B28" s="62"/>
      <c r="C28" s="62"/>
      <c r="D28" s="62"/>
      <c r="E28" s="62"/>
      <c r="F28" s="62"/>
      <c r="G28" s="62"/>
      <c r="H28" s="62"/>
      <c r="I28" s="62"/>
      <c r="J28" s="62"/>
      <c r="K28" s="62"/>
      <c r="L28" s="62"/>
      <c r="M28" s="72"/>
      <c r="O28" s="71"/>
      <c r="P28" s="62"/>
      <c r="Q28" s="62"/>
      <c r="R28" s="62"/>
      <c r="S28" s="62"/>
      <c r="T28" s="62"/>
      <c r="U28" s="62"/>
      <c r="V28" s="62"/>
      <c r="W28" s="62"/>
      <c r="X28" s="62"/>
      <c r="Y28" s="62"/>
      <c r="Z28" s="62"/>
      <c r="AA28" s="72"/>
    </row>
    <row r="29" spans="1:27" x14ac:dyDescent="0.25">
      <c r="A29" s="71"/>
      <c r="B29" s="62"/>
      <c r="C29" s="62"/>
      <c r="D29" s="62"/>
      <c r="E29" s="62"/>
      <c r="F29" s="62"/>
      <c r="G29" s="62"/>
      <c r="H29" s="62"/>
      <c r="I29" s="62"/>
      <c r="J29" s="62"/>
      <c r="K29" s="62"/>
      <c r="L29" s="62"/>
      <c r="M29" s="72"/>
      <c r="O29" s="71"/>
      <c r="P29" s="62"/>
      <c r="Q29" s="62"/>
      <c r="R29" s="62"/>
      <c r="S29" s="62"/>
      <c r="T29" s="62"/>
      <c r="U29" s="62"/>
      <c r="V29" s="62"/>
      <c r="W29" s="62"/>
      <c r="X29" s="62"/>
      <c r="Y29" s="62"/>
      <c r="Z29" s="62"/>
      <c r="AA29" s="72"/>
    </row>
    <row r="30" spans="1:27" x14ac:dyDescent="0.25">
      <c r="A30" s="71"/>
      <c r="B30" s="62"/>
      <c r="C30" s="62"/>
      <c r="D30" s="62"/>
      <c r="E30" s="62"/>
      <c r="F30" s="62"/>
      <c r="G30" s="62"/>
      <c r="H30" s="62"/>
      <c r="I30" s="62"/>
      <c r="J30" s="62"/>
      <c r="K30" s="62"/>
      <c r="L30" s="62"/>
      <c r="M30" s="72"/>
      <c r="O30" s="71"/>
      <c r="P30" s="62"/>
      <c r="Q30" s="62"/>
      <c r="R30" s="62"/>
      <c r="S30" s="62"/>
      <c r="T30" s="62"/>
      <c r="U30" s="62"/>
      <c r="V30" s="62"/>
      <c r="W30" s="62"/>
      <c r="X30" s="62"/>
      <c r="Y30" s="62"/>
      <c r="Z30" s="62"/>
      <c r="AA30" s="72"/>
    </row>
    <row r="31" spans="1:27" x14ac:dyDescent="0.25">
      <c r="A31" s="71"/>
      <c r="B31" s="62"/>
      <c r="C31" s="62"/>
      <c r="D31" s="62"/>
      <c r="E31" s="62"/>
      <c r="F31" s="62"/>
      <c r="G31" s="62"/>
      <c r="H31" s="62"/>
      <c r="I31" s="62"/>
      <c r="J31" s="62"/>
      <c r="K31" s="62"/>
      <c r="L31" s="62"/>
      <c r="M31" s="72"/>
      <c r="O31" s="71"/>
      <c r="P31" s="62"/>
      <c r="Q31" s="62"/>
      <c r="R31" s="62"/>
      <c r="S31" s="62"/>
      <c r="T31" s="62"/>
      <c r="U31" s="62"/>
      <c r="V31" s="62"/>
      <c r="W31" s="62"/>
      <c r="X31" s="62"/>
      <c r="Y31" s="62"/>
      <c r="Z31" s="62"/>
      <c r="AA31" s="72"/>
    </row>
    <row r="32" spans="1:27" x14ac:dyDescent="0.25">
      <c r="A32" s="71"/>
      <c r="B32" s="62"/>
      <c r="C32" s="62"/>
      <c r="D32" s="62"/>
      <c r="E32" s="62"/>
      <c r="F32" s="62"/>
      <c r="G32" s="62"/>
      <c r="H32" s="62"/>
      <c r="I32" s="62"/>
      <c r="J32" s="62"/>
      <c r="K32" s="62"/>
      <c r="L32" s="62"/>
      <c r="M32" s="72"/>
      <c r="O32" s="71"/>
      <c r="P32" s="62"/>
      <c r="Q32" s="62"/>
      <c r="R32" s="62"/>
      <c r="S32" s="62"/>
      <c r="T32" s="62"/>
      <c r="U32" s="62"/>
      <c r="V32" s="62"/>
      <c r="W32" s="62"/>
      <c r="X32" s="62"/>
      <c r="Y32" s="62"/>
      <c r="Z32" s="62"/>
      <c r="AA32" s="72"/>
    </row>
    <row r="33" spans="1:27" x14ac:dyDescent="0.25">
      <c r="A33" s="71"/>
      <c r="B33" s="62"/>
      <c r="C33" s="62"/>
      <c r="D33" s="62"/>
      <c r="E33" s="62"/>
      <c r="F33" s="62"/>
      <c r="G33" s="62"/>
      <c r="H33" s="62"/>
      <c r="I33" s="62"/>
      <c r="J33" s="62"/>
      <c r="K33" s="62"/>
      <c r="L33" s="62"/>
      <c r="M33" s="72"/>
      <c r="O33" s="71"/>
      <c r="P33" s="62"/>
      <c r="Q33" s="62"/>
      <c r="R33" s="62"/>
      <c r="S33" s="62"/>
      <c r="T33" s="62"/>
      <c r="U33" s="62"/>
      <c r="V33" s="62"/>
      <c r="W33" s="62"/>
      <c r="X33" s="62"/>
      <c r="Y33" s="62"/>
      <c r="Z33" s="62"/>
      <c r="AA33" s="72"/>
    </row>
    <row r="34" spans="1:27" x14ac:dyDescent="0.25">
      <c r="A34" s="71"/>
      <c r="B34" s="62"/>
      <c r="C34" s="62"/>
      <c r="D34" s="62"/>
      <c r="E34" s="62"/>
      <c r="F34" s="62"/>
      <c r="G34" s="62"/>
      <c r="H34" s="62"/>
      <c r="I34" s="62"/>
      <c r="J34" s="62"/>
      <c r="K34" s="62"/>
      <c r="L34" s="62"/>
      <c r="M34" s="72"/>
      <c r="O34" s="71"/>
      <c r="P34" s="62"/>
      <c r="Q34" s="62"/>
      <c r="R34" s="62"/>
      <c r="S34" s="62"/>
      <c r="T34" s="62"/>
      <c r="U34" s="62"/>
      <c r="V34" s="62"/>
      <c r="W34" s="62"/>
      <c r="X34" s="62"/>
      <c r="Y34" s="62"/>
      <c r="Z34" s="62"/>
      <c r="AA34" s="72"/>
    </row>
    <row r="35" spans="1:27" x14ac:dyDescent="0.25">
      <c r="A35" s="71"/>
      <c r="B35" s="62"/>
      <c r="C35" s="62"/>
      <c r="D35" s="62"/>
      <c r="E35" s="62"/>
      <c r="F35" s="62"/>
      <c r="G35" s="62"/>
      <c r="H35" s="62"/>
      <c r="I35" s="62"/>
      <c r="J35" s="62"/>
      <c r="K35" s="62"/>
      <c r="L35" s="62"/>
      <c r="M35" s="72"/>
      <c r="O35" s="71"/>
      <c r="P35" s="62"/>
      <c r="Q35" s="62"/>
      <c r="R35" s="62"/>
      <c r="S35" s="62"/>
      <c r="T35" s="62"/>
      <c r="U35" s="62"/>
      <c r="V35" s="62"/>
      <c r="W35" s="62"/>
      <c r="X35" s="62"/>
      <c r="Y35" s="62"/>
      <c r="Z35" s="62"/>
      <c r="AA35" s="72"/>
    </row>
    <row r="36" spans="1:27" x14ac:dyDescent="0.25">
      <c r="A36" s="71"/>
      <c r="B36" s="62"/>
      <c r="C36" s="62"/>
      <c r="D36" s="62"/>
      <c r="E36" s="62"/>
      <c r="F36" s="62"/>
      <c r="G36" s="62"/>
      <c r="H36" s="62"/>
      <c r="I36" s="62"/>
      <c r="J36" s="62"/>
      <c r="K36" s="62"/>
      <c r="L36" s="62"/>
      <c r="M36" s="72"/>
      <c r="O36" s="71"/>
      <c r="P36" s="62"/>
      <c r="Q36" s="62"/>
      <c r="R36" s="62"/>
      <c r="S36" s="62"/>
      <c r="T36" s="62"/>
      <c r="U36" s="62"/>
      <c r="V36" s="62"/>
      <c r="W36" s="62"/>
      <c r="X36" s="62"/>
      <c r="Y36" s="62"/>
      <c r="Z36" s="62"/>
      <c r="AA36" s="72"/>
    </row>
    <row r="37" spans="1:27" x14ac:dyDescent="0.25">
      <c r="A37" s="71"/>
      <c r="B37" s="62"/>
      <c r="C37" s="62"/>
      <c r="D37" s="62"/>
      <c r="E37" s="62"/>
      <c r="F37" s="62"/>
      <c r="G37" s="62"/>
      <c r="H37" s="62"/>
      <c r="I37" s="62"/>
      <c r="J37" s="62"/>
      <c r="K37" s="62"/>
      <c r="L37" s="62"/>
      <c r="M37" s="72"/>
      <c r="O37" s="71"/>
      <c r="P37" s="62"/>
      <c r="Q37" s="62"/>
      <c r="R37" s="62"/>
      <c r="S37" s="62"/>
      <c r="T37" s="62"/>
      <c r="U37" s="62"/>
      <c r="V37" s="62"/>
      <c r="W37" s="62"/>
      <c r="X37" s="62"/>
      <c r="Y37" s="62"/>
      <c r="Z37" s="62"/>
      <c r="AA37" s="72"/>
    </row>
    <row r="38" spans="1:27" x14ac:dyDescent="0.25">
      <c r="A38" s="71"/>
      <c r="B38" s="62"/>
      <c r="C38" s="62"/>
      <c r="D38" s="62"/>
      <c r="E38" s="62"/>
      <c r="F38" s="62"/>
      <c r="G38" s="62"/>
      <c r="H38" s="62"/>
      <c r="I38" s="62"/>
      <c r="J38" s="62"/>
      <c r="K38" s="62"/>
      <c r="L38" s="62"/>
      <c r="M38" s="72"/>
      <c r="O38" s="71"/>
      <c r="P38" s="62"/>
      <c r="Q38" s="62"/>
      <c r="R38" s="62"/>
      <c r="S38" s="62"/>
      <c r="T38" s="62"/>
      <c r="U38" s="62"/>
      <c r="V38" s="62"/>
      <c r="W38" s="62"/>
      <c r="X38" s="62"/>
      <c r="Y38" s="62"/>
      <c r="Z38" s="62"/>
      <c r="AA38" s="72"/>
    </row>
    <row r="39" spans="1:27" x14ac:dyDescent="0.25">
      <c r="A39" s="71"/>
      <c r="B39" s="62"/>
      <c r="C39" s="62"/>
      <c r="D39" s="62"/>
      <c r="E39" s="62"/>
      <c r="F39" s="62"/>
      <c r="G39" s="62"/>
      <c r="H39" s="62"/>
      <c r="I39" s="62"/>
      <c r="J39" s="62"/>
      <c r="K39" s="62"/>
      <c r="L39" s="62"/>
      <c r="M39" s="72"/>
      <c r="O39" s="71"/>
      <c r="P39" s="62"/>
      <c r="Q39" s="62"/>
      <c r="R39" s="62"/>
      <c r="S39" s="62"/>
      <c r="T39" s="62"/>
      <c r="U39" s="62"/>
      <c r="V39" s="62"/>
      <c r="W39" s="62"/>
      <c r="X39" s="62"/>
      <c r="Y39" s="62"/>
      <c r="Z39" s="62"/>
      <c r="AA39" s="72"/>
    </row>
    <row r="40" spans="1:27" x14ac:dyDescent="0.25">
      <c r="A40" s="71"/>
      <c r="B40" s="62"/>
      <c r="C40" s="62"/>
      <c r="D40" s="62"/>
      <c r="E40" s="62"/>
      <c r="F40" s="62"/>
      <c r="G40" s="62"/>
      <c r="H40" s="62"/>
      <c r="I40" s="62"/>
      <c r="J40" s="62"/>
      <c r="K40" s="62"/>
      <c r="L40" s="62"/>
      <c r="M40" s="72"/>
      <c r="O40" s="71"/>
      <c r="P40" s="62"/>
      <c r="Q40" s="62"/>
      <c r="R40" s="62"/>
      <c r="S40" s="62"/>
      <c r="T40" s="62"/>
      <c r="U40" s="62"/>
      <c r="V40" s="62"/>
      <c r="W40" s="62"/>
      <c r="X40" s="62"/>
      <c r="Y40" s="62"/>
      <c r="Z40" s="62"/>
      <c r="AA40" s="72"/>
    </row>
    <row r="41" spans="1:27" x14ac:dyDescent="0.25">
      <c r="A41" s="74"/>
      <c r="B41" s="75"/>
      <c r="C41" s="75"/>
      <c r="D41" s="75"/>
      <c r="E41" s="75"/>
      <c r="F41" s="75"/>
      <c r="G41" s="75"/>
      <c r="H41" s="75"/>
      <c r="I41" s="75"/>
      <c r="J41" s="75"/>
      <c r="K41" s="75"/>
      <c r="L41" s="75"/>
      <c r="M41" s="76"/>
      <c r="O41" s="74"/>
      <c r="P41" s="75"/>
      <c r="Q41" s="75"/>
      <c r="R41" s="75"/>
      <c r="S41" s="75"/>
      <c r="T41" s="75"/>
      <c r="U41" s="75"/>
      <c r="V41" s="75"/>
      <c r="W41" s="75"/>
      <c r="X41" s="75"/>
      <c r="Y41" s="75"/>
      <c r="Z41" s="75"/>
      <c r="AA41" s="76"/>
    </row>
    <row r="42" spans="1:27" x14ac:dyDescent="0.25">
      <c r="A42" s="77"/>
      <c r="B42" s="78"/>
      <c r="C42" s="78"/>
      <c r="D42" s="78"/>
      <c r="E42" s="78"/>
      <c r="F42" s="78"/>
      <c r="G42" s="78"/>
      <c r="H42" s="78"/>
      <c r="I42" s="78"/>
      <c r="J42" s="78"/>
      <c r="K42" s="78"/>
      <c r="L42" s="78"/>
      <c r="M42" s="79"/>
      <c r="O42" s="77"/>
      <c r="P42" s="78"/>
      <c r="Q42" s="78"/>
      <c r="R42" s="78"/>
      <c r="S42" s="78"/>
      <c r="T42" s="78"/>
      <c r="U42" s="78"/>
      <c r="V42" s="78"/>
      <c r="W42" s="78"/>
      <c r="X42" s="78"/>
      <c r="Y42" s="78"/>
      <c r="Z42" s="78"/>
      <c r="AA42" s="79"/>
    </row>
    <row r="43" spans="1:27" ht="27" customHeight="1" x14ac:dyDescent="0.4">
      <c r="A43" s="71"/>
      <c r="B43" s="448" t="str">
        <f>" المستوى العام للالتزام  ( مستوى البيانات التي تستضاف في الخدمة: "&amp;'معلومات أساسية عن الخدمة'!C8&amp;" -  عدد المشتركين في الخدمة: "&amp;'معلومات أساسية عن الخدمة'!D8&amp;" )"</f>
        <v xml:space="preserve"> المستوى العام للالتزام  ( مستوى البيانات التي تستضاف في الخدمة: المستوى ٢ -  عدد المشتركين في الخدمة:  )</v>
      </c>
      <c r="C43" s="449"/>
      <c r="D43" s="449"/>
      <c r="E43" s="449"/>
      <c r="F43" s="449"/>
      <c r="G43" s="449"/>
      <c r="H43" s="449"/>
      <c r="I43" s="449"/>
      <c r="J43" s="449"/>
      <c r="K43" s="450"/>
      <c r="L43" s="62"/>
      <c r="M43" s="72"/>
      <c r="N43" s="285" t="str">
        <f>B43&amp;CHAR(10)&amp;B44</f>
        <v xml:space="preserve"> المستوى العام للالتزام  ( مستوى البيانات التي تستضاف في الخدمة: المستوى ٢ -  عدد المشتركين في الخدمة:  )
General Level of Compliance (Data Classification Level Hosted in the Cloud: Level 2 - Number of CSTs for this service: )</v>
      </c>
      <c r="O43" s="71"/>
      <c r="P43" s="448" t="str">
        <f>" المستوى العام للالتزام  ( مستوى البيانات التي تستضاف في الخدمة: "&amp;'معلومات أساسية عن الخدمة'!C8&amp;" -  عدد المشتركين في الخدمة: "&amp;'معلومات أساسية عن الخدمة'!D8&amp;" )"</f>
        <v xml:space="preserve"> المستوى العام للالتزام  ( مستوى البيانات التي تستضاف في الخدمة: المستوى ٢ -  عدد المشتركين في الخدمة:  )</v>
      </c>
      <c r="Q43" s="449"/>
      <c r="R43" s="449"/>
      <c r="S43" s="449"/>
      <c r="T43" s="449"/>
      <c r="U43" s="449"/>
      <c r="V43" s="449"/>
      <c r="W43" s="449"/>
      <c r="X43" s="449"/>
      <c r="Y43" s="450"/>
      <c r="Z43" s="62"/>
      <c r="AA43" s="72"/>
    </row>
    <row r="44" spans="1:27" ht="27" customHeight="1" x14ac:dyDescent="0.4">
      <c r="A44" s="71"/>
      <c r="B44" s="463" t="str">
        <f>"General Level of Compliance (Data Classification Level Hosted in the Cloud: Level 2"&amp;" - Number of CSTs for this service: "&amp;'معلومات أساسية عن الخدمة'!D8&amp;")"</f>
        <v>General Level of Compliance (Data Classification Level Hosted in the Cloud: Level 2 - Number of CSTs for this service: )</v>
      </c>
      <c r="C44" s="464"/>
      <c r="D44" s="464"/>
      <c r="E44" s="464"/>
      <c r="F44" s="464"/>
      <c r="G44" s="464"/>
      <c r="H44" s="464"/>
      <c r="I44" s="464"/>
      <c r="J44" s="464"/>
      <c r="K44" s="466"/>
      <c r="L44" s="62"/>
      <c r="M44" s="72"/>
      <c r="O44" s="71"/>
      <c r="P44" s="463" t="str">
        <f>"General Level of Compliance (Data Classification Level Hosted in the Cloud: Level 2"&amp;" - Number of CSTs for this service: "&amp;'معلومات أساسية عن الخدمة'!D8&amp;")"</f>
        <v>General Level of Compliance (Data Classification Level Hosted in the Cloud: Level 2 - Number of CSTs for this service: )</v>
      </c>
      <c r="Q44" s="464"/>
      <c r="R44" s="464"/>
      <c r="S44" s="464"/>
      <c r="T44" s="464"/>
      <c r="U44" s="464"/>
      <c r="V44" s="464"/>
      <c r="W44" s="464"/>
      <c r="X44" s="464"/>
      <c r="Y44" s="466"/>
      <c r="Z44" s="62"/>
      <c r="AA44" s="72"/>
    </row>
    <row r="45" spans="1:27" x14ac:dyDescent="0.25">
      <c r="A45" s="71"/>
      <c r="B45" s="62"/>
      <c r="C45" s="62"/>
      <c r="D45" s="62"/>
      <c r="E45" s="62"/>
      <c r="F45" s="62"/>
      <c r="G45" s="62"/>
      <c r="H45" s="62"/>
      <c r="I45" s="62"/>
      <c r="J45" s="62"/>
      <c r="K45" s="62"/>
      <c r="L45" s="62"/>
      <c r="M45" s="72"/>
      <c r="O45" s="71"/>
      <c r="P45" s="62"/>
      <c r="Q45" s="62"/>
      <c r="R45" s="62"/>
      <c r="S45" s="62"/>
      <c r="T45" s="62"/>
      <c r="U45" s="62"/>
      <c r="V45" s="62"/>
      <c r="W45" s="62"/>
      <c r="X45" s="62"/>
      <c r="Y45" s="62"/>
      <c r="Z45" s="62"/>
      <c r="AA45" s="72"/>
    </row>
    <row r="46" spans="1:27" ht="24.75" x14ac:dyDescent="0.5">
      <c r="A46" s="71"/>
      <c r="B46" s="441" t="s">
        <v>411</v>
      </c>
      <c r="C46" s="442"/>
      <c r="D46" s="62"/>
      <c r="E46" s="62"/>
      <c r="F46" s="62"/>
      <c r="G46" s="62"/>
      <c r="H46" s="62"/>
      <c r="I46" s="62"/>
      <c r="J46" s="62"/>
      <c r="K46" s="62"/>
      <c r="L46" s="62"/>
      <c r="M46" s="72"/>
      <c r="O46" s="71"/>
      <c r="P46" s="441" t="s">
        <v>411</v>
      </c>
      <c r="Q46" s="442"/>
      <c r="R46" s="62"/>
      <c r="S46" s="62"/>
      <c r="T46" s="62"/>
      <c r="U46" s="62"/>
      <c r="V46" s="62"/>
      <c r="W46" s="62"/>
      <c r="X46" s="62"/>
      <c r="Y46" s="62"/>
      <c r="Z46" s="62"/>
      <c r="AA46" s="72"/>
    </row>
    <row r="47" spans="1:27" ht="24.95" customHeight="1" x14ac:dyDescent="0.4">
      <c r="A47" s="71"/>
      <c r="B47" s="128" t="s">
        <v>6</v>
      </c>
      <c r="C47" s="125">
        <f>'نتائج التقييم والالتزام-مستوى ٢'!C9</f>
        <v>0</v>
      </c>
      <c r="D47" s="62"/>
      <c r="E47" s="62"/>
      <c r="F47" s="62"/>
      <c r="G47" s="62"/>
      <c r="H47" s="62"/>
      <c r="I47" s="62"/>
      <c r="J47" s="62"/>
      <c r="K47" s="62"/>
      <c r="L47" s="62"/>
      <c r="M47" s="72"/>
      <c r="O47" s="71"/>
      <c r="P47" s="128" t="s">
        <v>6</v>
      </c>
      <c r="Q47" s="125">
        <f>'نتائج التقييم والالتزام-مستوى ٢'!Q9</f>
        <v>0</v>
      </c>
      <c r="R47" s="62"/>
      <c r="S47" s="62"/>
      <c r="T47" s="62"/>
      <c r="U47" s="62"/>
      <c r="V47" s="62"/>
      <c r="W47" s="62"/>
      <c r="X47" s="62"/>
      <c r="Y47" s="62"/>
      <c r="Z47" s="62"/>
      <c r="AA47" s="72"/>
    </row>
    <row r="48" spans="1:27" ht="24.95" customHeight="1" x14ac:dyDescent="0.4">
      <c r="A48" s="71"/>
      <c r="B48" s="128" t="s">
        <v>7</v>
      </c>
      <c r="C48" s="125">
        <f>'نتائج التقييم والالتزام-مستوى ٢'!C10</f>
        <v>0</v>
      </c>
      <c r="D48" s="62"/>
      <c r="E48" s="62"/>
      <c r="F48" s="62"/>
      <c r="G48" s="62"/>
      <c r="H48" s="62"/>
      <c r="I48" s="62"/>
      <c r="J48" s="62"/>
      <c r="K48" s="62"/>
      <c r="L48" s="62"/>
      <c r="M48" s="72"/>
      <c r="O48" s="71"/>
      <c r="P48" s="128" t="s">
        <v>7</v>
      </c>
      <c r="Q48" s="125">
        <f>'نتائج التقييم والالتزام-مستوى ٢'!Q10</f>
        <v>0</v>
      </c>
      <c r="R48" s="62"/>
      <c r="S48" s="62"/>
      <c r="T48" s="62"/>
      <c r="U48" s="62"/>
      <c r="V48" s="62"/>
      <c r="W48" s="62"/>
      <c r="X48" s="62"/>
      <c r="Y48" s="62"/>
      <c r="Z48" s="62"/>
      <c r="AA48" s="72"/>
    </row>
    <row r="49" spans="1:27" ht="24.95" customHeight="1" x14ac:dyDescent="0.4">
      <c r="A49" s="71"/>
      <c r="B49" s="128" t="s">
        <v>8</v>
      </c>
      <c r="C49" s="125">
        <f>'نتائج التقييم والالتزام-مستوى ٢'!C11</f>
        <v>0</v>
      </c>
      <c r="D49" s="62"/>
      <c r="E49" s="62"/>
      <c r="F49" s="62"/>
      <c r="G49" s="62"/>
      <c r="H49" s="62"/>
      <c r="I49" s="62"/>
      <c r="J49" s="62"/>
      <c r="K49" s="62"/>
      <c r="L49" s="62"/>
      <c r="M49" s="72"/>
      <c r="O49" s="71"/>
      <c r="P49" s="128" t="s">
        <v>8</v>
      </c>
      <c r="Q49" s="125">
        <f>'نتائج التقييم والالتزام-مستوى ٢'!Q11</f>
        <v>0</v>
      </c>
      <c r="R49" s="62"/>
      <c r="S49" s="62"/>
      <c r="T49" s="62"/>
      <c r="U49" s="62"/>
      <c r="V49" s="62"/>
      <c r="W49" s="62"/>
      <c r="X49" s="62"/>
      <c r="Y49" s="62"/>
      <c r="Z49" s="62"/>
      <c r="AA49" s="72"/>
    </row>
    <row r="50" spans="1:27" ht="24.95" customHeight="1" x14ac:dyDescent="0.4">
      <c r="A50" s="71"/>
      <c r="B50" s="128" t="s">
        <v>16</v>
      </c>
      <c r="C50" s="125">
        <f>'نتائج التقييم والالتزام-مستوى ٢'!C12</f>
        <v>0</v>
      </c>
      <c r="D50" s="62"/>
      <c r="E50" s="62"/>
      <c r="F50" s="62"/>
      <c r="G50" s="62"/>
      <c r="H50" s="62"/>
      <c r="I50" s="62"/>
      <c r="J50" s="62"/>
      <c r="K50" s="62"/>
      <c r="L50" s="62"/>
      <c r="M50" s="72"/>
      <c r="O50" s="71"/>
      <c r="P50" s="128" t="s">
        <v>16</v>
      </c>
      <c r="Q50" s="125">
        <f>'نتائج التقييم والالتزام-مستوى ٢'!Q12</f>
        <v>0</v>
      </c>
      <c r="R50" s="62"/>
      <c r="S50" s="62"/>
      <c r="T50" s="62"/>
      <c r="U50" s="62"/>
      <c r="V50" s="62"/>
      <c r="W50" s="62"/>
      <c r="X50" s="62"/>
      <c r="Y50" s="62"/>
      <c r="Z50" s="62"/>
      <c r="AA50" s="72"/>
    </row>
    <row r="51" spans="1:27" x14ac:dyDescent="0.25">
      <c r="A51" s="71"/>
      <c r="B51" s="62"/>
      <c r="C51" s="62"/>
      <c r="D51" s="62"/>
      <c r="E51" s="62"/>
      <c r="F51" s="62"/>
      <c r="G51" s="62"/>
      <c r="H51" s="62"/>
      <c r="I51" s="62"/>
      <c r="J51" s="62"/>
      <c r="K51" s="62"/>
      <c r="L51" s="62"/>
      <c r="M51" s="72"/>
      <c r="O51" s="71"/>
      <c r="P51" s="62"/>
      <c r="Q51" s="62"/>
      <c r="R51" s="62"/>
      <c r="S51" s="62"/>
      <c r="T51" s="62"/>
      <c r="U51" s="62"/>
      <c r="V51" s="62"/>
      <c r="W51" s="62"/>
      <c r="X51" s="62"/>
      <c r="Y51" s="62"/>
      <c r="Z51" s="62"/>
      <c r="AA51" s="72"/>
    </row>
    <row r="52" spans="1:27" x14ac:dyDescent="0.25">
      <c r="A52" s="71"/>
      <c r="B52" s="62"/>
      <c r="C52" s="62"/>
      <c r="D52" s="62"/>
      <c r="E52" s="62"/>
      <c r="F52" s="62"/>
      <c r="G52" s="62"/>
      <c r="H52" s="62"/>
      <c r="I52" s="62"/>
      <c r="J52" s="62"/>
      <c r="K52" s="62"/>
      <c r="L52" s="62"/>
      <c r="M52" s="72"/>
      <c r="O52" s="71"/>
      <c r="P52" s="62"/>
      <c r="Q52" s="62"/>
      <c r="R52" s="62"/>
      <c r="S52" s="62"/>
      <c r="T52" s="62"/>
      <c r="U52" s="62"/>
      <c r="V52" s="62"/>
      <c r="W52" s="62"/>
      <c r="X52" s="62"/>
      <c r="Y52" s="62"/>
      <c r="Z52" s="62"/>
      <c r="AA52" s="72"/>
    </row>
    <row r="53" spans="1:27" x14ac:dyDescent="0.25">
      <c r="A53" s="71"/>
      <c r="B53" s="62"/>
      <c r="C53" s="62"/>
      <c r="D53" s="62"/>
      <c r="E53" s="62"/>
      <c r="F53" s="62"/>
      <c r="G53" s="62"/>
      <c r="H53" s="62"/>
      <c r="I53" s="62"/>
      <c r="J53" s="62"/>
      <c r="K53" s="62"/>
      <c r="L53" s="62"/>
      <c r="M53" s="72"/>
      <c r="O53" s="71"/>
      <c r="P53" s="62"/>
      <c r="Q53" s="62"/>
      <c r="R53" s="62"/>
      <c r="S53" s="62"/>
      <c r="T53" s="62"/>
      <c r="U53" s="62"/>
      <c r="V53" s="62"/>
      <c r="W53" s="62"/>
      <c r="X53" s="62"/>
      <c r="Y53" s="62"/>
      <c r="Z53" s="62"/>
      <c r="AA53" s="72"/>
    </row>
    <row r="54" spans="1:27" x14ac:dyDescent="0.25">
      <c r="A54" s="71"/>
      <c r="B54" s="62"/>
      <c r="C54" s="62"/>
      <c r="D54" s="62"/>
      <c r="E54" s="62"/>
      <c r="F54" s="62"/>
      <c r="G54" s="62"/>
      <c r="H54" s="62"/>
      <c r="I54" s="62"/>
      <c r="J54" s="62"/>
      <c r="K54" s="62"/>
      <c r="L54" s="62"/>
      <c r="M54" s="72"/>
      <c r="O54" s="71"/>
      <c r="P54" s="62"/>
      <c r="Q54" s="62"/>
      <c r="R54" s="62"/>
      <c r="S54" s="62"/>
      <c r="T54" s="62"/>
      <c r="U54" s="62"/>
      <c r="V54" s="62"/>
      <c r="W54" s="62"/>
      <c r="X54" s="62"/>
      <c r="Y54" s="62"/>
      <c r="Z54" s="62"/>
      <c r="AA54" s="72"/>
    </row>
    <row r="55" spans="1:27" x14ac:dyDescent="0.25">
      <c r="A55" s="71"/>
      <c r="B55" s="62"/>
      <c r="C55" s="62"/>
      <c r="D55" s="62"/>
      <c r="E55" s="62"/>
      <c r="F55" s="62"/>
      <c r="G55" s="62"/>
      <c r="H55" s="62"/>
      <c r="I55" s="62"/>
      <c r="J55" s="62"/>
      <c r="K55" s="62"/>
      <c r="L55" s="62"/>
      <c r="M55" s="72"/>
      <c r="O55" s="71"/>
      <c r="P55" s="62"/>
      <c r="Q55" s="62"/>
      <c r="R55" s="62"/>
      <c r="S55" s="62"/>
      <c r="T55" s="62"/>
      <c r="U55" s="62"/>
      <c r="V55" s="62"/>
      <c r="W55" s="62"/>
      <c r="X55" s="62"/>
      <c r="Y55" s="62"/>
      <c r="Z55" s="62"/>
      <c r="AA55" s="72"/>
    </row>
    <row r="56" spans="1:27" x14ac:dyDescent="0.25">
      <c r="A56" s="71"/>
      <c r="B56" s="62"/>
      <c r="C56" s="62"/>
      <c r="D56" s="62"/>
      <c r="E56" s="62"/>
      <c r="F56" s="62"/>
      <c r="G56" s="62"/>
      <c r="H56" s="62"/>
      <c r="I56" s="62"/>
      <c r="J56" s="62"/>
      <c r="K56" s="62"/>
      <c r="L56" s="62"/>
      <c r="M56" s="72"/>
      <c r="O56" s="71"/>
      <c r="P56" s="62"/>
      <c r="Q56" s="62"/>
      <c r="R56" s="62"/>
      <c r="S56" s="62"/>
      <c r="T56" s="62"/>
      <c r="U56" s="62"/>
      <c r="V56" s="62"/>
      <c r="W56" s="62"/>
      <c r="X56" s="62"/>
      <c r="Y56" s="62"/>
      <c r="Z56" s="62"/>
      <c r="AA56" s="72"/>
    </row>
    <row r="57" spans="1:27" x14ac:dyDescent="0.25">
      <c r="A57" s="71"/>
      <c r="B57" s="62"/>
      <c r="C57" s="62"/>
      <c r="D57" s="62"/>
      <c r="E57" s="62"/>
      <c r="F57" s="62"/>
      <c r="G57" s="62"/>
      <c r="H57" s="62"/>
      <c r="I57" s="62"/>
      <c r="J57" s="62"/>
      <c r="K57" s="62"/>
      <c r="L57" s="62"/>
      <c r="M57" s="72"/>
      <c r="O57" s="71"/>
      <c r="P57" s="62"/>
      <c r="Q57" s="62"/>
      <c r="R57" s="62"/>
      <c r="S57" s="62"/>
      <c r="T57" s="62"/>
      <c r="U57" s="62"/>
      <c r="V57" s="62"/>
      <c r="W57" s="62"/>
      <c r="X57" s="62"/>
      <c r="Y57" s="62"/>
      <c r="Z57" s="62"/>
      <c r="AA57" s="72"/>
    </row>
    <row r="58" spans="1:27" x14ac:dyDescent="0.25">
      <c r="A58" s="71"/>
      <c r="B58" s="62"/>
      <c r="C58" s="62"/>
      <c r="D58" s="62"/>
      <c r="E58" s="62"/>
      <c r="F58" s="62"/>
      <c r="G58" s="62"/>
      <c r="H58" s="62"/>
      <c r="I58" s="62"/>
      <c r="J58" s="62"/>
      <c r="K58" s="62"/>
      <c r="L58" s="62"/>
      <c r="M58" s="72"/>
      <c r="O58" s="71"/>
      <c r="P58" s="62"/>
      <c r="Q58" s="62"/>
      <c r="R58" s="62"/>
      <c r="S58" s="62"/>
      <c r="T58" s="62"/>
      <c r="U58" s="62"/>
      <c r="V58" s="62"/>
      <c r="W58" s="62"/>
      <c r="X58" s="62"/>
      <c r="Y58" s="62"/>
      <c r="Z58" s="62"/>
      <c r="AA58" s="72"/>
    </row>
    <row r="59" spans="1:27" x14ac:dyDescent="0.25">
      <c r="A59" s="71"/>
      <c r="B59" s="62"/>
      <c r="C59" s="62"/>
      <c r="D59" s="62"/>
      <c r="E59" s="62"/>
      <c r="F59" s="62"/>
      <c r="G59" s="62"/>
      <c r="H59" s="62"/>
      <c r="I59" s="62"/>
      <c r="J59" s="62"/>
      <c r="K59" s="62"/>
      <c r="L59" s="62"/>
      <c r="M59" s="72"/>
      <c r="O59" s="71"/>
      <c r="P59" s="62"/>
      <c r="Q59" s="62"/>
      <c r="R59" s="62"/>
      <c r="S59" s="62"/>
      <c r="T59" s="62"/>
      <c r="U59" s="62"/>
      <c r="V59" s="62"/>
      <c r="W59" s="62"/>
      <c r="X59" s="62"/>
      <c r="Y59" s="62"/>
      <c r="Z59" s="62"/>
      <c r="AA59" s="72"/>
    </row>
    <row r="60" spans="1:27" x14ac:dyDescent="0.25">
      <c r="A60" s="71"/>
      <c r="B60" s="62"/>
      <c r="C60" s="62"/>
      <c r="D60" s="62"/>
      <c r="E60" s="62"/>
      <c r="F60" s="62"/>
      <c r="G60" s="62"/>
      <c r="H60" s="62"/>
      <c r="I60" s="62"/>
      <c r="J60" s="62"/>
      <c r="K60" s="62"/>
      <c r="L60" s="62"/>
      <c r="M60" s="72"/>
      <c r="O60" s="71"/>
      <c r="P60" s="62"/>
      <c r="Q60" s="62"/>
      <c r="R60" s="62"/>
      <c r="S60" s="62"/>
      <c r="T60" s="62"/>
      <c r="U60" s="62"/>
      <c r="V60" s="62"/>
      <c r="W60" s="62"/>
      <c r="X60" s="62"/>
      <c r="Y60" s="62"/>
      <c r="Z60" s="62"/>
      <c r="AA60" s="72"/>
    </row>
    <row r="61" spans="1:27" x14ac:dyDescent="0.25">
      <c r="A61" s="71"/>
      <c r="B61" s="62"/>
      <c r="C61" s="62"/>
      <c r="D61" s="62"/>
      <c r="E61" s="62"/>
      <c r="F61" s="62"/>
      <c r="G61" s="62"/>
      <c r="H61" s="62"/>
      <c r="I61" s="62"/>
      <c r="J61" s="62"/>
      <c r="K61" s="62"/>
      <c r="L61" s="62"/>
      <c r="M61" s="72"/>
      <c r="O61" s="71"/>
      <c r="P61" s="62"/>
      <c r="Q61" s="62"/>
      <c r="R61" s="62"/>
      <c r="S61" s="62"/>
      <c r="T61" s="62"/>
      <c r="U61" s="62"/>
      <c r="V61" s="62"/>
      <c r="W61" s="62"/>
      <c r="X61" s="62"/>
      <c r="Y61" s="62"/>
      <c r="Z61" s="62"/>
      <c r="AA61" s="72"/>
    </row>
    <row r="62" spans="1:27" x14ac:dyDescent="0.25">
      <c r="A62" s="71"/>
      <c r="B62" s="62"/>
      <c r="C62" s="62"/>
      <c r="D62" s="62"/>
      <c r="E62" s="62"/>
      <c r="F62" s="62"/>
      <c r="G62" s="62"/>
      <c r="H62" s="62"/>
      <c r="I62" s="62"/>
      <c r="J62" s="62"/>
      <c r="K62" s="62"/>
      <c r="L62" s="62"/>
      <c r="M62" s="72"/>
      <c r="O62" s="71"/>
      <c r="P62" s="62"/>
      <c r="Q62" s="62"/>
      <c r="R62" s="62"/>
      <c r="S62" s="62"/>
      <c r="T62" s="62"/>
      <c r="U62" s="62"/>
      <c r="V62" s="62"/>
      <c r="W62" s="62"/>
      <c r="X62" s="62"/>
      <c r="Y62" s="62"/>
      <c r="Z62" s="62"/>
      <c r="AA62" s="72"/>
    </row>
    <row r="63" spans="1:27" x14ac:dyDescent="0.25">
      <c r="A63" s="71"/>
      <c r="B63" s="62"/>
      <c r="C63" s="62"/>
      <c r="D63" s="62"/>
      <c r="E63" s="62"/>
      <c r="F63" s="62"/>
      <c r="G63" s="62"/>
      <c r="H63" s="62"/>
      <c r="I63" s="62"/>
      <c r="J63" s="62"/>
      <c r="K63" s="62"/>
      <c r="L63" s="62"/>
      <c r="M63" s="72"/>
      <c r="O63" s="71"/>
      <c r="P63" s="62"/>
      <c r="Q63" s="62"/>
      <c r="R63" s="62"/>
      <c r="S63" s="62"/>
      <c r="T63" s="62"/>
      <c r="U63" s="62"/>
      <c r="V63" s="62"/>
      <c r="W63" s="62"/>
      <c r="X63" s="62"/>
      <c r="Y63" s="62"/>
      <c r="Z63" s="62"/>
      <c r="AA63" s="72"/>
    </row>
    <row r="64" spans="1:27" x14ac:dyDescent="0.25">
      <c r="A64" s="71"/>
      <c r="B64" s="62"/>
      <c r="C64" s="62"/>
      <c r="D64" s="62"/>
      <c r="E64" s="62"/>
      <c r="F64" s="62"/>
      <c r="G64" s="62"/>
      <c r="H64" s="62"/>
      <c r="I64" s="62"/>
      <c r="J64" s="62"/>
      <c r="K64" s="62"/>
      <c r="L64" s="62"/>
      <c r="M64" s="72"/>
      <c r="O64" s="71"/>
      <c r="P64" s="62"/>
      <c r="Q64" s="62"/>
      <c r="R64" s="62"/>
      <c r="S64" s="62"/>
      <c r="T64" s="62"/>
      <c r="U64" s="62"/>
      <c r="V64" s="62"/>
      <c r="W64" s="62"/>
      <c r="X64" s="62"/>
      <c r="Y64" s="62"/>
      <c r="Z64" s="62"/>
      <c r="AA64" s="72"/>
    </row>
    <row r="65" spans="1:27" x14ac:dyDescent="0.25">
      <c r="A65" s="74"/>
      <c r="B65" s="75"/>
      <c r="C65" s="75"/>
      <c r="D65" s="75"/>
      <c r="E65" s="75"/>
      <c r="F65" s="75"/>
      <c r="G65" s="75"/>
      <c r="H65" s="75"/>
      <c r="I65" s="75"/>
      <c r="J65" s="75"/>
      <c r="K65" s="75"/>
      <c r="L65" s="75"/>
      <c r="M65" s="76"/>
      <c r="O65" s="74"/>
      <c r="P65" s="75"/>
      <c r="Q65" s="75"/>
      <c r="R65" s="75"/>
      <c r="S65" s="75"/>
      <c r="T65" s="75"/>
      <c r="U65" s="75"/>
      <c r="V65" s="75"/>
      <c r="W65" s="75"/>
      <c r="X65" s="75"/>
      <c r="Y65" s="75"/>
      <c r="Z65" s="75"/>
      <c r="AA65" s="76"/>
    </row>
    <row r="66" spans="1:27" x14ac:dyDescent="0.25">
      <c r="A66" s="77"/>
      <c r="B66" s="78"/>
      <c r="C66" s="78"/>
      <c r="D66" s="78"/>
      <c r="E66" s="78"/>
      <c r="F66" s="78"/>
      <c r="G66" s="78"/>
      <c r="H66" s="78"/>
      <c r="I66" s="78"/>
      <c r="J66" s="78"/>
      <c r="K66" s="78"/>
      <c r="L66" s="78"/>
      <c r="M66" s="79"/>
      <c r="O66" s="77"/>
      <c r="P66" s="78"/>
      <c r="Q66" s="78"/>
      <c r="R66" s="78"/>
      <c r="S66" s="78"/>
      <c r="T66" s="78"/>
      <c r="U66" s="78"/>
      <c r="V66" s="78"/>
      <c r="W66" s="78"/>
      <c r="X66" s="78"/>
      <c r="Y66" s="78"/>
      <c r="Z66" s="78"/>
      <c r="AA66" s="79"/>
    </row>
    <row r="67" spans="1:27" ht="27" customHeight="1" x14ac:dyDescent="0.4">
      <c r="A67" s="71"/>
      <c r="B67" s="448" t="str">
        <f>" المستوى العام للالتزام  ( مستوى البيانات التي تستضاف في الخدمة: "&amp;'معلومات أساسية عن الخدمة'!C10&amp;" - عدد المشتركين في الخدمة: "&amp;'معلومات أساسية عن الخدمة'!D10&amp;" )"</f>
        <v xml:space="preserve"> المستوى العام للالتزام  ( مستوى البيانات التي تستضاف في الخدمة: المستوى ٣ - عدد المشتركين في الخدمة:  )</v>
      </c>
      <c r="C67" s="449"/>
      <c r="D67" s="449"/>
      <c r="E67" s="449"/>
      <c r="F67" s="449"/>
      <c r="G67" s="449"/>
      <c r="H67" s="449"/>
      <c r="I67" s="449"/>
      <c r="J67" s="449"/>
      <c r="K67" s="450"/>
      <c r="L67" s="62"/>
      <c r="M67" s="72"/>
      <c r="N67" s="284" t="str">
        <f>B67&amp;CHAR(10)&amp;B68</f>
        <v xml:space="preserve"> المستوى العام للالتزام  ( مستوى البيانات التي تستضاف في الخدمة: المستوى ٣ - عدد المشتركين في الخدمة:  )
General Level of Compliance (Data Classification Level Hosted in the Cloud: Level 3 -Number of CSTs for this service: )</v>
      </c>
      <c r="O67" s="71"/>
      <c r="P67" s="448" t="str">
        <f>" المستوى العام للالتزام  ( مستوى البيانات التي تستضاف في الخدمة: "&amp;'معلومات أساسية عن الخدمة'!C10&amp;" -  عدد المشتركين في الخدمة: "&amp;'معلومات أساسية عن الخدمة'!D10&amp;" )"</f>
        <v xml:space="preserve"> المستوى العام للالتزام  ( مستوى البيانات التي تستضاف في الخدمة: المستوى ٣ -  عدد المشتركين في الخدمة:  )</v>
      </c>
      <c r="Q67" s="449"/>
      <c r="R67" s="449"/>
      <c r="S67" s="449"/>
      <c r="T67" s="449"/>
      <c r="U67" s="449"/>
      <c r="V67" s="449"/>
      <c r="W67" s="449"/>
      <c r="X67" s="449"/>
      <c r="Y67" s="450"/>
      <c r="Z67" s="62"/>
      <c r="AA67" s="72"/>
    </row>
    <row r="68" spans="1:27" ht="27" customHeight="1" x14ac:dyDescent="0.4">
      <c r="A68" s="71"/>
      <c r="B68" s="463" t="str">
        <f>"General Level of Compliance (Data Classification Level Hosted in the Cloud: Level 3"&amp;" -Number of CSTs for this service: "&amp;'معلومات أساسية عن الخدمة'!D10&amp;")"</f>
        <v>General Level of Compliance (Data Classification Level Hosted in the Cloud: Level 3 -Number of CSTs for this service: )</v>
      </c>
      <c r="C68" s="464"/>
      <c r="D68" s="464"/>
      <c r="E68" s="464"/>
      <c r="F68" s="464"/>
      <c r="G68" s="464"/>
      <c r="H68" s="464"/>
      <c r="I68" s="464"/>
      <c r="J68" s="464"/>
      <c r="K68" s="466"/>
      <c r="L68" s="62"/>
      <c r="M68" s="72"/>
      <c r="O68" s="71"/>
      <c r="P68" s="463" t="str">
        <f>"General Level of Compliance (Data Classification Level Hosted in the Cloud: Level 3"&amp;" -Number of CSTs for this service: "&amp;'معلومات أساسية عن الخدمة'!D10&amp;")"</f>
        <v>General Level of Compliance (Data Classification Level Hosted in the Cloud: Level 3 -Number of CSTs for this service: )</v>
      </c>
      <c r="Q68" s="464"/>
      <c r="R68" s="464"/>
      <c r="S68" s="464"/>
      <c r="T68" s="464"/>
      <c r="U68" s="464"/>
      <c r="V68" s="464"/>
      <c r="W68" s="464"/>
      <c r="X68" s="464"/>
      <c r="Y68" s="466"/>
      <c r="Z68" s="62"/>
      <c r="AA68" s="72"/>
    </row>
    <row r="69" spans="1:27" ht="14.25" customHeight="1" x14ac:dyDescent="0.25">
      <c r="A69" s="71"/>
      <c r="B69" s="62"/>
      <c r="C69" s="62"/>
      <c r="D69" s="62"/>
      <c r="E69" s="62"/>
      <c r="F69" s="62"/>
      <c r="G69" s="62"/>
      <c r="H69" s="62"/>
      <c r="I69" s="62"/>
      <c r="J69" s="62"/>
      <c r="K69" s="62"/>
      <c r="L69" s="62"/>
      <c r="M69" s="72"/>
      <c r="O69" s="71"/>
      <c r="P69" s="62"/>
      <c r="Q69" s="62"/>
      <c r="R69" s="62"/>
      <c r="S69" s="62"/>
      <c r="T69" s="62"/>
      <c r="U69" s="62"/>
      <c r="V69" s="62"/>
      <c r="W69" s="62"/>
      <c r="X69" s="62"/>
      <c r="Y69" s="62"/>
      <c r="Z69" s="62"/>
      <c r="AA69" s="72"/>
    </row>
    <row r="70" spans="1:27" ht="24.75" x14ac:dyDescent="0.5">
      <c r="A70" s="71"/>
      <c r="B70" s="441" t="s">
        <v>411</v>
      </c>
      <c r="C70" s="442"/>
      <c r="D70" s="62"/>
      <c r="E70" s="62"/>
      <c r="F70" s="62"/>
      <c r="G70" s="62"/>
      <c r="H70" s="62"/>
      <c r="I70" s="62"/>
      <c r="J70" s="62"/>
      <c r="K70" s="62"/>
      <c r="L70" s="62"/>
      <c r="M70" s="72"/>
      <c r="O70" s="71"/>
      <c r="P70" s="441" t="s">
        <v>411</v>
      </c>
      <c r="Q70" s="442"/>
      <c r="R70" s="62"/>
      <c r="S70" s="62"/>
      <c r="T70" s="62"/>
      <c r="U70" s="62"/>
      <c r="V70" s="62"/>
      <c r="W70" s="62"/>
      <c r="X70" s="62"/>
      <c r="Y70" s="62"/>
      <c r="Z70" s="62"/>
      <c r="AA70" s="72"/>
    </row>
    <row r="71" spans="1:27" ht="24.95" customHeight="1" x14ac:dyDescent="0.4">
      <c r="A71" s="71"/>
      <c r="B71" s="128" t="s">
        <v>6</v>
      </c>
      <c r="C71" s="125">
        <f>'نتائج التقييم والالتزام-مستوى ٣'!C9</f>
        <v>0</v>
      </c>
      <c r="D71" s="62"/>
      <c r="E71" s="62"/>
      <c r="F71" s="62"/>
      <c r="G71" s="62"/>
      <c r="H71" s="62"/>
      <c r="I71" s="62"/>
      <c r="J71" s="62"/>
      <c r="K71" s="62"/>
      <c r="L71" s="62"/>
      <c r="M71" s="72"/>
      <c r="O71" s="71"/>
      <c r="P71" s="128" t="s">
        <v>6</v>
      </c>
      <c r="Q71" s="125">
        <f>'نتائج التقييم والالتزام-مستوى ٣'!Q9</f>
        <v>0</v>
      </c>
      <c r="R71" s="62"/>
      <c r="S71" s="62"/>
      <c r="T71" s="62"/>
      <c r="U71" s="62"/>
      <c r="V71" s="62"/>
      <c r="W71" s="62"/>
      <c r="X71" s="62"/>
      <c r="Y71" s="62"/>
      <c r="Z71" s="62"/>
      <c r="AA71" s="72"/>
    </row>
    <row r="72" spans="1:27" ht="24.95" customHeight="1" x14ac:dyDescent="0.4">
      <c r="A72" s="71"/>
      <c r="B72" s="128" t="s">
        <v>7</v>
      </c>
      <c r="C72" s="125">
        <f>'نتائج التقييم والالتزام-مستوى ٣'!C10</f>
        <v>0</v>
      </c>
      <c r="D72" s="62"/>
      <c r="E72" s="62"/>
      <c r="F72" s="62"/>
      <c r="G72" s="62"/>
      <c r="H72" s="62"/>
      <c r="I72" s="62"/>
      <c r="J72" s="62"/>
      <c r="K72" s="62"/>
      <c r="L72" s="62"/>
      <c r="M72" s="72"/>
      <c r="O72" s="71"/>
      <c r="P72" s="128" t="s">
        <v>7</v>
      </c>
      <c r="Q72" s="125">
        <f>'نتائج التقييم والالتزام-مستوى ٣'!Q10</f>
        <v>0</v>
      </c>
      <c r="R72" s="62"/>
      <c r="S72" s="62"/>
      <c r="T72" s="62"/>
      <c r="U72" s="62"/>
      <c r="V72" s="62"/>
      <c r="W72" s="62"/>
      <c r="X72" s="62"/>
      <c r="Y72" s="62"/>
      <c r="Z72" s="62"/>
      <c r="AA72" s="72"/>
    </row>
    <row r="73" spans="1:27" ht="24.95" customHeight="1" x14ac:dyDescent="0.4">
      <c r="A73" s="71"/>
      <c r="B73" s="128" t="s">
        <v>8</v>
      </c>
      <c r="C73" s="125">
        <f>'نتائج التقييم والالتزام-مستوى ٣'!C11</f>
        <v>0</v>
      </c>
      <c r="D73" s="62"/>
      <c r="E73" s="62"/>
      <c r="F73" s="62"/>
      <c r="G73" s="62"/>
      <c r="H73" s="62"/>
      <c r="I73" s="62"/>
      <c r="J73" s="62"/>
      <c r="K73" s="62"/>
      <c r="L73" s="62"/>
      <c r="M73" s="72"/>
      <c r="O73" s="71"/>
      <c r="P73" s="128" t="s">
        <v>8</v>
      </c>
      <c r="Q73" s="125">
        <f>'نتائج التقييم والالتزام-مستوى ٣'!Q11</f>
        <v>0</v>
      </c>
      <c r="R73" s="62"/>
      <c r="S73" s="62"/>
      <c r="T73" s="62"/>
      <c r="U73" s="62"/>
      <c r="V73" s="62"/>
      <c r="W73" s="62"/>
      <c r="X73" s="62"/>
      <c r="Y73" s="62"/>
      <c r="Z73" s="62"/>
      <c r="AA73" s="72"/>
    </row>
    <row r="74" spans="1:27" ht="24.95" customHeight="1" x14ac:dyDescent="0.4">
      <c r="A74" s="71"/>
      <c r="B74" s="128" t="s">
        <v>16</v>
      </c>
      <c r="C74" s="125">
        <f>'نتائج التقييم والالتزام-مستوى ٣'!C12</f>
        <v>0</v>
      </c>
      <c r="D74" s="62"/>
      <c r="E74" s="62"/>
      <c r="F74" s="62"/>
      <c r="G74" s="62"/>
      <c r="H74" s="62"/>
      <c r="I74" s="62"/>
      <c r="J74" s="62"/>
      <c r="K74" s="62"/>
      <c r="L74" s="62"/>
      <c r="M74" s="72"/>
      <c r="O74" s="71"/>
      <c r="P74" s="128" t="s">
        <v>16</v>
      </c>
      <c r="Q74" s="125">
        <f>'نتائج التقييم والالتزام-مستوى ٣'!Q12</f>
        <v>0</v>
      </c>
      <c r="R74" s="62"/>
      <c r="S74" s="62"/>
      <c r="T74" s="62"/>
      <c r="U74" s="62"/>
      <c r="V74" s="62"/>
      <c r="W74" s="62"/>
      <c r="X74" s="62"/>
      <c r="Y74" s="62"/>
      <c r="Z74" s="62"/>
      <c r="AA74" s="72"/>
    </row>
    <row r="75" spans="1:27" x14ac:dyDescent="0.25">
      <c r="A75" s="71"/>
      <c r="B75" s="62"/>
      <c r="C75" s="62"/>
      <c r="D75" s="62"/>
      <c r="E75" s="62"/>
      <c r="F75" s="62"/>
      <c r="G75" s="62"/>
      <c r="H75" s="62"/>
      <c r="I75" s="62"/>
      <c r="J75" s="62"/>
      <c r="K75" s="62"/>
      <c r="L75" s="62"/>
      <c r="M75" s="72"/>
      <c r="O75" s="71"/>
      <c r="P75" s="62"/>
      <c r="Q75" s="62"/>
      <c r="R75" s="62"/>
      <c r="S75" s="62"/>
      <c r="T75" s="62"/>
      <c r="U75" s="62"/>
      <c r="V75" s="62"/>
      <c r="W75" s="62"/>
      <c r="X75" s="62"/>
      <c r="Y75" s="62"/>
      <c r="Z75" s="62"/>
      <c r="AA75" s="72"/>
    </row>
    <row r="76" spans="1:27" x14ac:dyDescent="0.25">
      <c r="A76" s="71"/>
      <c r="B76" s="62"/>
      <c r="C76" s="62"/>
      <c r="D76" s="62"/>
      <c r="E76" s="62"/>
      <c r="F76" s="62"/>
      <c r="G76" s="62"/>
      <c r="H76" s="62"/>
      <c r="I76" s="62"/>
      <c r="J76" s="62"/>
      <c r="K76" s="62"/>
      <c r="L76" s="62"/>
      <c r="M76" s="72"/>
      <c r="O76" s="71"/>
      <c r="P76" s="62"/>
      <c r="Q76" s="62"/>
      <c r="R76" s="62"/>
      <c r="S76" s="62"/>
      <c r="T76" s="62"/>
      <c r="U76" s="62"/>
      <c r="V76" s="62"/>
      <c r="W76" s="62"/>
      <c r="X76" s="62"/>
      <c r="Y76" s="62"/>
      <c r="Z76" s="62"/>
      <c r="AA76" s="72"/>
    </row>
    <row r="77" spans="1:27" x14ac:dyDescent="0.25">
      <c r="A77" s="71"/>
      <c r="B77" s="62"/>
      <c r="C77" s="62"/>
      <c r="D77" s="62"/>
      <c r="E77" s="62"/>
      <c r="F77" s="62"/>
      <c r="G77" s="62"/>
      <c r="H77" s="62"/>
      <c r="I77" s="62"/>
      <c r="J77" s="62"/>
      <c r="K77" s="62"/>
      <c r="L77" s="62"/>
      <c r="M77" s="72"/>
      <c r="O77" s="71"/>
      <c r="P77" s="62"/>
      <c r="Q77" s="62"/>
      <c r="R77" s="62"/>
      <c r="S77" s="62"/>
      <c r="T77" s="62"/>
      <c r="U77" s="62"/>
      <c r="V77" s="62"/>
      <c r="W77" s="62"/>
      <c r="X77" s="62"/>
      <c r="Y77" s="62"/>
      <c r="Z77" s="62"/>
      <c r="AA77" s="72"/>
    </row>
    <row r="78" spans="1:27" x14ac:dyDescent="0.25">
      <c r="A78" s="71"/>
      <c r="B78" s="62"/>
      <c r="C78" s="62"/>
      <c r="D78" s="62"/>
      <c r="E78" s="62"/>
      <c r="F78" s="62"/>
      <c r="G78" s="62"/>
      <c r="H78" s="62"/>
      <c r="I78" s="62"/>
      <c r="J78" s="62"/>
      <c r="K78" s="62"/>
      <c r="L78" s="62"/>
      <c r="M78" s="72"/>
      <c r="O78" s="71"/>
      <c r="P78" s="62"/>
      <c r="Q78" s="62"/>
      <c r="R78" s="62"/>
      <c r="S78" s="62"/>
      <c r="T78" s="62"/>
      <c r="U78" s="62"/>
      <c r="V78" s="62"/>
      <c r="W78" s="62"/>
      <c r="X78" s="62"/>
      <c r="Y78" s="62"/>
      <c r="Z78" s="62"/>
      <c r="AA78" s="72"/>
    </row>
    <row r="79" spans="1:27" x14ac:dyDescent="0.25">
      <c r="A79" s="71"/>
      <c r="B79" s="62"/>
      <c r="C79" s="62"/>
      <c r="D79" s="62"/>
      <c r="E79" s="62"/>
      <c r="F79" s="62"/>
      <c r="G79" s="62"/>
      <c r="H79" s="62"/>
      <c r="I79" s="62"/>
      <c r="J79" s="62"/>
      <c r="K79" s="62"/>
      <c r="L79" s="62"/>
      <c r="M79" s="72"/>
      <c r="O79" s="71"/>
      <c r="P79" s="62"/>
      <c r="Q79" s="62"/>
      <c r="R79" s="62"/>
      <c r="S79" s="62"/>
      <c r="T79" s="62"/>
      <c r="U79" s="62"/>
      <c r="V79" s="62"/>
      <c r="W79" s="62"/>
      <c r="X79" s="62"/>
      <c r="Y79" s="62"/>
      <c r="Z79" s="62"/>
      <c r="AA79" s="72"/>
    </row>
    <row r="80" spans="1:27" x14ac:dyDescent="0.25">
      <c r="A80" s="71"/>
      <c r="B80" s="62"/>
      <c r="C80" s="62"/>
      <c r="D80" s="62"/>
      <c r="E80" s="62"/>
      <c r="F80" s="62"/>
      <c r="G80" s="62"/>
      <c r="H80" s="62"/>
      <c r="I80" s="62"/>
      <c r="J80" s="62"/>
      <c r="K80" s="62"/>
      <c r="L80" s="62"/>
      <c r="M80" s="72"/>
      <c r="O80" s="71"/>
      <c r="P80" s="62"/>
      <c r="Q80" s="62"/>
      <c r="R80" s="62"/>
      <c r="S80" s="62"/>
      <c r="T80" s="62"/>
      <c r="U80" s="62"/>
      <c r="V80" s="62"/>
      <c r="W80" s="62"/>
      <c r="X80" s="62"/>
      <c r="Y80" s="62"/>
      <c r="Z80" s="62"/>
      <c r="AA80" s="72"/>
    </row>
    <row r="81" spans="1:27" x14ac:dyDescent="0.25">
      <c r="A81" s="71"/>
      <c r="B81" s="62"/>
      <c r="C81" s="62"/>
      <c r="D81" s="62"/>
      <c r="E81" s="62"/>
      <c r="F81" s="62"/>
      <c r="G81" s="62"/>
      <c r="H81" s="62"/>
      <c r="I81" s="62"/>
      <c r="J81" s="62"/>
      <c r="K81" s="62"/>
      <c r="L81" s="62"/>
      <c r="M81" s="72"/>
      <c r="O81" s="71"/>
      <c r="P81" s="62"/>
      <c r="Q81" s="62"/>
      <c r="R81" s="62"/>
      <c r="S81" s="62"/>
      <c r="T81" s="62"/>
      <c r="U81" s="62"/>
      <c r="V81" s="62"/>
      <c r="W81" s="62"/>
      <c r="X81" s="62"/>
      <c r="Y81" s="62"/>
      <c r="Z81" s="62"/>
      <c r="AA81" s="72"/>
    </row>
    <row r="82" spans="1:27" x14ac:dyDescent="0.25">
      <c r="A82" s="71"/>
      <c r="B82" s="62"/>
      <c r="C82" s="62"/>
      <c r="D82" s="62"/>
      <c r="E82" s="62"/>
      <c r="F82" s="62"/>
      <c r="G82" s="62"/>
      <c r="H82" s="62"/>
      <c r="I82" s="62"/>
      <c r="J82" s="62"/>
      <c r="K82" s="62"/>
      <c r="L82" s="62"/>
      <c r="M82" s="72"/>
      <c r="O82" s="71"/>
      <c r="P82" s="62"/>
      <c r="Q82" s="62"/>
      <c r="R82" s="62"/>
      <c r="S82" s="62"/>
      <c r="T82" s="62"/>
      <c r="U82" s="62"/>
      <c r="V82" s="62"/>
      <c r="W82" s="62"/>
      <c r="X82" s="62"/>
      <c r="Y82" s="62"/>
      <c r="Z82" s="62"/>
      <c r="AA82" s="72"/>
    </row>
    <row r="83" spans="1:27" x14ac:dyDescent="0.25">
      <c r="A83" s="71"/>
      <c r="B83" s="62"/>
      <c r="C83" s="62"/>
      <c r="D83" s="62"/>
      <c r="E83" s="62"/>
      <c r="F83" s="62"/>
      <c r="G83" s="62"/>
      <c r="H83" s="62"/>
      <c r="I83" s="62"/>
      <c r="J83" s="62"/>
      <c r="K83" s="62"/>
      <c r="L83" s="62"/>
      <c r="M83" s="72"/>
      <c r="O83" s="71"/>
      <c r="P83" s="62"/>
      <c r="Q83" s="62"/>
      <c r="R83" s="62"/>
      <c r="S83" s="62"/>
      <c r="T83" s="62"/>
      <c r="U83" s="62"/>
      <c r="V83" s="62"/>
      <c r="W83" s="62"/>
      <c r="X83" s="62"/>
      <c r="Y83" s="62"/>
      <c r="Z83" s="62"/>
      <c r="AA83" s="72"/>
    </row>
    <row r="84" spans="1:27" x14ac:dyDescent="0.25">
      <c r="A84" s="71"/>
      <c r="B84" s="62"/>
      <c r="C84" s="62"/>
      <c r="D84" s="62"/>
      <c r="E84" s="62"/>
      <c r="F84" s="62"/>
      <c r="G84" s="62"/>
      <c r="H84" s="62"/>
      <c r="I84" s="62"/>
      <c r="J84" s="62"/>
      <c r="K84" s="62"/>
      <c r="L84" s="62"/>
      <c r="M84" s="72"/>
      <c r="O84" s="71"/>
      <c r="P84" s="62"/>
      <c r="Q84" s="62"/>
      <c r="R84" s="62"/>
      <c r="S84" s="62"/>
      <c r="T84" s="62"/>
      <c r="U84" s="62"/>
      <c r="V84" s="62"/>
      <c r="W84" s="62"/>
      <c r="X84" s="62"/>
      <c r="Y84" s="62"/>
      <c r="Z84" s="62"/>
      <c r="AA84" s="72"/>
    </row>
    <row r="85" spans="1:27" x14ac:dyDescent="0.25">
      <c r="A85" s="71"/>
      <c r="B85" s="62"/>
      <c r="C85" s="62"/>
      <c r="D85" s="62"/>
      <c r="E85" s="62"/>
      <c r="F85" s="62"/>
      <c r="G85" s="62"/>
      <c r="H85" s="62"/>
      <c r="I85" s="62"/>
      <c r="J85" s="62"/>
      <c r="K85" s="62"/>
      <c r="L85" s="62"/>
      <c r="M85" s="72"/>
      <c r="O85" s="71"/>
      <c r="P85" s="62"/>
      <c r="Q85" s="62"/>
      <c r="R85" s="62"/>
      <c r="S85" s="62"/>
      <c r="T85" s="62"/>
      <c r="U85" s="62"/>
      <c r="V85" s="62"/>
      <c r="W85" s="62"/>
      <c r="X85" s="62"/>
      <c r="Y85" s="62"/>
      <c r="Z85" s="62"/>
      <c r="AA85" s="72"/>
    </row>
    <row r="86" spans="1:27" x14ac:dyDescent="0.25">
      <c r="A86" s="71"/>
      <c r="B86" s="62"/>
      <c r="C86" s="62"/>
      <c r="D86" s="62"/>
      <c r="E86" s="62"/>
      <c r="F86" s="62"/>
      <c r="G86" s="62"/>
      <c r="H86" s="62"/>
      <c r="I86" s="62"/>
      <c r="J86" s="62"/>
      <c r="K86" s="62"/>
      <c r="L86" s="62"/>
      <c r="M86" s="72"/>
      <c r="O86" s="71"/>
      <c r="P86" s="62"/>
      <c r="Q86" s="62"/>
      <c r="R86" s="62"/>
      <c r="S86" s="62"/>
      <c r="T86" s="62"/>
      <c r="U86" s="62"/>
      <c r="V86" s="62"/>
      <c r="W86" s="62"/>
      <c r="X86" s="62"/>
      <c r="Y86" s="62"/>
      <c r="Z86" s="62"/>
      <c r="AA86" s="72"/>
    </row>
    <row r="87" spans="1:27" x14ac:dyDescent="0.25">
      <c r="A87" s="71"/>
      <c r="B87" s="62"/>
      <c r="C87" s="62"/>
      <c r="D87" s="62"/>
      <c r="E87" s="62"/>
      <c r="F87" s="62"/>
      <c r="G87" s="62"/>
      <c r="H87" s="62"/>
      <c r="I87" s="62"/>
      <c r="J87" s="62"/>
      <c r="K87" s="62"/>
      <c r="L87" s="62"/>
      <c r="M87" s="72"/>
      <c r="O87" s="71"/>
      <c r="P87" s="62"/>
      <c r="Q87" s="62"/>
      <c r="R87" s="62"/>
      <c r="S87" s="62"/>
      <c r="T87" s="62"/>
      <c r="U87" s="62"/>
      <c r="V87" s="62"/>
      <c r="W87" s="62"/>
      <c r="X87" s="62"/>
      <c r="Y87" s="62"/>
      <c r="Z87" s="62"/>
      <c r="AA87" s="72"/>
    </row>
    <row r="88" spans="1:27" x14ac:dyDescent="0.25">
      <c r="A88" s="71"/>
      <c r="B88" s="62"/>
      <c r="C88" s="62"/>
      <c r="D88" s="62"/>
      <c r="E88" s="62"/>
      <c r="F88" s="62"/>
      <c r="G88" s="62"/>
      <c r="H88" s="62"/>
      <c r="I88" s="62"/>
      <c r="J88" s="62"/>
      <c r="K88" s="62"/>
      <c r="L88" s="62"/>
      <c r="M88" s="72"/>
      <c r="O88" s="71"/>
      <c r="P88" s="62"/>
      <c r="Q88" s="62"/>
      <c r="R88" s="62"/>
      <c r="S88" s="62"/>
      <c r="T88" s="62"/>
      <c r="U88" s="62"/>
      <c r="V88" s="62"/>
      <c r="W88" s="62"/>
      <c r="X88" s="62"/>
      <c r="Y88" s="62"/>
      <c r="Z88" s="62"/>
      <c r="AA88" s="72"/>
    </row>
    <row r="89" spans="1:27" x14ac:dyDescent="0.25">
      <c r="A89" s="74"/>
      <c r="B89" s="75"/>
      <c r="C89" s="75"/>
      <c r="D89" s="75"/>
      <c r="E89" s="75"/>
      <c r="F89" s="75"/>
      <c r="G89" s="75"/>
      <c r="H89" s="75"/>
      <c r="I89" s="75"/>
      <c r="J89" s="75"/>
      <c r="K89" s="75"/>
      <c r="L89" s="75"/>
      <c r="M89" s="76"/>
      <c r="O89" s="74"/>
      <c r="P89" s="75"/>
      <c r="Q89" s="75"/>
      <c r="R89" s="75"/>
      <c r="S89" s="75"/>
      <c r="T89" s="75"/>
      <c r="U89" s="75"/>
      <c r="V89" s="75"/>
      <c r="W89" s="75"/>
      <c r="X89" s="75"/>
      <c r="Y89" s="75"/>
      <c r="Z89" s="75"/>
      <c r="AA89" s="76"/>
    </row>
    <row r="90" spans="1:27" x14ac:dyDescent="0.25">
      <c r="A90" s="77"/>
      <c r="B90" s="78"/>
      <c r="C90" s="78"/>
      <c r="D90" s="78"/>
      <c r="E90" s="78"/>
      <c r="F90" s="78"/>
      <c r="G90" s="78"/>
      <c r="H90" s="78"/>
      <c r="I90" s="78"/>
      <c r="J90" s="78"/>
      <c r="K90" s="78"/>
      <c r="L90" s="78"/>
      <c r="M90" s="79"/>
      <c r="O90" s="77"/>
      <c r="P90" s="78"/>
      <c r="Q90" s="78"/>
      <c r="R90" s="78"/>
      <c r="S90" s="78"/>
      <c r="T90" s="78"/>
      <c r="U90" s="78"/>
      <c r="V90" s="78"/>
      <c r="W90" s="78"/>
      <c r="X90" s="78"/>
      <c r="Y90" s="78"/>
      <c r="Z90" s="78"/>
      <c r="AA90" s="79"/>
    </row>
    <row r="91" spans="1:27" ht="27" customHeight="1" x14ac:dyDescent="0.4">
      <c r="A91" s="52"/>
      <c r="B91" s="448" t="str">
        <f>" المستوى العام للالتزام  ( مستوى البيانات التي تستضاف في الخدمة: "&amp;'معلومات أساسية عن الخدمة'!C12&amp;" - عدد المشتركين في الخدمة: "&amp;'معلومات أساسية عن الخدمة'!D12&amp;" )"</f>
        <v xml:space="preserve"> المستوى العام للالتزام  ( مستوى البيانات التي تستضاف في الخدمة: المستوى ٤ - عدد المشتركين في الخدمة:  )</v>
      </c>
      <c r="C91" s="449"/>
      <c r="D91" s="449"/>
      <c r="E91" s="449"/>
      <c r="F91" s="449"/>
      <c r="G91" s="449"/>
      <c r="H91" s="449"/>
      <c r="I91" s="449"/>
      <c r="J91" s="449"/>
      <c r="K91" s="450"/>
      <c r="L91" s="53"/>
      <c r="M91" s="54"/>
      <c r="N91" s="284" t="str">
        <f>B91&amp;CHAR(10)&amp;B92</f>
        <v xml:space="preserve"> المستوى العام للالتزام  ( مستوى البيانات التي تستضاف في الخدمة: المستوى ٤ - عدد المشتركين في الخدمة:  )
General Level of Compliance (Data Classification Level Hosted in the Cloud: Level 4 - Number of CSTs for this service: )</v>
      </c>
      <c r="O91" s="52"/>
      <c r="P91" s="448" t="str">
        <f>" المستوى العام للالتزام  ( مستوى البيانات التي تستضاف في الخدمة: "&amp;'معلومات أساسية عن الخدمة'!C12&amp;" -  عدد المشتركين في الخدمة: "&amp;'معلومات أساسية عن الخدمة'!D12&amp;" )"</f>
        <v xml:space="preserve"> المستوى العام للالتزام  ( مستوى البيانات التي تستضاف في الخدمة: المستوى ٤ -  عدد المشتركين في الخدمة:  )</v>
      </c>
      <c r="Q91" s="449"/>
      <c r="R91" s="449"/>
      <c r="S91" s="449"/>
      <c r="T91" s="449"/>
      <c r="U91" s="449"/>
      <c r="V91" s="449"/>
      <c r="W91" s="449"/>
      <c r="X91" s="449"/>
      <c r="Y91" s="450"/>
      <c r="Z91" s="53"/>
      <c r="AA91" s="54"/>
    </row>
    <row r="92" spans="1:27" ht="27" customHeight="1" x14ac:dyDescent="0.4">
      <c r="A92" s="52"/>
      <c r="B92" s="463" t="str">
        <f>"General Level of Compliance (Data Classification Level Hosted in the Cloud: Level 4"&amp;" - Number of CSTs for this service: "&amp;'معلومات أساسية عن الخدمة'!D12&amp;")"</f>
        <v>General Level of Compliance (Data Classification Level Hosted in the Cloud: Level 4 - Number of CSTs for this service: )</v>
      </c>
      <c r="C92" s="464"/>
      <c r="D92" s="464"/>
      <c r="E92" s="464"/>
      <c r="F92" s="464"/>
      <c r="G92" s="464"/>
      <c r="H92" s="464"/>
      <c r="I92" s="464"/>
      <c r="J92" s="464"/>
      <c r="K92" s="466"/>
      <c r="L92" s="53"/>
      <c r="M92" s="54"/>
      <c r="O92" s="52"/>
      <c r="P92" s="463" t="str">
        <f>"General Level of Compliance (Data Classification Level Hosted in the Cloud: Level 4"&amp;" - Number of CSTs for this service: "&amp;'معلومات أساسية عن الخدمة'!D12&amp;")"</f>
        <v>General Level of Compliance (Data Classification Level Hosted in the Cloud: Level 4 - Number of CSTs for this service: )</v>
      </c>
      <c r="Q92" s="464"/>
      <c r="R92" s="464"/>
      <c r="S92" s="464"/>
      <c r="T92" s="464"/>
      <c r="U92" s="464"/>
      <c r="V92" s="464"/>
      <c r="W92" s="464"/>
      <c r="X92" s="464"/>
      <c r="Y92" s="466"/>
      <c r="Z92" s="53"/>
      <c r="AA92" s="54"/>
    </row>
    <row r="93" spans="1:27" x14ac:dyDescent="0.25">
      <c r="A93" s="52"/>
      <c r="B93" s="53"/>
      <c r="C93" s="53"/>
      <c r="D93" s="53"/>
      <c r="E93" s="53"/>
      <c r="F93" s="53"/>
      <c r="G93" s="53"/>
      <c r="H93" s="53"/>
      <c r="I93" s="53"/>
      <c r="J93" s="53"/>
      <c r="K93" s="53"/>
      <c r="L93" s="53"/>
      <c r="M93" s="54"/>
      <c r="O93" s="52"/>
      <c r="P93" s="53"/>
      <c r="Q93" s="53"/>
      <c r="R93" s="53"/>
      <c r="S93" s="53"/>
      <c r="T93" s="53"/>
      <c r="U93" s="53"/>
      <c r="V93" s="53"/>
      <c r="W93" s="53"/>
      <c r="X93" s="53"/>
      <c r="Y93" s="53"/>
      <c r="Z93" s="53"/>
      <c r="AA93" s="54"/>
    </row>
    <row r="94" spans="1:27" ht="24.75" x14ac:dyDescent="0.5">
      <c r="A94" s="52"/>
      <c r="B94" s="441" t="s">
        <v>411</v>
      </c>
      <c r="C94" s="442"/>
      <c r="D94" s="53"/>
      <c r="E94" s="53"/>
      <c r="F94" s="53"/>
      <c r="G94" s="53"/>
      <c r="H94" s="53"/>
      <c r="I94" s="53"/>
      <c r="J94" s="53"/>
      <c r="K94" s="53"/>
      <c r="L94" s="53"/>
      <c r="M94" s="54"/>
      <c r="O94" s="52"/>
      <c r="P94" s="441" t="s">
        <v>411</v>
      </c>
      <c r="Q94" s="442"/>
      <c r="R94" s="53"/>
      <c r="S94" s="53"/>
      <c r="T94" s="53"/>
      <c r="U94" s="53"/>
      <c r="V94" s="53"/>
      <c r="W94" s="53"/>
      <c r="X94" s="53"/>
      <c r="Y94" s="53"/>
      <c r="Z94" s="53"/>
      <c r="AA94" s="54"/>
    </row>
    <row r="95" spans="1:27" ht="25.5" customHeight="1" x14ac:dyDescent="0.4">
      <c r="A95" s="52"/>
      <c r="B95" s="128" t="s">
        <v>6</v>
      </c>
      <c r="C95" s="124">
        <f>'نتائج التقييم والالتزام-مستوى ٤'!C9</f>
        <v>0</v>
      </c>
      <c r="D95" s="53"/>
      <c r="E95" s="53"/>
      <c r="F95" s="53"/>
      <c r="G95" s="53"/>
      <c r="H95" s="53"/>
      <c r="I95" s="53"/>
      <c r="J95" s="53"/>
      <c r="K95" s="53"/>
      <c r="L95" s="53"/>
      <c r="M95" s="54"/>
      <c r="O95" s="52"/>
      <c r="P95" s="128" t="s">
        <v>6</v>
      </c>
      <c r="Q95" s="124">
        <f>'نتائج التقييم والالتزام-مستوى ٤'!Q9</f>
        <v>0</v>
      </c>
      <c r="R95" s="53"/>
      <c r="S95" s="53"/>
      <c r="T95" s="53"/>
      <c r="U95" s="53"/>
      <c r="V95" s="53"/>
      <c r="W95" s="53"/>
      <c r="X95" s="53"/>
      <c r="Y95" s="53"/>
      <c r="Z95" s="53"/>
      <c r="AA95" s="54"/>
    </row>
    <row r="96" spans="1:27" ht="25.5" customHeight="1" x14ac:dyDescent="0.4">
      <c r="A96" s="52"/>
      <c r="B96" s="128" t="s">
        <v>7</v>
      </c>
      <c r="C96" s="124">
        <f>'نتائج التقييم والالتزام-مستوى ٤'!C10</f>
        <v>0</v>
      </c>
      <c r="D96" s="53"/>
      <c r="E96" s="53"/>
      <c r="F96" s="53"/>
      <c r="G96" s="53"/>
      <c r="H96" s="53"/>
      <c r="I96" s="53"/>
      <c r="J96" s="53"/>
      <c r="K96" s="53"/>
      <c r="L96" s="53"/>
      <c r="M96" s="54"/>
      <c r="O96" s="52"/>
      <c r="P96" s="128" t="s">
        <v>7</v>
      </c>
      <c r="Q96" s="124">
        <f>'نتائج التقييم والالتزام-مستوى ٤'!Q10</f>
        <v>0</v>
      </c>
      <c r="R96" s="53"/>
      <c r="S96" s="53"/>
      <c r="T96" s="53"/>
      <c r="U96" s="53"/>
      <c r="V96" s="53"/>
      <c r="W96" s="53"/>
      <c r="X96" s="53"/>
      <c r="Y96" s="53"/>
      <c r="Z96" s="53"/>
      <c r="AA96" s="54"/>
    </row>
    <row r="97" spans="1:27" ht="25.5" customHeight="1" x14ac:dyDescent="0.4">
      <c r="A97" s="52"/>
      <c r="B97" s="128" t="s">
        <v>8</v>
      </c>
      <c r="C97" s="124">
        <f>'نتائج التقييم والالتزام-مستوى ٤'!C11</f>
        <v>0</v>
      </c>
      <c r="D97" s="53"/>
      <c r="E97" s="53"/>
      <c r="F97" s="53"/>
      <c r="G97" s="53"/>
      <c r="H97" s="53"/>
      <c r="I97" s="53"/>
      <c r="J97" s="53"/>
      <c r="K97" s="53"/>
      <c r="L97" s="53"/>
      <c r="M97" s="54"/>
      <c r="O97" s="52"/>
      <c r="P97" s="128" t="s">
        <v>8</v>
      </c>
      <c r="Q97" s="124">
        <f>'نتائج التقييم والالتزام-مستوى ٤'!Q11</f>
        <v>0</v>
      </c>
      <c r="R97" s="53"/>
      <c r="S97" s="53"/>
      <c r="T97" s="53"/>
      <c r="U97" s="53"/>
      <c r="V97" s="53"/>
      <c r="W97" s="53"/>
      <c r="X97" s="53"/>
      <c r="Y97" s="53"/>
      <c r="Z97" s="53"/>
      <c r="AA97" s="54"/>
    </row>
    <row r="98" spans="1:27" ht="25.5" customHeight="1" x14ac:dyDescent="0.4">
      <c r="A98" s="52"/>
      <c r="B98" s="128" t="s">
        <v>16</v>
      </c>
      <c r="C98" s="124">
        <f>'نتائج التقييم والالتزام-مستوى ٤'!C12</f>
        <v>0</v>
      </c>
      <c r="D98" s="53"/>
      <c r="E98" s="53"/>
      <c r="F98" s="53"/>
      <c r="G98" s="53"/>
      <c r="H98" s="53"/>
      <c r="I98" s="53"/>
      <c r="J98" s="53"/>
      <c r="K98" s="53"/>
      <c r="L98" s="53"/>
      <c r="M98" s="54"/>
      <c r="O98" s="52"/>
      <c r="P98" s="128" t="s">
        <v>16</v>
      </c>
      <c r="Q98" s="124">
        <f>'نتائج التقييم والالتزام-مستوى ٤'!Q12</f>
        <v>0</v>
      </c>
      <c r="R98" s="53"/>
      <c r="S98" s="53"/>
      <c r="T98" s="53"/>
      <c r="U98" s="53"/>
      <c r="V98" s="53"/>
      <c r="W98" s="53"/>
      <c r="X98" s="53"/>
      <c r="Y98" s="53"/>
      <c r="Z98" s="53"/>
      <c r="AA98" s="54"/>
    </row>
    <row r="99" spans="1:27" x14ac:dyDescent="0.25">
      <c r="A99" s="52"/>
      <c r="B99" s="53"/>
      <c r="C99" s="53"/>
      <c r="D99" s="53"/>
      <c r="E99" s="53"/>
      <c r="F99" s="53"/>
      <c r="G99" s="53"/>
      <c r="H99" s="53"/>
      <c r="I99" s="53"/>
      <c r="J99" s="53"/>
      <c r="K99" s="53"/>
      <c r="L99" s="53"/>
      <c r="M99" s="54"/>
      <c r="O99" s="52"/>
      <c r="P99" s="53"/>
      <c r="Q99" s="53"/>
      <c r="R99" s="53"/>
      <c r="S99" s="53"/>
      <c r="T99" s="53"/>
      <c r="U99" s="53"/>
      <c r="V99" s="53"/>
      <c r="W99" s="53"/>
      <c r="X99" s="53"/>
      <c r="Y99" s="53"/>
      <c r="Z99" s="53"/>
      <c r="AA99" s="54"/>
    </row>
    <row r="100" spans="1:27" x14ac:dyDescent="0.25">
      <c r="A100" s="52"/>
      <c r="B100" s="53"/>
      <c r="C100" s="53"/>
      <c r="D100" s="53"/>
      <c r="E100" s="53"/>
      <c r="F100" s="53"/>
      <c r="G100" s="53"/>
      <c r="H100" s="53"/>
      <c r="I100" s="53"/>
      <c r="J100" s="53"/>
      <c r="K100" s="53"/>
      <c r="L100" s="53"/>
      <c r="M100" s="54"/>
      <c r="O100" s="52"/>
      <c r="P100" s="53"/>
      <c r="Q100" s="53"/>
      <c r="R100" s="53"/>
      <c r="S100" s="53"/>
      <c r="T100" s="53"/>
      <c r="U100" s="53"/>
      <c r="V100" s="53"/>
      <c r="W100" s="53"/>
      <c r="X100" s="53"/>
      <c r="Y100" s="53"/>
      <c r="Z100" s="53"/>
      <c r="AA100" s="54"/>
    </row>
    <row r="101" spans="1:27" x14ac:dyDescent="0.25">
      <c r="A101" s="52"/>
      <c r="B101" s="53"/>
      <c r="C101" s="53"/>
      <c r="D101" s="53"/>
      <c r="E101" s="53"/>
      <c r="F101" s="53"/>
      <c r="G101" s="53"/>
      <c r="H101" s="53"/>
      <c r="I101" s="53"/>
      <c r="J101" s="53"/>
      <c r="K101" s="53"/>
      <c r="L101" s="53"/>
      <c r="M101" s="54"/>
      <c r="O101" s="52"/>
      <c r="P101" s="53"/>
      <c r="Q101" s="53"/>
      <c r="R101" s="53"/>
      <c r="S101" s="53"/>
      <c r="T101" s="53"/>
      <c r="U101" s="53"/>
      <c r="V101" s="53"/>
      <c r="W101" s="53"/>
      <c r="X101" s="53"/>
      <c r="Y101" s="53"/>
      <c r="Z101" s="53"/>
      <c r="AA101" s="54"/>
    </row>
    <row r="102" spans="1:27" x14ac:dyDescent="0.25">
      <c r="A102" s="52"/>
      <c r="B102" s="53"/>
      <c r="C102" s="53"/>
      <c r="D102" s="53"/>
      <c r="E102" s="53"/>
      <c r="F102" s="53"/>
      <c r="G102" s="53"/>
      <c r="H102" s="53"/>
      <c r="I102" s="53"/>
      <c r="J102" s="53"/>
      <c r="K102" s="53"/>
      <c r="L102" s="53"/>
      <c r="M102" s="54"/>
      <c r="O102" s="52"/>
      <c r="P102" s="53"/>
      <c r="Q102" s="53"/>
      <c r="R102" s="53"/>
      <c r="S102" s="53"/>
      <c r="T102" s="53"/>
      <c r="U102" s="53"/>
      <c r="V102" s="53"/>
      <c r="W102" s="53"/>
      <c r="X102" s="53"/>
      <c r="Y102" s="53"/>
      <c r="Z102" s="53"/>
      <c r="AA102" s="54"/>
    </row>
    <row r="103" spans="1:27" x14ac:dyDescent="0.25">
      <c r="A103" s="52"/>
      <c r="B103" s="53"/>
      <c r="C103" s="53"/>
      <c r="D103" s="53"/>
      <c r="E103" s="53"/>
      <c r="F103" s="53"/>
      <c r="G103" s="53"/>
      <c r="H103" s="53"/>
      <c r="I103" s="53"/>
      <c r="J103" s="53"/>
      <c r="K103" s="53"/>
      <c r="L103" s="53"/>
      <c r="M103" s="54"/>
      <c r="O103" s="52"/>
      <c r="P103" s="53"/>
      <c r="Q103" s="53"/>
      <c r="R103" s="53"/>
      <c r="S103" s="53"/>
      <c r="T103" s="53"/>
      <c r="U103" s="53"/>
      <c r="V103" s="53"/>
      <c r="W103" s="53"/>
      <c r="X103" s="53"/>
      <c r="Y103" s="53"/>
      <c r="Z103" s="53"/>
      <c r="AA103" s="54"/>
    </row>
    <row r="104" spans="1:27" x14ac:dyDescent="0.25">
      <c r="A104" s="52"/>
      <c r="B104" s="53"/>
      <c r="C104" s="53"/>
      <c r="D104" s="53"/>
      <c r="E104" s="53"/>
      <c r="F104" s="53"/>
      <c r="G104" s="53"/>
      <c r="H104" s="53"/>
      <c r="I104" s="53"/>
      <c r="J104" s="53"/>
      <c r="K104" s="53"/>
      <c r="L104" s="53"/>
      <c r="M104" s="54"/>
      <c r="O104" s="52"/>
      <c r="P104" s="53"/>
      <c r="Q104" s="53"/>
      <c r="R104" s="53"/>
      <c r="S104" s="53"/>
      <c r="T104" s="53"/>
      <c r="U104" s="53"/>
      <c r="V104" s="53"/>
      <c r="W104" s="53"/>
      <c r="X104" s="53"/>
      <c r="Y104" s="53"/>
      <c r="Z104" s="53"/>
      <c r="AA104" s="54"/>
    </row>
    <row r="105" spans="1:27" x14ac:dyDescent="0.25">
      <c r="A105" s="52"/>
      <c r="B105" s="53"/>
      <c r="C105" s="53"/>
      <c r="D105" s="53"/>
      <c r="E105" s="53"/>
      <c r="F105" s="53"/>
      <c r="G105" s="53"/>
      <c r="H105" s="53"/>
      <c r="I105" s="53"/>
      <c r="J105" s="53"/>
      <c r="K105" s="53"/>
      <c r="L105" s="53"/>
      <c r="M105" s="54"/>
      <c r="O105" s="52"/>
      <c r="P105" s="53"/>
      <c r="Q105" s="53"/>
      <c r="R105" s="53"/>
      <c r="S105" s="53"/>
      <c r="T105" s="53"/>
      <c r="U105" s="53"/>
      <c r="V105" s="53"/>
      <c r="W105" s="53"/>
      <c r="X105" s="53"/>
      <c r="Y105" s="53"/>
      <c r="Z105" s="53"/>
      <c r="AA105" s="54"/>
    </row>
    <row r="106" spans="1:27" x14ac:dyDescent="0.25">
      <c r="A106" s="52"/>
      <c r="B106" s="53"/>
      <c r="C106" s="53"/>
      <c r="D106" s="53"/>
      <c r="E106" s="53"/>
      <c r="F106" s="53"/>
      <c r="G106" s="53"/>
      <c r="H106" s="53"/>
      <c r="I106" s="53"/>
      <c r="J106" s="53"/>
      <c r="K106" s="53"/>
      <c r="L106" s="53"/>
      <c r="M106" s="54"/>
      <c r="O106" s="52"/>
      <c r="P106" s="53"/>
      <c r="Q106" s="53"/>
      <c r="R106" s="53"/>
      <c r="S106" s="53"/>
      <c r="T106" s="53"/>
      <c r="U106" s="53"/>
      <c r="V106" s="53"/>
      <c r="W106" s="53"/>
      <c r="X106" s="53"/>
      <c r="Y106" s="53"/>
      <c r="Z106" s="53"/>
      <c r="AA106" s="54"/>
    </row>
    <row r="107" spans="1:27" x14ac:dyDescent="0.25">
      <c r="A107" s="52"/>
      <c r="B107" s="53"/>
      <c r="C107" s="53"/>
      <c r="D107" s="53"/>
      <c r="E107" s="53"/>
      <c r="F107" s="53"/>
      <c r="G107" s="53"/>
      <c r="H107" s="53"/>
      <c r="I107" s="53"/>
      <c r="J107" s="53"/>
      <c r="K107" s="53"/>
      <c r="L107" s="53"/>
      <c r="M107" s="54"/>
      <c r="O107" s="52"/>
      <c r="P107" s="53"/>
      <c r="Q107" s="53"/>
      <c r="R107" s="53"/>
      <c r="S107" s="53"/>
      <c r="T107" s="53"/>
      <c r="U107" s="53"/>
      <c r="V107" s="53"/>
      <c r="W107" s="53"/>
      <c r="X107" s="53"/>
      <c r="Y107" s="53"/>
      <c r="Z107" s="53"/>
      <c r="AA107" s="54"/>
    </row>
    <row r="108" spans="1:27" x14ac:dyDescent="0.25">
      <c r="A108" s="52"/>
      <c r="B108" s="53"/>
      <c r="C108" s="53"/>
      <c r="D108" s="53"/>
      <c r="E108" s="53"/>
      <c r="F108" s="53"/>
      <c r="G108" s="53"/>
      <c r="H108" s="53"/>
      <c r="I108" s="53"/>
      <c r="J108" s="53"/>
      <c r="K108" s="53"/>
      <c r="L108" s="53"/>
      <c r="M108" s="54"/>
      <c r="O108" s="52"/>
      <c r="P108" s="53"/>
      <c r="Q108" s="53"/>
      <c r="R108" s="53"/>
      <c r="S108" s="53"/>
      <c r="T108" s="53"/>
      <c r="U108" s="53"/>
      <c r="V108" s="53"/>
      <c r="W108" s="53"/>
      <c r="X108" s="53"/>
      <c r="Y108" s="53"/>
      <c r="Z108" s="53"/>
      <c r="AA108" s="54"/>
    </row>
    <row r="109" spans="1:27" x14ac:dyDescent="0.25">
      <c r="A109" s="52"/>
      <c r="B109" s="53"/>
      <c r="C109" s="53"/>
      <c r="D109" s="53"/>
      <c r="E109" s="53"/>
      <c r="F109" s="53"/>
      <c r="G109" s="53"/>
      <c r="H109" s="53"/>
      <c r="I109" s="53"/>
      <c r="J109" s="53"/>
      <c r="K109" s="53"/>
      <c r="L109" s="53"/>
      <c r="M109" s="54"/>
      <c r="O109" s="52"/>
      <c r="P109" s="53"/>
      <c r="Q109" s="53"/>
      <c r="R109" s="53"/>
      <c r="S109" s="53"/>
      <c r="T109" s="53"/>
      <c r="U109" s="53"/>
      <c r="V109" s="53"/>
      <c r="W109" s="53"/>
      <c r="X109" s="53"/>
      <c r="Y109" s="53"/>
      <c r="Z109" s="53"/>
      <c r="AA109" s="54"/>
    </row>
    <row r="110" spans="1:27" x14ac:dyDescent="0.25">
      <c r="A110" s="52"/>
      <c r="B110" s="53"/>
      <c r="C110" s="53"/>
      <c r="D110" s="53"/>
      <c r="E110" s="53"/>
      <c r="F110" s="53"/>
      <c r="G110" s="53"/>
      <c r="H110" s="53"/>
      <c r="I110" s="53"/>
      <c r="J110" s="53"/>
      <c r="K110" s="53"/>
      <c r="L110" s="53"/>
      <c r="M110" s="54"/>
      <c r="O110" s="52"/>
      <c r="P110" s="53"/>
      <c r="Q110" s="53"/>
      <c r="R110" s="53"/>
      <c r="S110" s="53"/>
      <c r="T110" s="53"/>
      <c r="U110" s="53"/>
      <c r="V110" s="53"/>
      <c r="W110" s="53"/>
      <c r="X110" s="53"/>
      <c r="Y110" s="53"/>
      <c r="Z110" s="53"/>
      <c r="AA110" s="54"/>
    </row>
    <row r="111" spans="1:27" x14ac:dyDescent="0.25">
      <c r="A111" s="52"/>
      <c r="B111" s="53"/>
      <c r="C111" s="53"/>
      <c r="D111" s="53"/>
      <c r="E111" s="53"/>
      <c r="F111" s="53"/>
      <c r="G111" s="53"/>
      <c r="H111" s="53"/>
      <c r="I111" s="53"/>
      <c r="J111" s="53"/>
      <c r="K111" s="53"/>
      <c r="L111" s="53"/>
      <c r="M111" s="54"/>
      <c r="O111" s="52"/>
      <c r="P111" s="53"/>
      <c r="Q111" s="53"/>
      <c r="R111" s="53"/>
      <c r="S111" s="53"/>
      <c r="T111" s="53"/>
      <c r="U111" s="53"/>
      <c r="V111" s="53"/>
      <c r="W111" s="53"/>
      <c r="X111" s="53"/>
      <c r="Y111" s="53"/>
      <c r="Z111" s="53"/>
      <c r="AA111" s="54"/>
    </row>
    <row r="112" spans="1:27" x14ac:dyDescent="0.25">
      <c r="A112" s="52"/>
      <c r="B112" s="53"/>
      <c r="C112" s="53"/>
      <c r="D112" s="53"/>
      <c r="E112" s="53"/>
      <c r="F112" s="53"/>
      <c r="G112" s="53"/>
      <c r="H112" s="53"/>
      <c r="I112" s="53"/>
      <c r="J112" s="53"/>
      <c r="K112" s="53"/>
      <c r="L112" s="53"/>
      <c r="M112" s="54"/>
      <c r="O112" s="52"/>
      <c r="P112" s="53"/>
      <c r="Q112" s="53"/>
      <c r="R112" s="53"/>
      <c r="S112" s="53"/>
      <c r="T112" s="53"/>
      <c r="U112" s="53"/>
      <c r="V112" s="53"/>
      <c r="W112" s="53"/>
      <c r="X112" s="53"/>
      <c r="Y112" s="53"/>
      <c r="Z112" s="53"/>
      <c r="AA112" s="54"/>
    </row>
    <row r="113" spans="1:27" x14ac:dyDescent="0.25">
      <c r="A113" s="243"/>
      <c r="B113" s="244"/>
      <c r="C113" s="244"/>
      <c r="D113" s="244"/>
      <c r="E113" s="244"/>
      <c r="F113" s="244"/>
      <c r="G113" s="244"/>
      <c r="H113" s="244"/>
      <c r="I113" s="244"/>
      <c r="J113" s="244"/>
      <c r="K113" s="244"/>
      <c r="L113" s="244"/>
      <c r="M113" s="245"/>
      <c r="O113" s="243"/>
      <c r="P113" s="244"/>
      <c r="Q113" s="244"/>
      <c r="R113" s="244"/>
      <c r="S113" s="244"/>
      <c r="T113" s="244"/>
      <c r="U113" s="244"/>
      <c r="V113" s="244"/>
      <c r="W113" s="244"/>
      <c r="X113" s="244"/>
      <c r="Y113" s="244"/>
      <c r="Z113" s="244"/>
      <c r="AA113" s="245"/>
    </row>
    <row r="114" spans="1:27" x14ac:dyDescent="0.25">
      <c r="A114" s="52"/>
      <c r="B114" s="53"/>
      <c r="C114" s="53"/>
      <c r="D114" s="53"/>
      <c r="E114" s="53"/>
      <c r="F114" s="53"/>
      <c r="G114" s="53"/>
      <c r="H114" s="53"/>
      <c r="I114" s="53"/>
      <c r="J114" s="53"/>
      <c r="K114" s="53"/>
      <c r="L114" s="53"/>
      <c r="M114" s="54"/>
      <c r="O114" s="52"/>
      <c r="P114" s="53"/>
      <c r="Q114" s="53"/>
      <c r="R114" s="53"/>
      <c r="S114" s="53"/>
      <c r="T114" s="53"/>
      <c r="U114" s="53"/>
      <c r="V114" s="53"/>
      <c r="W114" s="53"/>
      <c r="X114" s="53"/>
      <c r="Y114" s="53"/>
      <c r="Z114" s="53"/>
      <c r="AA114" s="54"/>
    </row>
    <row r="115" spans="1:27" x14ac:dyDescent="0.25">
      <c r="A115" s="52"/>
      <c r="B115" s="53"/>
      <c r="C115" s="53"/>
      <c r="D115" s="53"/>
      <c r="E115" s="53"/>
      <c r="F115" s="53"/>
      <c r="G115" s="53"/>
      <c r="H115" s="53"/>
      <c r="I115" s="53"/>
      <c r="J115" s="53"/>
      <c r="K115" s="53"/>
      <c r="L115" s="53"/>
      <c r="M115" s="54"/>
      <c r="O115" s="52"/>
      <c r="P115" s="53"/>
      <c r="Q115" s="53"/>
      <c r="R115" s="53"/>
      <c r="S115" s="53"/>
      <c r="T115" s="53"/>
      <c r="U115" s="53"/>
      <c r="V115" s="53"/>
      <c r="W115" s="53"/>
      <c r="X115" s="53"/>
      <c r="Y115" s="53"/>
      <c r="Z115" s="53"/>
      <c r="AA115" s="54"/>
    </row>
    <row r="116" spans="1:27" x14ac:dyDescent="0.25">
      <c r="A116" s="55"/>
      <c r="B116" s="56"/>
      <c r="C116" s="56"/>
      <c r="D116" s="56"/>
      <c r="E116" s="56"/>
      <c r="F116" s="56"/>
      <c r="G116" s="56"/>
      <c r="H116" s="56"/>
      <c r="I116" s="56"/>
      <c r="J116" s="56"/>
      <c r="K116" s="56"/>
      <c r="L116" s="56"/>
      <c r="M116" s="57"/>
      <c r="O116" s="52"/>
      <c r="P116" s="53"/>
      <c r="Q116" s="53"/>
      <c r="R116" s="53"/>
      <c r="S116" s="53"/>
      <c r="T116" s="53"/>
      <c r="U116" s="53"/>
      <c r="V116" s="53"/>
      <c r="W116" s="53"/>
      <c r="X116" s="53"/>
      <c r="Y116" s="53"/>
      <c r="Z116" s="53"/>
      <c r="AA116" s="54"/>
    </row>
    <row r="117" spans="1:27" ht="19.350000000000001" customHeight="1" x14ac:dyDescent="0.4">
      <c r="A117" s="493" t="str">
        <f>"التصنيف - Classification: "&amp;الرئيسية!E11&amp;"                                                                                                                                                                                          "</f>
        <v xml:space="preserve">التصنيف - Classification: عام - Public                                                                                                                                                                                          </v>
      </c>
      <c r="B117" s="493"/>
      <c r="C117" s="493"/>
      <c r="D117" s="493"/>
      <c r="E117" s="493"/>
      <c r="F117" s="493"/>
      <c r="G117" s="493"/>
      <c r="H117" s="493"/>
      <c r="I117" s="493"/>
      <c r="J117" s="493"/>
      <c r="K117" s="493"/>
      <c r="L117" s="493"/>
      <c r="M117" s="494"/>
      <c r="N117" s="189"/>
      <c r="O117" s="443"/>
      <c r="P117" s="443"/>
      <c r="Q117" s="443"/>
      <c r="R117" s="443"/>
      <c r="S117" s="443"/>
      <c r="T117" s="443"/>
      <c r="U117" s="443"/>
      <c r="V117" s="443"/>
      <c r="W117" s="443"/>
      <c r="X117" s="443"/>
      <c r="Y117" s="443"/>
      <c r="Z117" s="443"/>
      <c r="AA117" s="443"/>
    </row>
    <row r="123" spans="1:27" ht="18" x14ac:dyDescent="0.4">
      <c r="K123" s="495"/>
      <c r="L123" s="495"/>
      <c r="M123" s="495"/>
      <c r="N123" s="495"/>
      <c r="O123" s="495"/>
      <c r="P123" s="495"/>
      <c r="Q123" s="495"/>
      <c r="R123" s="495"/>
      <c r="S123" s="495"/>
      <c r="T123" s="495"/>
      <c r="U123" s="495"/>
      <c r="V123" s="495"/>
      <c r="W123" s="495"/>
      <c r="X123" s="495"/>
      <c r="Y123" s="495"/>
    </row>
  </sheetData>
  <sheetProtection password="AD2E" sheet="1" objects="1" scenarios="1"/>
  <mergeCells count="35">
    <mergeCell ref="P22:Q22"/>
    <mergeCell ref="P43:Y43"/>
    <mergeCell ref="O117:AA117"/>
    <mergeCell ref="P46:Q46"/>
    <mergeCell ref="P67:Y67"/>
    <mergeCell ref="P70:Q70"/>
    <mergeCell ref="P91:Y91"/>
    <mergeCell ref="P94:Q94"/>
    <mergeCell ref="P1:Y3"/>
    <mergeCell ref="P4:Y4"/>
    <mergeCell ref="P6:Q6"/>
    <mergeCell ref="P8:Q8"/>
    <mergeCell ref="P19:Y19"/>
    <mergeCell ref="B20:K20"/>
    <mergeCell ref="P20:Y20"/>
    <mergeCell ref="A117:M117"/>
    <mergeCell ref="K123:Y123"/>
    <mergeCell ref="B1:K3"/>
    <mergeCell ref="B8:C8"/>
    <mergeCell ref="B46:C46"/>
    <mergeCell ref="B70:C70"/>
    <mergeCell ref="B94:C94"/>
    <mergeCell ref="B4:K4"/>
    <mergeCell ref="B19:K19"/>
    <mergeCell ref="B22:C22"/>
    <mergeCell ref="B43:K43"/>
    <mergeCell ref="B67:K67"/>
    <mergeCell ref="B91:K91"/>
    <mergeCell ref="B6:C6"/>
    <mergeCell ref="B92:K92"/>
    <mergeCell ref="P92:Y92"/>
    <mergeCell ref="B44:K44"/>
    <mergeCell ref="P44:Y44"/>
    <mergeCell ref="P68:Y68"/>
    <mergeCell ref="B68:K68"/>
  </mergeCells>
  <conditionalFormatting sqref="C33">
    <cfRule type="cellIs" dxfId="7" priority="5" operator="equal">
      <formula>"Not Applicable"</formula>
    </cfRule>
    <cfRule type="cellIs" dxfId="6" priority="6" operator="equal">
      <formula>"Compliant"</formula>
    </cfRule>
    <cfRule type="cellIs" dxfId="5" priority="7" operator="equal">
      <formula>"Partially Compliant"</formula>
    </cfRule>
    <cfRule type="cellIs" dxfId="4" priority="8" operator="equal">
      <formula>"Non-Compliant"</formula>
    </cfRule>
  </conditionalFormatting>
  <conditionalFormatting sqref="Q33">
    <cfRule type="cellIs" dxfId="3" priority="1" operator="equal">
      <formula>"Not Applicable"</formula>
    </cfRule>
    <cfRule type="cellIs" dxfId="2" priority="2" operator="equal">
      <formula>"Compliant"</formula>
    </cfRule>
    <cfRule type="cellIs" dxfId="1" priority="3" operator="equal">
      <formula>"Partially Compliant"</formula>
    </cfRule>
    <cfRule type="cellIs" dxfId="0" priority="4"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&amp;R&amp;"Calibri"&amp;11&amp;K000000&amp;"Calibri"&amp;11&amp;K000000&amp;"Calibri"&amp;11&amp;K000000&amp;"Calibri"&amp;11&amp;K000000&amp;"Calibri"&amp;11&amp;K000000&amp;"Times New Roman,Regular"&amp;12&amp;G | &amp;P_x000D_&amp;1#&amp;"Courier New"&amp;10&amp;K317100متاح</oddFooter>
    <firstHeader>&amp;R&amp;F</firstHeader>
    <firstFooter>&amp;R&amp;"Calibri"&amp;11&amp;K000000&amp;"Calibri"&amp;11&amp;K000000&amp;"Calibri"&amp;11&amp;K000000&amp;"Calibri"&amp;11&amp;K000000&amp;"Calibri"&amp;11&amp;K000000&amp;"Times New Roman,Regular"&amp;12&amp;G | &amp;P_x000D_&amp;1#&amp;"Courier New"&amp;10&amp;K317100متاح</firstFooter>
  </headerFooter>
  <rowBreaks count="3" manualBreakCount="3">
    <brk id="41" max="16383" man="1"/>
    <brk id="65" max="16383" man="1"/>
    <brk id="89" max="16383" man="1"/>
  </rowBreaks>
  <drawing r:id="rId2"/>
  <legacyDrawing r:id="rId3"/>
  <legacyDrawingHF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
  <sheetViews>
    <sheetView showGridLines="0" rightToLeft="1" workbookViewId="0">
      <selection activeCell="L13" sqref="L13"/>
    </sheetView>
  </sheetViews>
  <sheetFormatPr defaultColWidth="8.85546875" defaultRowHeight="15" x14ac:dyDescent="0.25"/>
  <sheetData/>
  <pageMargins left="0.7" right="0.7" top="0.75" bottom="0.75" header="0.3" footer="0.3"/>
  <pageSetup orientation="portrait" r:id="rId1"/>
  <headerFooter>
    <oddFooter>&amp;R&amp;1#&amp;"Courier New"&amp;10&amp;K317100متاح</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6:D16"/>
  <sheetViews>
    <sheetView rightToLeft="1" workbookViewId="0">
      <selection activeCell="C7" sqref="C7"/>
    </sheetView>
  </sheetViews>
  <sheetFormatPr defaultColWidth="8.85546875" defaultRowHeight="15" x14ac:dyDescent="0.25"/>
  <cols>
    <col min="2" max="2" width="11.42578125" customWidth="1"/>
    <col min="3" max="3" width="29.140625" customWidth="1"/>
    <col min="4" max="4" width="29.42578125" customWidth="1"/>
  </cols>
  <sheetData>
    <row r="6" spans="2:4" x14ac:dyDescent="0.25">
      <c r="B6" s="3" t="s">
        <v>0</v>
      </c>
      <c r="C6" s="3" t="s">
        <v>1</v>
      </c>
      <c r="D6" s="3" t="s">
        <v>2</v>
      </c>
    </row>
    <row r="7" spans="2:4" x14ac:dyDescent="0.25">
      <c r="B7" s="64" t="s">
        <v>3</v>
      </c>
      <c r="C7" s="66" t="s">
        <v>6</v>
      </c>
      <c r="D7" s="66" t="s">
        <v>14</v>
      </c>
    </row>
    <row r="8" spans="2:4" x14ac:dyDescent="0.25">
      <c r="B8" s="64" t="s">
        <v>4</v>
      </c>
      <c r="C8" s="66" t="s">
        <v>7</v>
      </c>
      <c r="D8" s="65"/>
    </row>
    <row r="9" spans="2:4" x14ac:dyDescent="0.25">
      <c r="B9" s="65"/>
      <c r="C9" s="66" t="s">
        <v>8</v>
      </c>
      <c r="D9" s="65"/>
    </row>
    <row r="10" spans="2:4" x14ac:dyDescent="0.25">
      <c r="B10" s="47"/>
      <c r="C10" s="66" t="s">
        <v>14</v>
      </c>
      <c r="D10" s="47"/>
    </row>
    <row r="11" spans="2:4" ht="18" x14ac:dyDescent="0.25">
      <c r="C11" s="5"/>
    </row>
    <row r="12" spans="2:4" ht="18" x14ac:dyDescent="0.25">
      <c r="C12" s="4"/>
    </row>
    <row r="13" spans="2:4" ht="18" x14ac:dyDescent="0.25">
      <c r="C13" s="4"/>
    </row>
    <row r="14" spans="2:4" ht="18" x14ac:dyDescent="0.25">
      <c r="C14" s="5"/>
    </row>
    <row r="15" spans="2:4" ht="18" x14ac:dyDescent="0.25">
      <c r="C15" s="5"/>
    </row>
    <row r="16" spans="2:4" ht="18" x14ac:dyDescent="0.25">
      <c r="C16" s="5"/>
    </row>
  </sheetData>
  <pageMargins left="0.7" right="0.7" top="0.75" bottom="0.75" header="0.3" footer="0.3"/>
  <pageSetup paperSize="9" orientation="portrait" r:id="rId1"/>
  <headerFooter>
    <oddFooter>&amp;R&amp;1#&amp;"Courier New"&amp;10&amp;K317100متاح</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7"/>
  <sheetViews>
    <sheetView showGridLines="0" showRowColHeaders="0" rightToLeft="1" zoomScaleNormal="100" zoomScaleSheetLayoutView="100" zoomScalePageLayoutView="90" workbookViewId="0">
      <selection activeCell="B12" sqref="B7:B12"/>
    </sheetView>
  </sheetViews>
  <sheetFormatPr defaultColWidth="8.85546875" defaultRowHeight="15" x14ac:dyDescent="0.25"/>
  <cols>
    <col min="1" max="1" width="8.85546875" style="6"/>
    <col min="2" max="2" width="13" style="6" customWidth="1"/>
    <col min="3" max="3" width="16.140625" style="6" customWidth="1"/>
    <col min="4" max="4" width="8.85546875" style="6"/>
    <col min="5" max="5" width="12.140625" style="6" customWidth="1"/>
    <col min="6" max="6" width="14.42578125" style="6" customWidth="1"/>
    <col min="7" max="9" width="8.85546875" style="6"/>
    <col min="10" max="10" width="8.140625" style="6" customWidth="1"/>
    <col min="11" max="11" width="8.85546875" style="6" customWidth="1"/>
    <col min="12" max="16384" width="8.85546875" style="6"/>
  </cols>
  <sheetData>
    <row r="1" spans="1:11" ht="21" customHeight="1" x14ac:dyDescent="0.25">
      <c r="A1" s="28"/>
      <c r="B1" s="29"/>
      <c r="C1" s="29"/>
      <c r="D1" s="29"/>
      <c r="E1" s="29"/>
      <c r="F1" s="29"/>
      <c r="G1" s="29"/>
      <c r="H1" s="29"/>
      <c r="I1" s="29"/>
      <c r="J1" s="29"/>
      <c r="K1" s="30"/>
    </row>
    <row r="2" spans="1:11" x14ac:dyDescent="0.25">
      <c r="A2" s="31"/>
      <c r="B2" s="7"/>
      <c r="C2" s="7"/>
      <c r="D2" s="7"/>
      <c r="E2" s="7"/>
      <c r="F2" s="7"/>
      <c r="G2" s="7"/>
      <c r="H2" s="7"/>
      <c r="I2" s="7"/>
      <c r="J2" s="7"/>
      <c r="K2" s="32"/>
    </row>
    <row r="3" spans="1:11" x14ac:dyDescent="0.25">
      <c r="A3" s="31"/>
      <c r="B3" s="7"/>
      <c r="C3" s="7"/>
      <c r="D3" s="7"/>
      <c r="E3" s="7"/>
      <c r="F3" s="7"/>
      <c r="G3" s="7"/>
      <c r="H3" s="7"/>
      <c r="I3" s="7"/>
      <c r="J3" s="7"/>
      <c r="K3" s="32"/>
    </row>
    <row r="4" spans="1:11" ht="18.95" customHeight="1" x14ac:dyDescent="0.45">
      <c r="A4" s="31"/>
      <c r="B4" s="319"/>
      <c r="C4" s="319"/>
      <c r="D4" s="319"/>
      <c r="E4" s="319"/>
      <c r="F4" s="319"/>
      <c r="G4" s="319"/>
      <c r="H4" s="319"/>
      <c r="I4" s="319"/>
      <c r="J4" s="319"/>
      <c r="K4" s="32"/>
    </row>
    <row r="5" spans="1:11" ht="38.1" customHeight="1" x14ac:dyDescent="0.25">
      <c r="A5" s="31"/>
      <c r="B5" s="7"/>
      <c r="C5" s="8"/>
      <c r="D5" s="9"/>
      <c r="E5" s="7"/>
      <c r="F5" s="7"/>
      <c r="G5" s="7"/>
      <c r="H5" s="7"/>
      <c r="I5" s="7"/>
      <c r="J5" s="7"/>
      <c r="K5" s="32"/>
    </row>
    <row r="6" spans="1:11" s="1" customFormat="1" ht="48" customHeight="1" x14ac:dyDescent="0.2">
      <c r="A6" s="34"/>
      <c r="B6" s="279" t="s">
        <v>444</v>
      </c>
      <c r="C6" s="102" t="s">
        <v>445</v>
      </c>
      <c r="D6" s="323" t="s">
        <v>446</v>
      </c>
      <c r="E6" s="325"/>
      <c r="F6" s="102" t="s">
        <v>447</v>
      </c>
      <c r="G6" s="323" t="s">
        <v>448</v>
      </c>
      <c r="H6" s="324"/>
      <c r="I6" s="324"/>
      <c r="J6" s="325"/>
      <c r="K6" s="32"/>
    </row>
    <row r="7" spans="1:11" s="1" customFormat="1" ht="35.1" customHeight="1" x14ac:dyDescent="0.2">
      <c r="A7" s="34"/>
      <c r="B7" s="112"/>
      <c r="C7" s="113"/>
      <c r="D7" s="326"/>
      <c r="E7" s="327"/>
      <c r="F7" s="113"/>
      <c r="G7" s="320"/>
      <c r="H7" s="321"/>
      <c r="I7" s="321"/>
      <c r="J7" s="322"/>
      <c r="K7" s="32"/>
    </row>
    <row r="8" spans="1:11" s="1" customFormat="1" ht="35.1" customHeight="1" x14ac:dyDescent="0.2">
      <c r="A8" s="34"/>
      <c r="B8" s="112"/>
      <c r="C8" s="113"/>
      <c r="D8" s="326"/>
      <c r="E8" s="327"/>
      <c r="F8" s="113"/>
      <c r="G8" s="320"/>
      <c r="H8" s="321"/>
      <c r="I8" s="321"/>
      <c r="J8" s="322"/>
      <c r="K8" s="32"/>
    </row>
    <row r="9" spans="1:11" s="1" customFormat="1" ht="35.1" customHeight="1" x14ac:dyDescent="0.2">
      <c r="A9" s="34"/>
      <c r="B9" s="112"/>
      <c r="C9" s="113"/>
      <c r="D9" s="326"/>
      <c r="E9" s="327"/>
      <c r="F9" s="113"/>
      <c r="G9" s="320"/>
      <c r="H9" s="321"/>
      <c r="I9" s="321"/>
      <c r="J9" s="322"/>
      <c r="K9" s="32"/>
    </row>
    <row r="10" spans="1:11" s="1" customFormat="1" ht="35.1" customHeight="1" x14ac:dyDescent="0.2">
      <c r="A10" s="34"/>
      <c r="B10" s="112"/>
      <c r="C10" s="113"/>
      <c r="D10" s="326"/>
      <c r="E10" s="327"/>
      <c r="F10" s="113"/>
      <c r="G10" s="320"/>
      <c r="H10" s="321"/>
      <c r="I10" s="321"/>
      <c r="J10" s="322"/>
      <c r="K10" s="32"/>
    </row>
    <row r="11" spans="1:11" s="1" customFormat="1" ht="35.1" customHeight="1" x14ac:dyDescent="0.2">
      <c r="A11" s="34"/>
      <c r="B11" s="112"/>
      <c r="C11" s="113"/>
      <c r="D11" s="326"/>
      <c r="E11" s="327"/>
      <c r="F11" s="113"/>
      <c r="G11" s="320"/>
      <c r="H11" s="321"/>
      <c r="I11" s="321"/>
      <c r="J11" s="322"/>
      <c r="K11" s="32"/>
    </row>
    <row r="12" spans="1:11" s="1" customFormat="1" ht="35.1" customHeight="1" x14ac:dyDescent="0.2">
      <c r="A12" s="34"/>
      <c r="B12" s="112"/>
      <c r="C12" s="113"/>
      <c r="D12" s="326"/>
      <c r="E12" s="327"/>
      <c r="F12" s="113"/>
      <c r="G12" s="320"/>
      <c r="H12" s="321"/>
      <c r="I12" s="321"/>
      <c r="J12" s="322"/>
      <c r="K12" s="32"/>
    </row>
    <row r="13" spans="1:11" x14ac:dyDescent="0.25">
      <c r="A13" s="31"/>
      <c r="B13" s="7"/>
      <c r="C13" s="12"/>
      <c r="D13" s="17"/>
      <c r="E13" s="18"/>
      <c r="F13" s="19"/>
      <c r="G13" s="19"/>
      <c r="H13" s="19"/>
      <c r="I13" s="19"/>
      <c r="J13" s="7"/>
      <c r="K13" s="32"/>
    </row>
    <row r="14" spans="1:11" x14ac:dyDescent="0.25">
      <c r="A14" s="31"/>
      <c r="B14" s="7"/>
      <c r="C14" s="7"/>
      <c r="D14" s="7"/>
      <c r="E14" s="7"/>
      <c r="F14" s="7"/>
      <c r="G14" s="7"/>
      <c r="H14" s="7"/>
      <c r="I14" s="7"/>
      <c r="J14" s="7"/>
      <c r="K14" s="32"/>
    </row>
    <row r="15" spans="1:11" x14ac:dyDescent="0.25">
      <c r="A15" s="31"/>
      <c r="B15" s="7"/>
      <c r="C15" s="7"/>
      <c r="D15" s="7"/>
      <c r="E15" s="7"/>
      <c r="F15" s="7"/>
      <c r="G15" s="7"/>
      <c r="H15" s="7"/>
      <c r="I15" s="7"/>
      <c r="J15" s="7"/>
      <c r="K15" s="32"/>
    </row>
    <row r="16" spans="1:11" x14ac:dyDescent="0.25">
      <c r="A16" s="31"/>
      <c r="B16" s="7"/>
      <c r="C16" s="7"/>
      <c r="D16" s="7"/>
      <c r="E16" s="7"/>
      <c r="F16" s="7"/>
      <c r="G16" s="7"/>
      <c r="H16" s="7"/>
      <c r="I16" s="7"/>
      <c r="J16" s="7"/>
      <c r="K16" s="32"/>
    </row>
    <row r="17" spans="1:11" ht="20.100000000000001" customHeight="1" x14ac:dyDescent="0.4">
      <c r="A17" s="316" t="str">
        <f>"التصنيف - Classification:   "&amp;الرئيسية!E11&amp;"                                                                                                                                                          "</f>
        <v xml:space="preserve">التصنيف - Classification:   عام - Public                                                                                                                                                          </v>
      </c>
      <c r="B17" s="317"/>
      <c r="C17" s="317"/>
      <c r="D17" s="317"/>
      <c r="E17" s="317"/>
      <c r="F17" s="317"/>
      <c r="G17" s="317"/>
      <c r="H17" s="317"/>
      <c r="I17" s="317"/>
      <c r="J17" s="317"/>
      <c r="K17" s="318"/>
    </row>
  </sheetData>
  <sheetProtection password="AD2E" sheet="1" objects="1" scenarios="1"/>
  <mergeCells count="16">
    <mergeCell ref="A17:K17"/>
    <mergeCell ref="B4:J4"/>
    <mergeCell ref="G11:J11"/>
    <mergeCell ref="G12:J12"/>
    <mergeCell ref="G6:J6"/>
    <mergeCell ref="G7:J7"/>
    <mergeCell ref="G8:J8"/>
    <mergeCell ref="G9:J9"/>
    <mergeCell ref="G10:J10"/>
    <mergeCell ref="D10:E10"/>
    <mergeCell ref="D11:E11"/>
    <mergeCell ref="D12:E12"/>
    <mergeCell ref="D6:E6"/>
    <mergeCell ref="D7:E7"/>
    <mergeCell ref="D8:E8"/>
    <mergeCell ref="D9:E9"/>
  </mergeCell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Calibri"&amp;11&amp;K000000&amp;"Calibri"&amp;11&amp;K000000&amp;"Times New Roman,Regular"&amp;12&amp;G  | &amp;P</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E32"/>
  <sheetViews>
    <sheetView showGridLines="0" showRowColHeaders="0" rightToLeft="1" zoomScaleNormal="100" zoomScaleSheetLayoutView="100" zoomScalePageLayoutView="95" workbookViewId="0"/>
  </sheetViews>
  <sheetFormatPr defaultColWidth="8.85546875" defaultRowHeight="15" x14ac:dyDescent="0.25"/>
  <cols>
    <col min="1" max="1" width="8.85546875" style="6"/>
    <col min="2" max="2" width="13" style="6" customWidth="1"/>
    <col min="3" max="3" width="16.140625" style="6" customWidth="1"/>
    <col min="4" max="4" width="8.85546875" style="6"/>
    <col min="5" max="5" width="12.140625" style="6" customWidth="1"/>
    <col min="6" max="6" width="14.42578125" style="6" customWidth="1"/>
    <col min="7" max="9" width="8.85546875" style="6"/>
    <col min="10" max="10" width="16.42578125" style="6" customWidth="1"/>
    <col min="11" max="11" width="8.85546875" style="6" customWidth="1"/>
    <col min="12" max="13" width="8.85546875" style="6"/>
    <col min="14" max="14" width="13" style="6" customWidth="1"/>
    <col min="15" max="15" width="16.140625" style="6" customWidth="1"/>
    <col min="16" max="16" width="8.85546875" style="6"/>
    <col min="17" max="17" width="12.140625" style="6" customWidth="1"/>
    <col min="18" max="18" width="14.42578125" style="6" customWidth="1"/>
    <col min="19" max="21" width="8.85546875" style="6"/>
    <col min="22" max="22" width="16.42578125" style="6" customWidth="1"/>
    <col min="23" max="23" width="8.85546875" style="6" customWidth="1"/>
    <col min="24" max="16384" width="8.85546875" style="6"/>
  </cols>
  <sheetData>
    <row r="1" spans="1:23" ht="21" customHeight="1" x14ac:dyDescent="0.25">
      <c r="A1" s="197"/>
      <c r="B1" s="196"/>
      <c r="C1" s="196"/>
      <c r="D1" s="196"/>
      <c r="E1" s="196"/>
      <c r="F1" s="196"/>
      <c r="G1" s="196"/>
      <c r="H1" s="196"/>
      <c r="I1" s="196"/>
      <c r="J1" s="196"/>
      <c r="K1" s="195"/>
      <c r="M1" s="197"/>
      <c r="N1" s="196"/>
      <c r="O1" s="196"/>
      <c r="P1" s="196"/>
      <c r="Q1" s="196"/>
      <c r="R1" s="196"/>
      <c r="S1" s="196"/>
      <c r="T1" s="196"/>
      <c r="U1" s="196"/>
      <c r="V1" s="196"/>
      <c r="W1" s="195"/>
    </row>
    <row r="2" spans="1:23" x14ac:dyDescent="0.25">
      <c r="A2" s="192"/>
      <c r="B2" s="191"/>
      <c r="C2" s="191"/>
      <c r="D2" s="191"/>
      <c r="E2" s="191"/>
      <c r="F2" s="191"/>
      <c r="G2" s="191"/>
      <c r="H2" s="191"/>
      <c r="I2" s="191"/>
      <c r="J2" s="191"/>
      <c r="K2" s="190"/>
      <c r="M2" s="192"/>
      <c r="N2" s="191"/>
      <c r="O2" s="191"/>
      <c r="P2" s="191"/>
      <c r="Q2" s="191"/>
      <c r="R2" s="191"/>
      <c r="S2" s="191"/>
      <c r="T2" s="191"/>
      <c r="U2" s="191"/>
      <c r="V2" s="191"/>
      <c r="W2" s="190"/>
    </row>
    <row r="3" spans="1:23" x14ac:dyDescent="0.25">
      <c r="A3" s="192"/>
      <c r="B3" s="191"/>
      <c r="C3" s="191"/>
      <c r="D3" s="191"/>
      <c r="E3" s="191"/>
      <c r="F3" s="191"/>
      <c r="G3" s="191"/>
      <c r="H3" s="191"/>
      <c r="I3" s="191"/>
      <c r="J3" s="191"/>
      <c r="K3" s="190"/>
      <c r="M3" s="192"/>
      <c r="N3" s="191"/>
      <c r="O3" s="191"/>
      <c r="P3" s="191"/>
      <c r="Q3" s="191"/>
      <c r="R3" s="191"/>
      <c r="S3" s="191"/>
      <c r="T3" s="191"/>
      <c r="U3" s="191"/>
      <c r="V3" s="191"/>
      <c r="W3" s="190"/>
    </row>
    <row r="4" spans="1:23" x14ac:dyDescent="0.25">
      <c r="A4" s="192"/>
      <c r="B4" s="191"/>
      <c r="C4" s="191"/>
      <c r="D4" s="191"/>
      <c r="E4" s="191"/>
      <c r="F4" s="191"/>
      <c r="G4" s="191"/>
      <c r="H4" s="191"/>
      <c r="I4" s="191"/>
      <c r="J4" s="191"/>
      <c r="K4" s="190"/>
      <c r="M4" s="192"/>
      <c r="N4" s="191"/>
      <c r="O4" s="191"/>
      <c r="P4" s="191"/>
      <c r="Q4" s="191"/>
      <c r="R4" s="191"/>
      <c r="S4" s="191"/>
      <c r="T4" s="191"/>
      <c r="U4" s="191"/>
      <c r="V4" s="191"/>
      <c r="W4" s="190"/>
    </row>
    <row r="5" spans="1:23" ht="18.95" customHeight="1" x14ac:dyDescent="0.45">
      <c r="A5" s="192"/>
      <c r="B5" s="328"/>
      <c r="C5" s="328"/>
      <c r="D5" s="328"/>
      <c r="E5" s="328"/>
      <c r="F5" s="328"/>
      <c r="G5" s="328"/>
      <c r="H5" s="328"/>
      <c r="I5" s="328"/>
      <c r="J5" s="328"/>
      <c r="K5" s="190"/>
      <c r="M5" s="192"/>
      <c r="N5" s="328"/>
      <c r="O5" s="328"/>
      <c r="P5" s="328"/>
      <c r="Q5" s="328"/>
      <c r="R5" s="328"/>
      <c r="S5" s="328"/>
      <c r="T5" s="328"/>
      <c r="U5" s="328"/>
      <c r="V5" s="328"/>
      <c r="W5" s="190"/>
    </row>
    <row r="6" spans="1:23" ht="38.1" customHeight="1" x14ac:dyDescent="0.25">
      <c r="A6" s="192"/>
      <c r="B6" s="191"/>
      <c r="C6" s="194"/>
      <c r="D6" s="193"/>
      <c r="E6" s="191"/>
      <c r="F6" s="191"/>
      <c r="G6" s="191"/>
      <c r="H6" s="191"/>
      <c r="I6" s="191"/>
      <c r="J6" s="191"/>
      <c r="K6" s="190"/>
      <c r="M6" s="192"/>
      <c r="N6" s="191"/>
      <c r="O6" s="194"/>
      <c r="P6" s="193"/>
      <c r="Q6" s="191"/>
      <c r="R6" s="191"/>
      <c r="S6" s="191"/>
      <c r="T6" s="191"/>
      <c r="U6" s="191"/>
      <c r="V6" s="191"/>
      <c r="W6" s="190"/>
    </row>
    <row r="7" spans="1:23" s="1" customFormat="1" ht="30.95" customHeight="1" x14ac:dyDescent="0.2">
      <c r="A7" s="34"/>
      <c r="B7" s="191"/>
      <c r="C7" s="191"/>
      <c r="D7" s="191"/>
      <c r="E7" s="191"/>
      <c r="F7" s="191"/>
      <c r="G7" s="191"/>
      <c r="H7" s="191"/>
      <c r="I7" s="191"/>
      <c r="J7" s="191"/>
      <c r="K7" s="190"/>
      <c r="M7" s="34"/>
      <c r="N7" s="191"/>
      <c r="O7" s="191"/>
      <c r="P7" s="191"/>
      <c r="Q7" s="191"/>
      <c r="R7" s="191"/>
      <c r="S7" s="191"/>
      <c r="T7" s="191"/>
      <c r="U7" s="191"/>
      <c r="V7" s="191"/>
      <c r="W7" s="190"/>
    </row>
    <row r="8" spans="1:23" s="1" customFormat="1" ht="41.1" customHeight="1" x14ac:dyDescent="0.2">
      <c r="A8" s="34"/>
      <c r="B8" s="191"/>
      <c r="C8" s="191"/>
      <c r="D8" s="191"/>
      <c r="E8" s="191"/>
      <c r="F8" s="191"/>
      <c r="G8" s="191"/>
      <c r="H8" s="191"/>
      <c r="I8" s="191"/>
      <c r="J8" s="191"/>
      <c r="K8" s="190"/>
      <c r="M8" s="34"/>
      <c r="N8" s="191"/>
      <c r="O8" s="191"/>
      <c r="P8" s="191"/>
      <c r="Q8" s="191"/>
      <c r="R8" s="191"/>
      <c r="S8" s="191"/>
      <c r="T8" s="191"/>
      <c r="U8" s="191"/>
      <c r="V8" s="191"/>
      <c r="W8" s="190"/>
    </row>
    <row r="9" spans="1:23" s="1" customFormat="1" ht="33.950000000000003" customHeight="1" x14ac:dyDescent="0.2">
      <c r="A9" s="34"/>
      <c r="B9" s="191"/>
      <c r="C9" s="191"/>
      <c r="D9" s="191"/>
      <c r="E9" s="191"/>
      <c r="F9" s="191"/>
      <c r="G9" s="191"/>
      <c r="H9" s="191"/>
      <c r="I9" s="191"/>
      <c r="J9" s="191"/>
      <c r="K9" s="190"/>
      <c r="M9" s="34"/>
      <c r="N9" s="191"/>
      <c r="O9" s="191"/>
      <c r="P9" s="191"/>
      <c r="Q9" s="191"/>
      <c r="R9" s="191"/>
      <c r="S9" s="191"/>
      <c r="T9" s="191"/>
      <c r="U9" s="191"/>
      <c r="V9" s="191"/>
      <c r="W9" s="190"/>
    </row>
    <row r="10" spans="1:23" s="1" customFormat="1" ht="38.450000000000003" customHeight="1" x14ac:dyDescent="0.2">
      <c r="A10" s="34"/>
      <c r="B10" s="191"/>
      <c r="C10" s="191"/>
      <c r="D10" s="191"/>
      <c r="E10" s="191"/>
      <c r="F10" s="191"/>
      <c r="G10" s="191"/>
      <c r="H10" s="191"/>
      <c r="I10" s="191"/>
      <c r="J10" s="191"/>
      <c r="K10" s="190"/>
      <c r="M10" s="34"/>
      <c r="N10" s="191"/>
      <c r="O10" s="191"/>
      <c r="P10" s="191"/>
      <c r="Q10" s="191"/>
      <c r="R10" s="191"/>
      <c r="S10" s="191"/>
      <c r="T10" s="191"/>
      <c r="U10" s="191"/>
      <c r="V10" s="191"/>
      <c r="W10" s="190"/>
    </row>
    <row r="11" spans="1:23" s="1" customFormat="1" ht="41.1" customHeight="1" x14ac:dyDescent="0.2">
      <c r="A11" s="34"/>
      <c r="B11" s="191"/>
      <c r="C11" s="191"/>
      <c r="D11" s="191"/>
      <c r="E11" s="191"/>
      <c r="F11" s="191"/>
      <c r="G11" s="191"/>
      <c r="H11" s="191"/>
      <c r="I11" s="191"/>
      <c r="J11" s="191"/>
      <c r="K11" s="190"/>
      <c r="M11" s="34"/>
      <c r="N11" s="191"/>
      <c r="O11" s="191"/>
      <c r="P11" s="191"/>
      <c r="Q11" s="191"/>
      <c r="R11" s="191"/>
      <c r="S11" s="191"/>
      <c r="T11" s="191"/>
      <c r="U11" s="191"/>
      <c r="V11" s="191"/>
      <c r="W11" s="190"/>
    </row>
    <row r="12" spans="1:23" x14ac:dyDescent="0.25">
      <c r="A12" s="192"/>
      <c r="B12" s="191"/>
      <c r="C12" s="191"/>
      <c r="D12" s="191"/>
      <c r="E12" s="191"/>
      <c r="F12" s="191"/>
      <c r="G12" s="191"/>
      <c r="H12" s="191"/>
      <c r="I12" s="191"/>
      <c r="J12" s="191" t="s">
        <v>17</v>
      </c>
      <c r="K12" s="190"/>
      <c r="M12" s="192"/>
      <c r="N12" s="191"/>
      <c r="O12" s="191"/>
      <c r="P12" s="191"/>
      <c r="Q12" s="191"/>
      <c r="R12" s="191"/>
      <c r="S12" s="191"/>
      <c r="T12" s="191"/>
      <c r="U12" s="191"/>
      <c r="V12" s="191" t="s">
        <v>17</v>
      </c>
      <c r="W12" s="190"/>
    </row>
    <row r="13" spans="1:23" x14ac:dyDescent="0.25">
      <c r="A13" s="192"/>
      <c r="B13" s="191"/>
      <c r="C13" s="191"/>
      <c r="D13" s="191"/>
      <c r="E13" s="191"/>
      <c r="F13" s="191"/>
      <c r="G13" s="191"/>
      <c r="H13" s="191"/>
      <c r="I13" s="191"/>
      <c r="J13" s="191"/>
      <c r="K13" s="190" t="s">
        <v>17</v>
      </c>
      <c r="M13" s="192"/>
      <c r="N13" s="191"/>
      <c r="O13" s="191"/>
      <c r="P13" s="191"/>
      <c r="Q13" s="191"/>
      <c r="R13" s="191"/>
      <c r="S13" s="191"/>
      <c r="T13" s="191"/>
      <c r="U13" s="191"/>
      <c r="V13" s="191"/>
      <c r="W13" s="190" t="s">
        <v>17</v>
      </c>
    </row>
    <row r="14" spans="1:23" x14ac:dyDescent="0.25">
      <c r="A14" s="192"/>
      <c r="B14" s="191"/>
      <c r="C14" s="191"/>
      <c r="D14" s="191"/>
      <c r="E14" s="191"/>
      <c r="F14" s="191"/>
      <c r="G14" s="191"/>
      <c r="H14" s="191"/>
      <c r="I14" s="191"/>
      <c r="J14" s="191"/>
      <c r="K14" s="190"/>
      <c r="M14" s="192"/>
      <c r="N14" s="191"/>
      <c r="O14" s="191"/>
      <c r="P14" s="191"/>
      <c r="Q14" s="191"/>
      <c r="R14" s="191"/>
      <c r="S14" s="191"/>
      <c r="T14" s="191"/>
      <c r="U14" s="191"/>
      <c r="V14" s="191"/>
      <c r="W14" s="190"/>
    </row>
    <row r="15" spans="1:23" x14ac:dyDescent="0.25">
      <c r="A15" s="192"/>
      <c r="B15" s="191"/>
      <c r="C15" s="191"/>
      <c r="D15" s="191"/>
      <c r="E15" s="191"/>
      <c r="F15" s="191"/>
      <c r="G15" s="191"/>
      <c r="H15" s="191"/>
      <c r="I15" s="191"/>
      <c r="J15" s="191"/>
      <c r="K15" s="190"/>
      <c r="M15" s="192"/>
      <c r="N15" s="191"/>
      <c r="O15" s="191"/>
      <c r="P15" s="191"/>
      <c r="Q15" s="191"/>
      <c r="R15" s="191"/>
      <c r="S15" s="191"/>
      <c r="T15" s="191"/>
      <c r="U15" s="191"/>
      <c r="V15" s="191"/>
      <c r="W15" s="190"/>
    </row>
    <row r="16" spans="1:23" x14ac:dyDescent="0.25">
      <c r="A16" s="192"/>
      <c r="B16" s="191"/>
      <c r="C16" s="191"/>
      <c r="D16" s="191"/>
      <c r="E16" s="191"/>
      <c r="F16" s="191"/>
      <c r="G16" s="191"/>
      <c r="H16" s="191"/>
      <c r="I16" s="191"/>
      <c r="J16" s="191"/>
      <c r="K16" s="190"/>
      <c r="M16" s="192"/>
      <c r="N16" s="191"/>
      <c r="O16" s="191"/>
      <c r="P16" s="191"/>
      <c r="Q16" s="191"/>
      <c r="R16" s="191"/>
      <c r="S16" s="191"/>
      <c r="T16" s="191"/>
      <c r="U16" s="191"/>
      <c r="V16" s="191"/>
      <c r="W16" s="190"/>
    </row>
    <row r="17" spans="1:31" x14ac:dyDescent="0.25">
      <c r="A17" s="192"/>
      <c r="B17" s="191"/>
      <c r="C17" s="191"/>
      <c r="D17" s="191"/>
      <c r="E17" s="191"/>
      <c r="F17" s="191"/>
      <c r="G17" s="191"/>
      <c r="H17" s="191"/>
      <c r="I17" s="191"/>
      <c r="J17" s="191"/>
      <c r="K17" s="190"/>
      <c r="M17" s="192"/>
      <c r="N17" s="191"/>
      <c r="O17" s="191"/>
      <c r="P17" s="191"/>
      <c r="Q17" s="191"/>
      <c r="R17" s="191"/>
      <c r="S17" s="191"/>
      <c r="T17" s="191"/>
      <c r="U17" s="191"/>
      <c r="V17" s="191"/>
      <c r="W17" s="190"/>
    </row>
    <row r="18" spans="1:31" x14ac:dyDescent="0.25">
      <c r="A18" s="192"/>
      <c r="B18" s="191"/>
      <c r="C18" s="191"/>
      <c r="D18" s="191"/>
      <c r="E18" s="191"/>
      <c r="F18" s="191"/>
      <c r="G18" s="191"/>
      <c r="H18" s="191"/>
      <c r="I18" s="191"/>
      <c r="J18" s="191"/>
      <c r="K18" s="190"/>
      <c r="M18" s="192"/>
      <c r="N18" s="191"/>
      <c r="O18" s="191"/>
      <c r="P18" s="191"/>
      <c r="Q18" s="191"/>
      <c r="R18" s="191"/>
      <c r="S18" s="191"/>
      <c r="T18" s="191"/>
      <c r="U18" s="191"/>
      <c r="V18" s="191"/>
      <c r="W18" s="190"/>
    </row>
    <row r="19" spans="1:31" x14ac:dyDescent="0.25">
      <c r="A19" s="192"/>
      <c r="B19" s="191"/>
      <c r="C19" s="191"/>
      <c r="D19" s="191"/>
      <c r="E19" s="191"/>
      <c r="F19" s="191"/>
      <c r="G19" s="191"/>
      <c r="H19" s="191"/>
      <c r="I19" s="191"/>
      <c r="J19" s="191"/>
      <c r="K19" s="190"/>
      <c r="M19" s="192"/>
      <c r="N19" s="191"/>
      <c r="O19" s="191"/>
      <c r="P19" s="191"/>
      <c r="Q19" s="191"/>
      <c r="R19" s="191"/>
      <c r="S19" s="191"/>
      <c r="T19" s="191"/>
      <c r="U19" s="191"/>
      <c r="V19" s="191"/>
      <c r="W19" s="190"/>
    </row>
    <row r="20" spans="1:31" x14ac:dyDescent="0.25">
      <c r="A20" s="192"/>
      <c r="B20" s="191"/>
      <c r="C20" s="191"/>
      <c r="D20" s="191"/>
      <c r="E20" s="191"/>
      <c r="F20" s="191"/>
      <c r="G20" s="191"/>
      <c r="H20" s="191"/>
      <c r="I20" s="191"/>
      <c r="J20" s="191"/>
      <c r="K20" s="190"/>
      <c r="M20" s="192"/>
      <c r="N20" s="191"/>
      <c r="O20" s="191"/>
      <c r="P20" s="191"/>
      <c r="Q20" s="191"/>
      <c r="R20" s="191"/>
      <c r="S20" s="191"/>
      <c r="T20" s="191"/>
      <c r="U20" s="191"/>
      <c r="V20" s="191"/>
      <c r="W20" s="190"/>
    </row>
    <row r="21" spans="1:31" x14ac:dyDescent="0.25">
      <c r="A21" s="192"/>
      <c r="B21" s="191"/>
      <c r="C21" s="191"/>
      <c r="D21" s="191"/>
      <c r="E21" s="191"/>
      <c r="F21" s="191"/>
      <c r="G21" s="191"/>
      <c r="H21" s="191"/>
      <c r="I21" s="191"/>
      <c r="J21" s="191"/>
      <c r="K21" s="190"/>
      <c r="M21" s="192"/>
      <c r="N21" s="191"/>
      <c r="O21" s="191"/>
      <c r="P21" s="191"/>
      <c r="Q21" s="191"/>
      <c r="R21" s="191"/>
      <c r="S21" s="191"/>
      <c r="T21" s="191"/>
      <c r="U21" s="191"/>
      <c r="V21" s="191"/>
      <c r="W21" s="190"/>
    </row>
    <row r="22" spans="1:31" x14ac:dyDescent="0.25">
      <c r="A22" s="192"/>
      <c r="B22" s="191"/>
      <c r="C22" s="191"/>
      <c r="D22" s="191"/>
      <c r="E22" s="191"/>
      <c r="F22" s="191"/>
      <c r="G22" s="191"/>
      <c r="H22" s="191"/>
      <c r="I22" s="191"/>
      <c r="J22" s="191"/>
      <c r="K22" s="190"/>
      <c r="M22" s="192"/>
      <c r="N22" s="191"/>
      <c r="O22" s="191"/>
      <c r="P22" s="191"/>
      <c r="Q22" s="191"/>
      <c r="R22" s="191"/>
      <c r="S22" s="191"/>
      <c r="T22" s="191"/>
      <c r="U22" s="191"/>
      <c r="V22" s="191"/>
      <c r="W22" s="190"/>
    </row>
    <row r="23" spans="1:31" x14ac:dyDescent="0.25">
      <c r="A23" s="192"/>
      <c r="B23" s="191"/>
      <c r="C23" s="191"/>
      <c r="D23" s="191"/>
      <c r="E23" s="191"/>
      <c r="F23" s="191"/>
      <c r="G23" s="191"/>
      <c r="H23" s="191"/>
      <c r="I23" s="191"/>
      <c r="J23" s="191"/>
      <c r="K23" s="190"/>
      <c r="M23" s="192"/>
      <c r="N23" s="191"/>
      <c r="O23" s="191"/>
      <c r="P23" s="191"/>
      <c r="Q23" s="191"/>
      <c r="R23" s="191"/>
      <c r="S23" s="191"/>
      <c r="T23" s="191"/>
      <c r="U23" s="191"/>
      <c r="V23" s="191"/>
      <c r="W23" s="190"/>
    </row>
    <row r="24" spans="1:31" x14ac:dyDescent="0.25">
      <c r="A24" s="192"/>
      <c r="B24" s="191"/>
      <c r="C24" s="191"/>
      <c r="D24" s="191"/>
      <c r="E24" s="191"/>
      <c r="F24" s="191"/>
      <c r="G24" s="191"/>
      <c r="H24" s="191"/>
      <c r="I24" s="191"/>
      <c r="J24" s="191"/>
      <c r="K24" s="190"/>
      <c r="M24" s="192"/>
      <c r="N24" s="191"/>
      <c r="O24" s="191"/>
      <c r="P24" s="191"/>
      <c r="Q24" s="191"/>
      <c r="R24" s="191"/>
      <c r="S24" s="191"/>
      <c r="T24" s="191"/>
      <c r="U24" s="191"/>
      <c r="V24" s="191"/>
      <c r="W24" s="190"/>
    </row>
    <row r="25" spans="1:31" x14ac:dyDescent="0.25">
      <c r="A25" s="192"/>
      <c r="B25" s="191"/>
      <c r="C25" s="191"/>
      <c r="D25" s="191"/>
      <c r="E25" s="191"/>
      <c r="F25" s="191"/>
      <c r="G25" s="191"/>
      <c r="H25" s="191"/>
      <c r="I25" s="191"/>
      <c r="J25" s="191"/>
      <c r="K25" s="190"/>
      <c r="M25" s="192"/>
      <c r="N25" s="191"/>
      <c r="O25" s="191"/>
      <c r="P25" s="191"/>
      <c r="Q25" s="191"/>
      <c r="R25" s="191"/>
      <c r="S25" s="191"/>
      <c r="T25" s="191"/>
      <c r="U25" s="191"/>
      <c r="V25" s="191"/>
      <c r="W25" s="190"/>
    </row>
    <row r="26" spans="1:31" x14ac:dyDescent="0.25">
      <c r="A26" s="192"/>
      <c r="B26" s="191"/>
      <c r="C26" s="191"/>
      <c r="D26" s="191"/>
      <c r="E26" s="191"/>
      <c r="F26" s="191"/>
      <c r="G26" s="191"/>
      <c r="H26" s="191"/>
      <c r="I26" s="191"/>
      <c r="J26" s="191"/>
      <c r="K26" s="190"/>
      <c r="M26" s="192"/>
      <c r="N26" s="191"/>
      <c r="O26" s="191"/>
      <c r="P26" s="191"/>
      <c r="Q26" s="191"/>
      <c r="R26" s="191"/>
      <c r="S26" s="191"/>
      <c r="T26" s="191"/>
      <c r="U26" s="191"/>
      <c r="V26" s="191"/>
      <c r="W26" s="190"/>
    </row>
    <row r="27" spans="1:31" x14ac:dyDescent="0.25">
      <c r="A27" s="192"/>
      <c r="B27" s="191"/>
      <c r="C27" s="191"/>
      <c r="D27" s="191"/>
      <c r="E27" s="191"/>
      <c r="F27" s="191"/>
      <c r="G27" s="191"/>
      <c r="H27" s="191"/>
      <c r="I27" s="191"/>
      <c r="J27" s="191"/>
      <c r="K27" s="190"/>
      <c r="M27" s="192"/>
      <c r="N27" s="191"/>
      <c r="O27" s="191"/>
      <c r="P27" s="191"/>
      <c r="Q27" s="191"/>
      <c r="R27" s="191"/>
      <c r="S27" s="191"/>
      <c r="T27" s="191"/>
      <c r="U27" s="191"/>
      <c r="V27" s="191"/>
      <c r="W27" s="190"/>
    </row>
    <row r="28" spans="1:31" x14ac:dyDescent="0.25">
      <c r="A28" s="192"/>
      <c r="B28" s="191"/>
      <c r="C28" s="191"/>
      <c r="D28" s="191"/>
      <c r="E28" s="191"/>
      <c r="F28" s="191"/>
      <c r="G28" s="191"/>
      <c r="H28" s="191"/>
      <c r="I28" s="191"/>
      <c r="J28" s="191"/>
      <c r="K28" s="190"/>
      <c r="M28" s="192"/>
      <c r="N28" s="191"/>
      <c r="O28" s="191"/>
      <c r="P28" s="191"/>
      <c r="Q28" s="191"/>
      <c r="R28" s="191"/>
      <c r="S28" s="191"/>
      <c r="T28" s="191"/>
      <c r="U28" s="191"/>
      <c r="V28" s="191"/>
      <c r="W28" s="190"/>
    </row>
    <row r="29" spans="1:31" x14ac:dyDescent="0.25">
      <c r="A29" s="192"/>
      <c r="B29" s="191"/>
      <c r="C29" s="191"/>
      <c r="D29" s="191"/>
      <c r="E29" s="191"/>
      <c r="F29" s="191"/>
      <c r="G29" s="191"/>
      <c r="H29" s="191"/>
      <c r="I29" s="191"/>
      <c r="J29" s="191"/>
      <c r="K29" s="190"/>
      <c r="M29" s="192"/>
      <c r="N29" s="191"/>
      <c r="O29" s="191"/>
      <c r="P29" s="191"/>
      <c r="Q29" s="191"/>
      <c r="R29" s="191"/>
      <c r="S29" s="191"/>
      <c r="T29" s="191"/>
      <c r="U29" s="191"/>
      <c r="V29" s="191"/>
      <c r="W29" s="190"/>
    </row>
    <row r="30" spans="1:31" x14ac:dyDescent="0.25">
      <c r="A30" s="192"/>
      <c r="B30" s="191"/>
      <c r="C30" s="191"/>
      <c r="D30" s="191"/>
      <c r="E30" s="191"/>
      <c r="F30" s="191"/>
      <c r="G30" s="191"/>
      <c r="H30" s="191"/>
      <c r="I30" s="191"/>
      <c r="J30" s="191"/>
      <c r="K30" s="190"/>
      <c r="M30" s="192"/>
      <c r="N30" s="191"/>
      <c r="O30" s="191"/>
      <c r="P30" s="191"/>
      <c r="Q30" s="191"/>
      <c r="R30" s="191"/>
      <c r="S30" s="191"/>
      <c r="T30" s="191"/>
      <c r="U30" s="191"/>
      <c r="V30" s="191"/>
      <c r="W30" s="190"/>
      <c r="X30" s="1"/>
      <c r="Y30" s="1"/>
      <c r="Z30" s="1"/>
      <c r="AA30" s="1"/>
      <c r="AB30" s="1"/>
      <c r="AC30" s="1"/>
      <c r="AD30" s="1"/>
      <c r="AE30" s="1"/>
    </row>
    <row r="31" spans="1:31" x14ac:dyDescent="0.25">
      <c r="A31" s="192"/>
      <c r="B31" s="191"/>
      <c r="C31" s="191"/>
      <c r="D31" s="191"/>
      <c r="E31" s="191"/>
      <c r="F31" s="191"/>
      <c r="G31" s="191"/>
      <c r="H31" s="191"/>
      <c r="I31" s="191"/>
      <c r="J31" s="191"/>
      <c r="K31" s="190"/>
      <c r="M31" s="192"/>
      <c r="N31" s="191"/>
      <c r="O31" s="191"/>
      <c r="P31" s="191"/>
      <c r="Q31" s="191"/>
      <c r="R31" s="191"/>
      <c r="S31" s="191"/>
      <c r="T31" s="191"/>
      <c r="U31" s="191"/>
      <c r="V31" s="191"/>
      <c r="W31" s="190"/>
      <c r="X31" s="1"/>
      <c r="Y31" s="1"/>
      <c r="Z31" s="1"/>
      <c r="AA31" s="1"/>
      <c r="AB31" s="1"/>
      <c r="AC31" s="1"/>
      <c r="AD31" s="1"/>
      <c r="AE31" s="1"/>
    </row>
    <row r="32" spans="1:31" ht="20.100000000000001" customHeight="1" x14ac:dyDescent="0.4">
      <c r="A32" s="316" t="str">
        <f>"التصنيف - Classification:  "&amp;الرئيسية!E11&amp;"                                                                                                                                                       "</f>
        <v xml:space="preserve">التصنيف - Classification:  عام - Public                                                                                                                                                       </v>
      </c>
      <c r="B32" s="317"/>
      <c r="C32" s="317"/>
      <c r="D32" s="317"/>
      <c r="E32" s="317"/>
      <c r="F32" s="317"/>
      <c r="G32" s="317"/>
      <c r="H32" s="317"/>
      <c r="I32" s="317"/>
      <c r="J32" s="317"/>
      <c r="K32" s="318"/>
      <c r="M32" s="316"/>
      <c r="N32" s="317"/>
      <c r="O32" s="317"/>
      <c r="P32" s="317"/>
      <c r="Q32" s="317"/>
      <c r="R32" s="317"/>
      <c r="S32" s="317"/>
      <c r="T32" s="317"/>
      <c r="U32" s="317"/>
      <c r="V32" s="317"/>
      <c r="W32" s="318"/>
    </row>
  </sheetData>
  <sheetProtection password="AD2E" sheet="1" objects="1" scenarios="1"/>
  <mergeCells count="4">
    <mergeCell ref="B5:J5"/>
    <mergeCell ref="A32:K32"/>
    <mergeCell ref="N5:V5"/>
    <mergeCell ref="M32:W32"/>
  </mergeCell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Calibri"&amp;11&amp;K000000&amp;"Calibri"&amp;11&amp;K000000&amp;"Times New Roman,Regular"&amp;12&amp;G  | &amp;P</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FB87"/>
  <sheetViews>
    <sheetView showGridLines="0" showRowColHeaders="0" rightToLeft="1" zoomScaleNormal="100" zoomScaleSheetLayoutView="100" workbookViewId="0"/>
  </sheetViews>
  <sheetFormatPr defaultColWidth="0.42578125" defaultRowHeight="0" customHeight="1" zeroHeight="1" x14ac:dyDescent="0.2"/>
  <cols>
    <col min="1" max="1" width="4" style="44" customWidth="1"/>
    <col min="2" max="2" width="5.85546875" style="45" customWidth="1"/>
    <col min="3" max="3" width="7.42578125" style="45" customWidth="1"/>
    <col min="4" max="4" width="93.42578125" style="45" customWidth="1"/>
    <col min="5" max="5" width="5.5703125" style="46" customWidth="1"/>
    <col min="6" max="6" width="20.140625" style="35" hidden="1" customWidth="1"/>
    <col min="7" max="7" width="57.42578125" style="35" hidden="1" customWidth="1"/>
    <col min="8" max="8" width="14.140625" style="35" hidden="1" customWidth="1"/>
    <col min="9" max="9" width="18.85546875" style="35" hidden="1" customWidth="1"/>
    <col min="10" max="69" width="0.42578125" style="35" hidden="1" customWidth="1"/>
    <col min="70" max="70" width="10.7109375" style="35" customWidth="1"/>
    <col min="71" max="71" width="5.85546875" style="309" customWidth="1"/>
    <col min="72" max="73" width="5.85546875" style="35" customWidth="1"/>
    <col min="74" max="74" width="88.140625" style="35" customWidth="1"/>
    <col min="75" max="75" width="8" style="35" customWidth="1"/>
    <col min="76" max="78" width="8.42578125" style="35" customWidth="1"/>
    <col min="79" max="791" width="0.42578125" style="35" customWidth="1"/>
    <col min="792" max="795" width="22" style="35" customWidth="1"/>
    <col min="796" max="796" width="17.140625" style="35" customWidth="1"/>
    <col min="797" max="797" width="15.85546875" style="35" customWidth="1"/>
    <col min="798" max="798" width="22" style="35" customWidth="1"/>
    <col min="799" max="16382" width="0.42578125" style="35"/>
    <col min="16383" max="16383" width="9.140625" style="35" hidden="1" customWidth="1"/>
    <col min="16384" max="16384" width="9.140625" style="35" hidden="1"/>
  </cols>
  <sheetData>
    <row r="1" spans="1:929" ht="20.25" x14ac:dyDescent="0.3">
      <c r="A1" s="80"/>
      <c r="B1" s="81"/>
      <c r="C1" s="81"/>
      <c r="D1" s="81"/>
      <c r="E1" s="137"/>
      <c r="BS1" s="305"/>
      <c r="BT1" s="81"/>
      <c r="BU1" s="81"/>
      <c r="BV1" s="81"/>
      <c r="BW1" s="137"/>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c r="FL1" s="115"/>
      <c r="FM1" s="115"/>
      <c r="FN1" s="115"/>
      <c r="FO1" s="115"/>
      <c r="FP1" s="115"/>
      <c r="FQ1" s="115"/>
      <c r="FR1" s="115"/>
      <c r="FS1" s="115"/>
      <c r="FT1" s="115"/>
      <c r="FU1" s="115"/>
      <c r="FV1" s="115"/>
      <c r="FW1" s="115"/>
      <c r="FX1" s="115"/>
      <c r="FY1" s="115"/>
      <c r="FZ1" s="115"/>
      <c r="GA1" s="115"/>
      <c r="GB1" s="115"/>
      <c r="GC1" s="115"/>
      <c r="GD1" s="115"/>
      <c r="GE1" s="115"/>
      <c r="GF1" s="115"/>
      <c r="GG1" s="115"/>
      <c r="GH1" s="115"/>
      <c r="GI1" s="115"/>
      <c r="GJ1" s="115"/>
      <c r="GK1" s="115"/>
      <c r="GL1" s="115"/>
      <c r="GM1" s="115"/>
      <c r="GN1" s="115"/>
      <c r="GO1" s="115"/>
      <c r="GP1" s="115"/>
      <c r="GQ1" s="115"/>
      <c r="GR1" s="115"/>
      <c r="GS1" s="115"/>
      <c r="GT1" s="115"/>
      <c r="GU1" s="115"/>
      <c r="GV1" s="115"/>
      <c r="GW1" s="115"/>
      <c r="GX1" s="115"/>
      <c r="GY1" s="115"/>
      <c r="GZ1" s="115"/>
      <c r="HA1" s="115"/>
      <c r="HB1" s="115"/>
      <c r="HC1" s="115"/>
      <c r="HD1" s="115"/>
      <c r="HE1" s="115"/>
      <c r="HF1" s="115"/>
      <c r="HG1" s="115"/>
      <c r="HH1" s="115"/>
      <c r="HI1" s="115"/>
      <c r="HJ1" s="115"/>
      <c r="HK1" s="115"/>
      <c r="HL1" s="115"/>
      <c r="HM1" s="115"/>
      <c r="HN1" s="115"/>
      <c r="HO1" s="115"/>
      <c r="HP1" s="115"/>
      <c r="HQ1" s="115"/>
      <c r="HR1" s="115"/>
      <c r="HS1" s="115"/>
      <c r="HT1" s="115"/>
      <c r="HU1" s="115"/>
      <c r="HV1" s="115"/>
      <c r="HW1" s="115"/>
      <c r="HX1" s="115"/>
      <c r="HY1" s="115"/>
      <c r="HZ1" s="115"/>
      <c r="IA1" s="115"/>
      <c r="IB1" s="115"/>
      <c r="IC1" s="115"/>
      <c r="ID1" s="115"/>
      <c r="IE1" s="115"/>
      <c r="IF1" s="115"/>
      <c r="IG1" s="115"/>
      <c r="IH1" s="115"/>
      <c r="II1" s="115"/>
      <c r="IJ1" s="115"/>
      <c r="IK1" s="115"/>
      <c r="IL1" s="115"/>
      <c r="IM1" s="115"/>
      <c r="IN1" s="115"/>
      <c r="IO1" s="115"/>
      <c r="IP1" s="115"/>
      <c r="IQ1" s="115"/>
      <c r="IR1" s="115"/>
      <c r="IS1" s="115"/>
      <c r="IT1" s="115"/>
      <c r="IU1" s="115"/>
      <c r="IV1" s="115"/>
      <c r="IW1" s="115"/>
      <c r="IX1" s="115"/>
      <c r="IY1" s="115"/>
      <c r="IZ1" s="115"/>
      <c r="JA1" s="115"/>
      <c r="JB1" s="115"/>
      <c r="JC1" s="115"/>
      <c r="JD1" s="115"/>
      <c r="JE1" s="115"/>
      <c r="JF1" s="115"/>
      <c r="JG1" s="115"/>
      <c r="JH1" s="115"/>
      <c r="JI1" s="115"/>
      <c r="JJ1" s="115"/>
      <c r="JK1" s="115"/>
      <c r="JL1" s="115"/>
      <c r="JM1" s="115"/>
      <c r="JN1" s="115"/>
      <c r="JO1" s="115"/>
      <c r="JP1" s="115"/>
      <c r="JQ1" s="115"/>
      <c r="JR1" s="115"/>
      <c r="JS1" s="115"/>
      <c r="JT1" s="115"/>
      <c r="JU1" s="115"/>
      <c r="JV1" s="115"/>
      <c r="JW1" s="115"/>
      <c r="JX1" s="115"/>
      <c r="JY1" s="115"/>
      <c r="JZ1" s="115"/>
      <c r="KA1" s="115"/>
      <c r="KB1" s="115"/>
      <c r="KC1" s="115"/>
      <c r="KD1" s="115"/>
      <c r="KE1" s="115"/>
      <c r="KF1" s="115"/>
      <c r="KG1" s="115"/>
      <c r="KH1" s="115"/>
      <c r="KI1" s="115"/>
      <c r="KJ1" s="115"/>
      <c r="KK1" s="115"/>
      <c r="KL1" s="115"/>
      <c r="KM1" s="115"/>
      <c r="KN1" s="115"/>
      <c r="KO1" s="115"/>
      <c r="KP1" s="115"/>
      <c r="KQ1" s="115"/>
      <c r="KR1" s="115"/>
      <c r="KS1" s="115"/>
      <c r="KT1" s="115"/>
      <c r="KU1" s="115"/>
      <c r="KV1" s="115"/>
      <c r="KW1" s="115"/>
      <c r="KX1" s="115"/>
      <c r="KY1" s="115"/>
      <c r="KZ1" s="115"/>
      <c r="LA1" s="115"/>
      <c r="LB1" s="115"/>
      <c r="LC1" s="115"/>
      <c r="LD1" s="115"/>
      <c r="LE1" s="115"/>
      <c r="LF1" s="115"/>
      <c r="LG1" s="115"/>
      <c r="LH1" s="115"/>
      <c r="LI1" s="115"/>
      <c r="LJ1" s="115"/>
      <c r="LK1" s="115"/>
      <c r="LL1" s="115"/>
      <c r="LM1" s="115"/>
      <c r="LN1" s="115"/>
      <c r="LO1" s="115"/>
      <c r="LP1" s="115"/>
      <c r="LQ1" s="115"/>
      <c r="LR1" s="115"/>
      <c r="LS1" s="115"/>
      <c r="LT1" s="115"/>
      <c r="LU1" s="115"/>
      <c r="LV1" s="115"/>
      <c r="LW1" s="115"/>
      <c r="LX1" s="115"/>
      <c r="LY1" s="115"/>
      <c r="LZ1" s="115"/>
      <c r="MA1" s="115"/>
      <c r="MB1" s="115"/>
      <c r="MC1" s="115"/>
      <c r="MD1" s="115"/>
      <c r="ME1" s="115"/>
      <c r="MF1" s="115"/>
      <c r="MG1" s="115"/>
      <c r="MH1" s="115"/>
      <c r="MI1" s="115"/>
      <c r="MJ1" s="115"/>
      <c r="MK1" s="115"/>
      <c r="ML1" s="115"/>
      <c r="MM1" s="115"/>
      <c r="MN1" s="115"/>
      <c r="MO1" s="115"/>
      <c r="MP1" s="115"/>
      <c r="MQ1" s="115"/>
      <c r="MR1" s="115"/>
      <c r="MS1" s="115"/>
      <c r="MT1" s="115"/>
      <c r="MU1" s="115"/>
      <c r="MV1" s="115"/>
      <c r="MW1" s="115"/>
      <c r="MX1" s="115"/>
      <c r="MY1" s="115"/>
      <c r="MZ1" s="115"/>
      <c r="NA1" s="115"/>
      <c r="NB1" s="115"/>
      <c r="NC1" s="115"/>
      <c r="ND1" s="115"/>
      <c r="NE1" s="115"/>
      <c r="NF1" s="115"/>
      <c r="NG1" s="115"/>
      <c r="NH1" s="115"/>
      <c r="NI1" s="115"/>
      <c r="NJ1" s="115"/>
      <c r="NK1" s="115"/>
      <c r="NL1" s="115"/>
      <c r="NM1" s="115"/>
      <c r="NN1" s="115"/>
      <c r="NO1" s="115"/>
      <c r="NP1" s="115"/>
      <c r="NQ1" s="115"/>
      <c r="NR1" s="115"/>
      <c r="NS1" s="115"/>
      <c r="NT1" s="115"/>
      <c r="NU1" s="115"/>
      <c r="NV1" s="115"/>
      <c r="NW1" s="115"/>
      <c r="NX1" s="115"/>
      <c r="NY1" s="115"/>
      <c r="NZ1" s="115"/>
      <c r="OA1" s="115"/>
      <c r="OB1" s="115"/>
      <c r="OC1" s="115"/>
      <c r="OD1" s="115"/>
      <c r="OE1" s="115"/>
      <c r="OF1" s="115"/>
      <c r="OG1" s="115"/>
      <c r="OH1" s="115"/>
      <c r="OI1" s="115"/>
      <c r="OJ1" s="115"/>
      <c r="OK1" s="115"/>
      <c r="OL1" s="115"/>
      <c r="OM1" s="115"/>
      <c r="ON1" s="115"/>
      <c r="OO1" s="115"/>
      <c r="OP1" s="115"/>
      <c r="OQ1" s="115"/>
      <c r="OR1" s="115"/>
      <c r="OS1" s="115"/>
      <c r="OT1" s="115"/>
      <c r="OU1" s="115"/>
      <c r="OV1" s="115"/>
      <c r="OW1" s="115"/>
      <c r="OX1" s="115"/>
      <c r="OY1" s="115"/>
      <c r="OZ1" s="115"/>
      <c r="PA1" s="115"/>
      <c r="PB1" s="115"/>
      <c r="PC1" s="115"/>
      <c r="PD1" s="115"/>
      <c r="PE1" s="115"/>
      <c r="PF1" s="115"/>
      <c r="PG1" s="115"/>
      <c r="PH1" s="115"/>
      <c r="PI1" s="115"/>
      <c r="PJ1" s="115"/>
      <c r="PK1" s="115"/>
      <c r="PL1" s="115"/>
      <c r="PM1" s="115"/>
      <c r="PN1" s="115"/>
      <c r="PO1" s="115"/>
      <c r="PP1" s="115"/>
      <c r="PQ1" s="115"/>
      <c r="PR1" s="115"/>
      <c r="PS1" s="115"/>
      <c r="PT1" s="115"/>
      <c r="PU1" s="115"/>
      <c r="PV1" s="115"/>
      <c r="PW1" s="115"/>
      <c r="PX1" s="115"/>
      <c r="PY1" s="115"/>
      <c r="PZ1" s="115"/>
      <c r="QA1" s="115"/>
      <c r="QB1" s="115"/>
      <c r="QC1" s="115"/>
      <c r="QD1" s="115"/>
      <c r="QE1" s="115"/>
      <c r="QF1" s="115"/>
      <c r="QG1" s="115"/>
      <c r="QH1" s="115"/>
      <c r="QI1" s="115"/>
      <c r="QJ1" s="115"/>
      <c r="QK1" s="115"/>
      <c r="QL1" s="115"/>
      <c r="QM1" s="115"/>
      <c r="QN1" s="115"/>
      <c r="QO1" s="115"/>
      <c r="QP1" s="115"/>
      <c r="QQ1" s="115"/>
      <c r="QR1" s="115"/>
      <c r="QS1" s="115"/>
      <c r="QT1" s="115"/>
      <c r="QU1" s="115"/>
      <c r="QV1" s="115"/>
      <c r="QW1" s="115"/>
      <c r="QX1" s="115"/>
      <c r="QY1" s="115"/>
      <c r="QZ1" s="115"/>
      <c r="RA1" s="115"/>
      <c r="RB1" s="115"/>
      <c r="RC1" s="115"/>
      <c r="RD1" s="115"/>
      <c r="RE1" s="115"/>
      <c r="RF1" s="115"/>
      <c r="RG1" s="115"/>
      <c r="RH1" s="115"/>
      <c r="RI1" s="115"/>
      <c r="RJ1" s="115"/>
      <c r="RK1" s="115"/>
      <c r="RL1" s="115"/>
      <c r="RM1" s="115"/>
      <c r="RN1" s="115"/>
      <c r="RO1" s="115"/>
      <c r="RP1" s="115"/>
      <c r="RQ1" s="115"/>
      <c r="RR1" s="115"/>
      <c r="RS1" s="115"/>
      <c r="RT1" s="115"/>
      <c r="RU1" s="115"/>
      <c r="RV1" s="115"/>
      <c r="RW1" s="115"/>
      <c r="RX1" s="115"/>
      <c r="RY1" s="115"/>
      <c r="RZ1" s="115"/>
      <c r="SA1" s="115"/>
      <c r="SB1" s="115"/>
      <c r="SC1" s="115"/>
      <c r="SD1" s="115"/>
      <c r="SE1" s="115"/>
      <c r="SF1" s="115"/>
      <c r="SG1" s="115"/>
      <c r="SH1" s="115"/>
      <c r="SI1" s="115"/>
      <c r="SJ1" s="115"/>
      <c r="SK1" s="115"/>
      <c r="SL1" s="115"/>
      <c r="SM1" s="115"/>
      <c r="SN1" s="115"/>
      <c r="SO1" s="115"/>
      <c r="SP1" s="115"/>
      <c r="SQ1" s="115"/>
      <c r="SR1" s="115"/>
      <c r="SS1" s="115"/>
      <c r="ST1" s="115"/>
      <c r="SU1" s="115"/>
      <c r="SV1" s="115"/>
      <c r="SW1" s="115"/>
      <c r="SX1" s="115"/>
      <c r="SY1" s="115"/>
      <c r="SZ1" s="115"/>
      <c r="TA1" s="115"/>
      <c r="TB1" s="115"/>
      <c r="TC1" s="115"/>
      <c r="TD1" s="115"/>
      <c r="TE1" s="115"/>
      <c r="TF1" s="115"/>
      <c r="TG1" s="115"/>
      <c r="TH1" s="115"/>
      <c r="TI1" s="115"/>
      <c r="TJ1" s="115"/>
      <c r="TK1" s="115"/>
      <c r="TL1" s="115"/>
      <c r="TM1" s="115"/>
      <c r="TN1" s="115"/>
      <c r="TO1" s="115"/>
      <c r="TP1" s="115"/>
      <c r="TQ1" s="115"/>
      <c r="TR1" s="115"/>
      <c r="TS1" s="115"/>
      <c r="TT1" s="115"/>
      <c r="TU1" s="115"/>
      <c r="TV1" s="115"/>
      <c r="TW1" s="115"/>
      <c r="TX1" s="115"/>
      <c r="TY1" s="115"/>
      <c r="TZ1" s="115"/>
      <c r="UA1" s="115"/>
      <c r="UB1" s="115"/>
      <c r="UC1" s="115"/>
      <c r="UD1" s="115"/>
      <c r="UE1" s="115"/>
      <c r="UF1" s="115"/>
      <c r="UG1" s="115"/>
      <c r="UH1" s="115"/>
      <c r="UI1" s="115"/>
      <c r="UJ1" s="115"/>
      <c r="UK1" s="115"/>
      <c r="UL1" s="115"/>
      <c r="UM1" s="115"/>
      <c r="UN1" s="115"/>
      <c r="UO1" s="115"/>
      <c r="UP1" s="115"/>
      <c r="UQ1" s="115"/>
      <c r="UR1" s="115"/>
      <c r="US1" s="115"/>
      <c r="UT1" s="115"/>
      <c r="UU1" s="115"/>
      <c r="UV1" s="115"/>
      <c r="UW1" s="115"/>
      <c r="UX1" s="115"/>
      <c r="UY1" s="115"/>
      <c r="UZ1" s="115"/>
      <c r="VA1" s="115"/>
      <c r="VB1" s="115"/>
      <c r="VC1" s="115"/>
      <c r="VD1" s="115"/>
      <c r="VE1" s="115"/>
      <c r="VF1" s="115"/>
      <c r="VG1" s="115"/>
      <c r="VH1" s="115"/>
      <c r="VI1" s="115"/>
      <c r="VJ1" s="115"/>
      <c r="VK1" s="115"/>
      <c r="VL1" s="115"/>
      <c r="VM1" s="115"/>
      <c r="VN1" s="115"/>
      <c r="VO1" s="115"/>
      <c r="VP1" s="115"/>
      <c r="VQ1" s="115"/>
      <c r="VR1" s="115"/>
      <c r="VS1" s="115"/>
      <c r="VT1" s="115"/>
      <c r="VU1" s="115"/>
      <c r="VV1" s="115"/>
      <c r="VW1" s="115"/>
      <c r="VX1" s="115"/>
      <c r="VY1" s="115"/>
      <c r="VZ1" s="115"/>
      <c r="WA1" s="115"/>
      <c r="WB1" s="115"/>
      <c r="WC1" s="115"/>
      <c r="WD1" s="115"/>
      <c r="WE1" s="115"/>
      <c r="WF1" s="115"/>
      <c r="WG1" s="115"/>
      <c r="WH1" s="115"/>
      <c r="WI1" s="115"/>
      <c r="WJ1" s="115"/>
      <c r="WK1" s="115"/>
      <c r="WL1" s="115"/>
      <c r="WM1" s="115"/>
      <c r="WN1" s="115"/>
      <c r="WO1" s="115"/>
      <c r="WP1" s="115"/>
      <c r="WQ1" s="115"/>
      <c r="WR1" s="115"/>
      <c r="WS1" s="115"/>
      <c r="WT1" s="115"/>
      <c r="WU1" s="115"/>
      <c r="WV1" s="115"/>
      <c r="WW1" s="115"/>
      <c r="WX1" s="115"/>
      <c r="WY1" s="115"/>
      <c r="WZ1" s="115"/>
      <c r="XA1" s="115"/>
      <c r="XB1" s="115"/>
      <c r="XC1" s="115"/>
      <c r="XD1" s="115"/>
      <c r="XE1" s="115"/>
      <c r="XF1" s="115"/>
      <c r="XG1" s="115"/>
      <c r="XH1" s="115"/>
      <c r="XI1" s="115"/>
      <c r="XJ1" s="115"/>
      <c r="XK1" s="115"/>
      <c r="XL1" s="115"/>
      <c r="XM1" s="115"/>
      <c r="XN1" s="115"/>
      <c r="XO1" s="115"/>
      <c r="XP1" s="115"/>
      <c r="XQ1" s="115"/>
      <c r="XR1" s="115"/>
      <c r="XS1" s="115"/>
      <c r="XT1" s="115"/>
      <c r="XU1" s="115"/>
      <c r="XV1" s="115"/>
      <c r="XW1" s="115"/>
      <c r="XX1" s="115"/>
      <c r="XY1" s="115"/>
      <c r="XZ1" s="115"/>
      <c r="YA1" s="115"/>
      <c r="YB1" s="115"/>
      <c r="YC1" s="115"/>
      <c r="YD1" s="115"/>
      <c r="YE1" s="115"/>
      <c r="YF1" s="115"/>
      <c r="YG1" s="115"/>
      <c r="YH1" s="115"/>
      <c r="YI1" s="115"/>
      <c r="YJ1" s="115"/>
      <c r="YK1" s="115"/>
      <c r="YL1" s="115"/>
      <c r="YM1" s="115"/>
      <c r="YN1" s="115"/>
      <c r="YO1" s="115"/>
      <c r="YP1" s="115"/>
      <c r="YQ1" s="115"/>
      <c r="YR1" s="115"/>
      <c r="YS1" s="115"/>
      <c r="YT1" s="115"/>
      <c r="YU1" s="115"/>
      <c r="YV1" s="115"/>
      <c r="YW1" s="115"/>
      <c r="YX1" s="115"/>
      <c r="YY1" s="115"/>
      <c r="YZ1" s="115"/>
      <c r="ZA1" s="115"/>
      <c r="ZB1" s="115"/>
      <c r="ZC1" s="115"/>
      <c r="ZD1" s="115"/>
      <c r="ZE1" s="115"/>
      <c r="ZF1" s="115"/>
      <c r="ZG1" s="115"/>
      <c r="ZH1" s="115"/>
      <c r="ZI1" s="115"/>
      <c r="ZJ1" s="115"/>
      <c r="ZK1" s="115"/>
      <c r="ZL1" s="115"/>
      <c r="ZM1" s="115"/>
      <c r="ZN1" s="115"/>
      <c r="ZO1" s="115"/>
      <c r="ZP1" s="115"/>
      <c r="ZQ1" s="115"/>
      <c r="ZR1" s="115"/>
      <c r="ZS1" s="115"/>
      <c r="ZT1" s="115"/>
      <c r="ZU1" s="115"/>
      <c r="ZV1" s="115"/>
      <c r="ZW1" s="115"/>
      <c r="ZX1" s="115"/>
      <c r="ZY1" s="115"/>
      <c r="ZZ1" s="115"/>
      <c r="AAA1" s="115"/>
      <c r="AAB1" s="115"/>
      <c r="AAC1" s="115"/>
      <c r="AAD1" s="115"/>
      <c r="AAE1" s="115"/>
      <c r="AAF1" s="115"/>
      <c r="AAG1" s="115"/>
      <c r="AAH1" s="115"/>
      <c r="AAI1" s="115"/>
      <c r="AAJ1" s="115"/>
      <c r="AAK1" s="115"/>
      <c r="AAL1" s="115"/>
      <c r="AAM1" s="115"/>
      <c r="AAN1" s="115"/>
      <c r="AAO1" s="115"/>
      <c r="AAP1" s="115"/>
      <c r="AAQ1" s="115"/>
      <c r="AAR1" s="115"/>
      <c r="AAS1" s="115"/>
      <c r="AAT1" s="115"/>
      <c r="AAU1" s="115"/>
      <c r="AAV1" s="115"/>
      <c r="AAW1" s="115"/>
      <c r="AAX1" s="115"/>
      <c r="AAY1" s="115"/>
      <c r="AAZ1" s="115"/>
      <c r="ABA1" s="115"/>
      <c r="ABB1" s="115"/>
      <c r="ABC1" s="115"/>
      <c r="ABD1" s="115"/>
      <c r="ABE1" s="115"/>
      <c r="ABF1" s="115"/>
      <c r="ABG1" s="115"/>
      <c r="ABH1" s="115"/>
      <c r="ABI1" s="115"/>
      <c r="ABJ1" s="115"/>
      <c r="ABK1" s="115"/>
      <c r="ABL1" s="115"/>
      <c r="ABM1" s="115"/>
      <c r="ABN1" s="115"/>
      <c r="ABO1" s="115"/>
      <c r="ABP1" s="115"/>
      <c r="ABQ1" s="115"/>
      <c r="ABR1" s="115"/>
      <c r="ABS1" s="115"/>
      <c r="ABT1" s="115"/>
      <c r="ABU1" s="115"/>
      <c r="ABV1" s="115"/>
      <c r="ABW1" s="115"/>
      <c r="ABX1" s="115"/>
      <c r="ABY1" s="115"/>
      <c r="ABZ1" s="115"/>
      <c r="ACA1" s="115"/>
      <c r="ACB1" s="115"/>
      <c r="ACC1" s="115"/>
      <c r="ACD1" s="115"/>
      <c r="ACE1" s="115"/>
      <c r="ACF1" s="115"/>
      <c r="ACG1" s="115"/>
      <c r="ACH1" s="115"/>
      <c r="ACI1" s="115"/>
      <c r="ACJ1" s="115"/>
      <c r="ACK1" s="115"/>
      <c r="ACL1" s="115"/>
      <c r="ACM1" s="115"/>
      <c r="ACN1" s="115"/>
      <c r="ACO1" s="115"/>
      <c r="ACP1" s="115"/>
      <c r="ACQ1" s="115"/>
      <c r="ACR1" s="115"/>
      <c r="ACS1" s="115"/>
      <c r="ACT1" s="115"/>
      <c r="ACU1" s="115"/>
      <c r="ACV1" s="115"/>
      <c r="ACW1" s="115"/>
      <c r="ACX1" s="115"/>
      <c r="ACY1" s="115"/>
      <c r="ACZ1" s="115"/>
      <c r="ADA1" s="115"/>
      <c r="ADB1" s="115"/>
      <c r="ADC1" s="115"/>
      <c r="ADD1" s="115"/>
      <c r="ADE1" s="115"/>
      <c r="ADF1" s="115"/>
      <c r="ADG1" s="115"/>
      <c r="ADH1" s="115"/>
      <c r="ADI1" s="115"/>
      <c r="ADJ1" s="115"/>
      <c r="ADK1" s="115"/>
      <c r="ADL1" s="115"/>
      <c r="ADM1" s="115"/>
      <c r="ADN1" s="115"/>
      <c r="ADO1" s="115"/>
      <c r="ADP1" s="115"/>
      <c r="ADQ1" s="115"/>
      <c r="ADR1" s="115"/>
      <c r="ADS1" s="115"/>
      <c r="ADT1" s="115"/>
      <c r="ADU1" s="115"/>
      <c r="ADV1" s="115"/>
      <c r="ADW1" s="115"/>
      <c r="ADX1" s="115"/>
      <c r="ADY1" s="115"/>
      <c r="ADZ1" s="115"/>
      <c r="AEA1" s="115"/>
      <c r="AEB1" s="115"/>
      <c r="AEC1" s="115"/>
      <c r="AED1" s="115"/>
      <c r="AEE1" s="115"/>
      <c r="AEF1" s="115"/>
      <c r="AEG1" s="115"/>
      <c r="AEH1" s="115"/>
      <c r="AEI1" s="115"/>
      <c r="AEJ1" s="115"/>
      <c r="AEK1" s="115"/>
      <c r="AEL1" s="115"/>
      <c r="AEM1" s="115"/>
      <c r="AEN1" s="115"/>
      <c r="AEO1" s="115"/>
      <c r="AEP1" s="115"/>
      <c r="AEQ1" s="115"/>
      <c r="AER1" s="115"/>
      <c r="AES1" s="115"/>
      <c r="AET1" s="115"/>
      <c r="AEU1" s="115"/>
      <c r="AEV1" s="115"/>
      <c r="AEW1" s="115"/>
      <c r="AEX1" s="115"/>
      <c r="AEY1" s="115"/>
      <c r="AEZ1" s="115"/>
      <c r="AFA1" s="115"/>
      <c r="AFB1" s="115"/>
      <c r="AFC1" s="115"/>
      <c r="AFD1" s="115"/>
      <c r="AFE1" s="115"/>
      <c r="AFF1" s="115"/>
      <c r="AFG1" s="115"/>
      <c r="AFH1" s="115"/>
      <c r="AFI1" s="115"/>
      <c r="AFJ1" s="115"/>
      <c r="AFK1" s="115"/>
      <c r="AFL1" s="115"/>
      <c r="AFM1" s="115"/>
      <c r="AFN1" s="115"/>
      <c r="AFO1" s="115"/>
      <c r="AFP1" s="115"/>
      <c r="AFQ1" s="115"/>
      <c r="AFR1" s="115"/>
      <c r="AFS1" s="115"/>
      <c r="AFT1" s="115"/>
      <c r="AFU1" s="115"/>
      <c r="AFV1" s="115"/>
      <c r="AFW1" s="115"/>
      <c r="AFX1" s="115"/>
      <c r="AFY1" s="115"/>
      <c r="AFZ1" s="115"/>
      <c r="AGA1" s="115"/>
      <c r="AGB1" s="115"/>
      <c r="AGC1" s="115"/>
      <c r="AGD1" s="115"/>
      <c r="AGE1" s="115"/>
      <c r="AGF1" s="115"/>
      <c r="AGG1" s="115"/>
      <c r="AGH1" s="115"/>
      <c r="AGI1" s="115"/>
      <c r="AGJ1" s="115"/>
      <c r="AGK1" s="115"/>
      <c r="AGL1" s="115"/>
      <c r="AGM1" s="115"/>
      <c r="AGN1" s="115"/>
      <c r="AGO1" s="115"/>
      <c r="AGP1" s="115"/>
      <c r="AGQ1" s="115"/>
      <c r="AGR1" s="115"/>
      <c r="AGS1" s="115"/>
      <c r="AGT1" s="115"/>
      <c r="AGU1" s="115"/>
      <c r="AGV1" s="115"/>
      <c r="AGW1" s="115"/>
      <c r="AGX1" s="115"/>
      <c r="AGY1" s="115"/>
      <c r="AGZ1" s="115"/>
      <c r="AHA1" s="115"/>
      <c r="AHB1" s="115"/>
      <c r="AHC1" s="115"/>
      <c r="AHD1" s="115"/>
      <c r="AHE1" s="115"/>
      <c r="AHF1" s="115"/>
      <c r="AHG1" s="115"/>
      <c r="AHH1" s="115"/>
      <c r="AHI1" s="115"/>
      <c r="AHJ1" s="115"/>
      <c r="AHK1" s="115"/>
      <c r="AHL1" s="115"/>
      <c r="AHM1" s="115"/>
      <c r="AHN1" s="115"/>
      <c r="AHO1" s="115"/>
      <c r="AHP1" s="115"/>
      <c r="AHQ1" s="115"/>
      <c r="AHR1" s="115"/>
      <c r="AHS1" s="115"/>
      <c r="AHT1" s="115"/>
      <c r="AHU1" s="115"/>
      <c r="AHV1" s="115"/>
      <c r="AHW1" s="115"/>
      <c r="AHX1" s="115"/>
      <c r="AHY1" s="115"/>
      <c r="AHZ1" s="115"/>
      <c r="AIA1" s="115"/>
      <c r="AIB1" s="115"/>
      <c r="AIC1" s="115"/>
      <c r="AID1" s="115"/>
      <c r="AIE1" s="115"/>
      <c r="AIF1" s="115"/>
      <c r="AIG1" s="115"/>
      <c r="AIH1" s="115"/>
      <c r="AII1" s="115"/>
      <c r="AIJ1" s="115"/>
      <c r="AIK1" s="115"/>
      <c r="AIL1" s="115"/>
      <c r="AIM1" s="115"/>
      <c r="AIN1" s="115"/>
      <c r="AIO1" s="115"/>
      <c r="AIP1" s="115"/>
      <c r="AIQ1" s="115"/>
      <c r="AIR1" s="115"/>
      <c r="AIS1" s="115"/>
    </row>
    <row r="2" spans="1:929" ht="12.75" x14ac:dyDescent="0.2">
      <c r="A2" s="40"/>
      <c r="B2" s="39"/>
      <c r="C2" s="40"/>
      <c r="D2" s="40"/>
      <c r="E2" s="138"/>
      <c r="BS2" s="306"/>
      <c r="BT2" s="39"/>
      <c r="BU2" s="40"/>
      <c r="BV2" s="40"/>
      <c r="BW2" s="138"/>
      <c r="BX2" s="115"/>
      <c r="BY2" s="115"/>
      <c r="BZ2" s="115"/>
      <c r="CA2" s="115"/>
      <c r="CB2" s="115"/>
      <c r="CC2" s="115"/>
      <c r="CD2" s="115"/>
      <c r="CE2" s="115"/>
      <c r="CF2" s="115"/>
      <c r="CG2" s="115"/>
      <c r="CH2" s="115"/>
      <c r="CI2" s="115"/>
      <c r="CJ2" s="115"/>
      <c r="CK2" s="115"/>
      <c r="CL2" s="115"/>
      <c r="CM2" s="115"/>
      <c r="CN2" s="115"/>
      <c r="CO2" s="115"/>
      <c r="CP2" s="115"/>
      <c r="CQ2" s="115"/>
      <c r="CR2" s="115"/>
      <c r="CS2" s="115"/>
      <c r="CT2" s="115"/>
      <c r="CU2" s="115"/>
      <c r="CV2" s="115"/>
      <c r="CW2" s="115"/>
      <c r="CX2" s="115"/>
      <c r="CY2" s="115"/>
      <c r="CZ2" s="115"/>
      <c r="DA2" s="115"/>
      <c r="DB2" s="115"/>
      <c r="DC2" s="115"/>
      <c r="DD2" s="115"/>
      <c r="DE2" s="115"/>
      <c r="DF2" s="115"/>
      <c r="DG2" s="115"/>
      <c r="DH2" s="115"/>
      <c r="DI2" s="115"/>
      <c r="DJ2" s="115"/>
      <c r="DK2" s="115"/>
      <c r="DL2" s="115"/>
      <c r="DM2" s="115"/>
      <c r="DN2" s="115"/>
      <c r="DO2" s="115"/>
      <c r="DP2" s="115"/>
      <c r="DQ2" s="115"/>
      <c r="DR2" s="115"/>
      <c r="DS2" s="115"/>
      <c r="DT2" s="115"/>
      <c r="DU2" s="115"/>
      <c r="DV2" s="115"/>
      <c r="DW2" s="115"/>
      <c r="DX2" s="115"/>
      <c r="DY2" s="115"/>
      <c r="DZ2" s="115"/>
      <c r="EA2" s="115"/>
      <c r="EB2" s="115"/>
      <c r="EC2" s="115"/>
      <c r="ED2" s="115"/>
      <c r="EE2" s="115"/>
      <c r="EF2" s="115"/>
      <c r="EG2" s="115"/>
      <c r="EH2" s="115"/>
      <c r="EI2" s="115"/>
      <c r="EJ2" s="115"/>
      <c r="EK2" s="115"/>
      <c r="EL2" s="115"/>
      <c r="EM2" s="115"/>
      <c r="EN2" s="115"/>
      <c r="EO2" s="115"/>
      <c r="EP2" s="115"/>
      <c r="EQ2" s="115"/>
      <c r="ER2" s="115"/>
      <c r="ES2" s="115"/>
      <c r="ET2" s="115"/>
      <c r="EU2" s="115"/>
      <c r="EV2" s="115"/>
      <c r="EW2" s="115"/>
      <c r="EX2" s="115"/>
      <c r="EY2" s="115"/>
      <c r="EZ2" s="115"/>
      <c r="FA2" s="115"/>
      <c r="FB2" s="115"/>
      <c r="FC2" s="115"/>
      <c r="FD2" s="115"/>
      <c r="FE2" s="115"/>
      <c r="FF2" s="115"/>
      <c r="FG2" s="115"/>
      <c r="FH2" s="115"/>
      <c r="FI2" s="115"/>
      <c r="FJ2" s="115"/>
      <c r="FK2" s="115"/>
      <c r="FL2" s="115"/>
      <c r="FM2" s="115"/>
      <c r="FN2" s="115"/>
      <c r="FO2" s="115"/>
      <c r="FP2" s="115"/>
      <c r="FQ2" s="115"/>
      <c r="FR2" s="115"/>
      <c r="FS2" s="115"/>
      <c r="FT2" s="115"/>
      <c r="FU2" s="115"/>
      <c r="FV2" s="115"/>
      <c r="FW2" s="115"/>
      <c r="FX2" s="115"/>
      <c r="FY2" s="115"/>
      <c r="FZ2" s="115"/>
      <c r="GA2" s="115"/>
      <c r="GB2" s="115"/>
      <c r="GC2" s="115"/>
      <c r="GD2" s="115"/>
      <c r="GE2" s="115"/>
      <c r="GF2" s="115"/>
      <c r="GG2" s="115"/>
      <c r="GH2" s="115"/>
      <c r="GI2" s="115"/>
      <c r="GJ2" s="115"/>
      <c r="GK2" s="115"/>
      <c r="GL2" s="115"/>
      <c r="GM2" s="115"/>
      <c r="GN2" s="115"/>
      <c r="GO2" s="115"/>
      <c r="GP2" s="115"/>
      <c r="GQ2" s="115"/>
      <c r="GR2" s="115"/>
      <c r="GS2" s="115"/>
      <c r="GT2" s="115"/>
      <c r="GU2" s="115"/>
      <c r="GV2" s="115"/>
      <c r="GW2" s="115"/>
      <c r="GX2" s="115"/>
      <c r="GY2" s="115"/>
      <c r="GZ2" s="115"/>
      <c r="HA2" s="115"/>
      <c r="HB2" s="115"/>
      <c r="HC2" s="115"/>
      <c r="HD2" s="115"/>
      <c r="HE2" s="115"/>
      <c r="HF2" s="115"/>
      <c r="HG2" s="115"/>
      <c r="HH2" s="115"/>
      <c r="HI2" s="115"/>
      <c r="HJ2" s="115"/>
      <c r="HK2" s="115"/>
      <c r="HL2" s="115"/>
      <c r="HM2" s="115"/>
      <c r="HN2" s="115"/>
      <c r="HO2" s="115"/>
      <c r="HP2" s="115"/>
      <c r="HQ2" s="115"/>
      <c r="HR2" s="115"/>
      <c r="HS2" s="115"/>
      <c r="HT2" s="115"/>
      <c r="HU2" s="115"/>
      <c r="HV2" s="115"/>
      <c r="HW2" s="115"/>
      <c r="HX2" s="115"/>
      <c r="HY2" s="115"/>
      <c r="HZ2" s="115"/>
      <c r="IA2" s="115"/>
      <c r="IB2" s="115"/>
      <c r="IC2" s="115"/>
      <c r="ID2" s="115"/>
      <c r="IE2" s="115"/>
      <c r="IF2" s="115"/>
      <c r="IG2" s="115"/>
      <c r="IH2" s="115"/>
      <c r="II2" s="115"/>
      <c r="IJ2" s="115"/>
      <c r="IK2" s="115"/>
      <c r="IL2" s="115"/>
      <c r="IM2" s="115"/>
      <c r="IN2" s="115"/>
      <c r="IO2" s="115"/>
      <c r="IP2" s="115"/>
      <c r="IQ2" s="115"/>
      <c r="IR2" s="115"/>
      <c r="IS2" s="115"/>
      <c r="IT2" s="115"/>
      <c r="IU2" s="115"/>
      <c r="IV2" s="115"/>
      <c r="IW2" s="115"/>
      <c r="IX2" s="115"/>
      <c r="IY2" s="115"/>
      <c r="IZ2" s="115"/>
      <c r="JA2" s="115"/>
      <c r="JB2" s="115"/>
      <c r="JC2" s="115"/>
      <c r="JD2" s="115"/>
      <c r="JE2" s="115"/>
      <c r="JF2" s="115"/>
      <c r="JG2" s="115"/>
      <c r="JH2" s="115"/>
      <c r="JI2" s="115"/>
      <c r="JJ2" s="115"/>
      <c r="JK2" s="115"/>
      <c r="JL2" s="115"/>
      <c r="JM2" s="115"/>
      <c r="JN2" s="115"/>
      <c r="JO2" s="115"/>
      <c r="JP2" s="115"/>
      <c r="JQ2" s="115"/>
      <c r="JR2" s="115"/>
      <c r="JS2" s="115"/>
      <c r="JT2" s="115"/>
      <c r="JU2" s="115"/>
      <c r="JV2" s="115"/>
      <c r="JW2" s="115"/>
      <c r="JX2" s="115"/>
      <c r="JY2" s="115"/>
      <c r="JZ2" s="115"/>
      <c r="KA2" s="115"/>
      <c r="KB2" s="115"/>
      <c r="KC2" s="115"/>
      <c r="KD2" s="115"/>
      <c r="KE2" s="115"/>
      <c r="KF2" s="115"/>
      <c r="KG2" s="115"/>
      <c r="KH2" s="115"/>
      <c r="KI2" s="115"/>
      <c r="KJ2" s="115"/>
      <c r="KK2" s="115"/>
      <c r="KL2" s="115"/>
      <c r="KM2" s="115"/>
      <c r="KN2" s="115"/>
      <c r="KO2" s="115"/>
      <c r="KP2" s="115"/>
      <c r="KQ2" s="115"/>
      <c r="KR2" s="115"/>
      <c r="KS2" s="115"/>
      <c r="KT2" s="115"/>
      <c r="KU2" s="115"/>
      <c r="KV2" s="115"/>
      <c r="KW2" s="115"/>
      <c r="KX2" s="115"/>
      <c r="KY2" s="115"/>
      <c r="KZ2" s="115"/>
      <c r="LA2" s="115"/>
      <c r="LB2" s="115"/>
      <c r="LC2" s="115"/>
      <c r="LD2" s="115"/>
      <c r="LE2" s="115"/>
      <c r="LF2" s="115"/>
      <c r="LG2" s="115"/>
      <c r="LH2" s="115"/>
      <c r="LI2" s="115"/>
      <c r="LJ2" s="115"/>
      <c r="LK2" s="115"/>
      <c r="LL2" s="115"/>
      <c r="LM2" s="115"/>
      <c r="LN2" s="115"/>
      <c r="LO2" s="115"/>
      <c r="LP2" s="115"/>
      <c r="LQ2" s="115"/>
      <c r="LR2" s="115"/>
      <c r="LS2" s="115"/>
      <c r="LT2" s="115"/>
      <c r="LU2" s="115"/>
      <c r="LV2" s="115"/>
      <c r="LW2" s="115"/>
      <c r="LX2" s="115"/>
      <c r="LY2" s="115"/>
      <c r="LZ2" s="115"/>
      <c r="MA2" s="115"/>
      <c r="MB2" s="115"/>
      <c r="MC2" s="115"/>
      <c r="MD2" s="115"/>
      <c r="ME2" s="115"/>
      <c r="MF2" s="115"/>
      <c r="MG2" s="115"/>
      <c r="MH2" s="115"/>
      <c r="MI2" s="115"/>
      <c r="MJ2" s="115"/>
      <c r="MK2" s="115"/>
      <c r="ML2" s="115"/>
      <c r="MM2" s="115"/>
      <c r="MN2" s="115"/>
      <c r="MO2" s="115"/>
      <c r="MP2" s="115"/>
      <c r="MQ2" s="115"/>
      <c r="MR2" s="115"/>
      <c r="MS2" s="115"/>
      <c r="MT2" s="115"/>
      <c r="MU2" s="115"/>
      <c r="MV2" s="115"/>
      <c r="MW2" s="115"/>
      <c r="MX2" s="115"/>
      <c r="MY2" s="115"/>
      <c r="MZ2" s="115"/>
      <c r="NA2" s="115"/>
      <c r="NB2" s="115"/>
      <c r="NC2" s="115"/>
      <c r="ND2" s="115"/>
      <c r="NE2" s="115"/>
      <c r="NF2" s="115"/>
      <c r="NG2" s="115"/>
      <c r="NH2" s="115"/>
      <c r="NI2" s="115"/>
      <c r="NJ2" s="115"/>
      <c r="NK2" s="115"/>
      <c r="NL2" s="115"/>
      <c r="NM2" s="115"/>
      <c r="NN2" s="115"/>
      <c r="NO2" s="115"/>
      <c r="NP2" s="115"/>
      <c r="NQ2" s="115"/>
      <c r="NR2" s="115"/>
      <c r="NS2" s="115"/>
      <c r="NT2" s="115"/>
      <c r="NU2" s="115"/>
      <c r="NV2" s="115"/>
      <c r="NW2" s="115"/>
      <c r="NX2" s="115"/>
      <c r="NY2" s="115"/>
      <c r="NZ2" s="115"/>
      <c r="OA2" s="115"/>
      <c r="OB2" s="115"/>
      <c r="OC2" s="115"/>
      <c r="OD2" s="115"/>
      <c r="OE2" s="115"/>
      <c r="OF2" s="115"/>
      <c r="OG2" s="115"/>
      <c r="OH2" s="115"/>
      <c r="OI2" s="115"/>
      <c r="OJ2" s="115"/>
      <c r="OK2" s="115"/>
      <c r="OL2" s="115"/>
      <c r="OM2" s="115"/>
      <c r="ON2" s="115"/>
      <c r="OO2" s="115"/>
      <c r="OP2" s="115"/>
      <c r="OQ2" s="115"/>
      <c r="OR2" s="115"/>
      <c r="OS2" s="115"/>
      <c r="OT2" s="115"/>
      <c r="OU2" s="115"/>
      <c r="OV2" s="115"/>
      <c r="OW2" s="115"/>
      <c r="OX2" s="115"/>
      <c r="OY2" s="115"/>
      <c r="OZ2" s="115"/>
      <c r="PA2" s="115"/>
      <c r="PB2" s="115"/>
      <c r="PC2" s="115"/>
      <c r="PD2" s="115"/>
      <c r="PE2" s="115"/>
      <c r="PF2" s="115"/>
      <c r="PG2" s="115"/>
      <c r="PH2" s="115"/>
      <c r="PI2" s="115"/>
      <c r="PJ2" s="115"/>
      <c r="PK2" s="115"/>
      <c r="PL2" s="115"/>
      <c r="PM2" s="115"/>
      <c r="PN2" s="115"/>
      <c r="PO2" s="115"/>
      <c r="PP2" s="115"/>
      <c r="PQ2" s="115"/>
      <c r="PR2" s="115"/>
      <c r="PS2" s="115"/>
      <c r="PT2" s="115"/>
      <c r="PU2" s="115"/>
      <c r="PV2" s="115"/>
      <c r="PW2" s="115"/>
      <c r="PX2" s="115"/>
      <c r="PY2" s="115"/>
      <c r="PZ2" s="115"/>
      <c r="QA2" s="115"/>
      <c r="QB2" s="115"/>
      <c r="QC2" s="115"/>
      <c r="QD2" s="115"/>
      <c r="QE2" s="115"/>
      <c r="QF2" s="115"/>
      <c r="QG2" s="115"/>
      <c r="QH2" s="115"/>
      <c r="QI2" s="115"/>
      <c r="QJ2" s="115"/>
      <c r="QK2" s="115"/>
      <c r="QL2" s="115"/>
      <c r="QM2" s="115"/>
      <c r="QN2" s="115"/>
      <c r="QO2" s="115"/>
      <c r="QP2" s="115"/>
      <c r="QQ2" s="115"/>
      <c r="QR2" s="115"/>
      <c r="QS2" s="115"/>
      <c r="QT2" s="115"/>
      <c r="QU2" s="115"/>
      <c r="QV2" s="115"/>
      <c r="QW2" s="115"/>
      <c r="QX2" s="115"/>
      <c r="QY2" s="115"/>
      <c r="QZ2" s="115"/>
      <c r="RA2" s="115"/>
      <c r="RB2" s="115"/>
      <c r="RC2" s="115"/>
      <c r="RD2" s="115"/>
      <c r="RE2" s="115"/>
      <c r="RF2" s="115"/>
      <c r="RG2" s="115"/>
      <c r="RH2" s="115"/>
      <c r="RI2" s="115"/>
      <c r="RJ2" s="115"/>
      <c r="RK2" s="115"/>
      <c r="RL2" s="115"/>
      <c r="RM2" s="115"/>
      <c r="RN2" s="115"/>
      <c r="RO2" s="115"/>
      <c r="RP2" s="115"/>
      <c r="RQ2" s="115"/>
      <c r="RR2" s="115"/>
      <c r="RS2" s="115"/>
      <c r="RT2" s="115"/>
      <c r="RU2" s="115"/>
      <c r="RV2" s="115"/>
      <c r="RW2" s="115"/>
      <c r="RX2" s="115"/>
      <c r="RY2" s="115"/>
      <c r="RZ2" s="115"/>
      <c r="SA2" s="115"/>
      <c r="SB2" s="115"/>
      <c r="SC2" s="115"/>
      <c r="SD2" s="115"/>
      <c r="SE2" s="115"/>
      <c r="SF2" s="115"/>
      <c r="SG2" s="115"/>
      <c r="SH2" s="115"/>
      <c r="SI2" s="115"/>
      <c r="SJ2" s="115"/>
      <c r="SK2" s="115"/>
      <c r="SL2" s="115"/>
      <c r="SM2" s="115"/>
      <c r="SN2" s="115"/>
      <c r="SO2" s="115"/>
      <c r="SP2" s="115"/>
      <c r="SQ2" s="115"/>
      <c r="SR2" s="115"/>
      <c r="SS2" s="115"/>
      <c r="ST2" s="115"/>
      <c r="SU2" s="115"/>
      <c r="SV2" s="115"/>
      <c r="SW2" s="115"/>
      <c r="SX2" s="115"/>
      <c r="SY2" s="115"/>
      <c r="SZ2" s="115"/>
      <c r="TA2" s="115"/>
      <c r="TB2" s="115"/>
      <c r="TC2" s="115"/>
      <c r="TD2" s="115"/>
      <c r="TE2" s="115"/>
      <c r="TF2" s="115"/>
      <c r="TG2" s="115"/>
      <c r="TH2" s="115"/>
      <c r="TI2" s="115"/>
      <c r="TJ2" s="115"/>
      <c r="TK2" s="115"/>
      <c r="TL2" s="115"/>
      <c r="TM2" s="115"/>
      <c r="TN2" s="115"/>
      <c r="TO2" s="115"/>
      <c r="TP2" s="115"/>
      <c r="TQ2" s="115"/>
      <c r="TR2" s="115"/>
      <c r="TS2" s="115"/>
      <c r="TT2" s="115"/>
      <c r="TU2" s="115"/>
      <c r="TV2" s="115"/>
      <c r="TW2" s="115"/>
      <c r="TX2" s="115"/>
      <c r="TY2" s="115"/>
      <c r="TZ2" s="115"/>
      <c r="UA2" s="115"/>
      <c r="UB2" s="115"/>
      <c r="UC2" s="115"/>
      <c r="UD2" s="115"/>
      <c r="UE2" s="115"/>
      <c r="UF2" s="115"/>
      <c r="UG2" s="115"/>
      <c r="UH2" s="115"/>
      <c r="UI2" s="115"/>
      <c r="UJ2" s="115"/>
      <c r="UK2" s="115"/>
      <c r="UL2" s="115"/>
      <c r="UM2" s="115"/>
      <c r="UN2" s="115"/>
      <c r="UO2" s="115"/>
      <c r="UP2" s="115"/>
      <c r="UQ2" s="115"/>
      <c r="UR2" s="115"/>
      <c r="US2" s="115"/>
      <c r="UT2" s="115"/>
      <c r="UU2" s="115"/>
      <c r="UV2" s="115"/>
      <c r="UW2" s="115"/>
      <c r="UX2" s="115"/>
      <c r="UY2" s="115"/>
      <c r="UZ2" s="115"/>
      <c r="VA2" s="115"/>
      <c r="VB2" s="115"/>
      <c r="VC2" s="115"/>
      <c r="VD2" s="115"/>
      <c r="VE2" s="115"/>
      <c r="VF2" s="115"/>
      <c r="VG2" s="115"/>
      <c r="VH2" s="115"/>
      <c r="VI2" s="115"/>
      <c r="VJ2" s="115"/>
      <c r="VK2" s="115"/>
      <c r="VL2" s="115"/>
      <c r="VM2" s="115"/>
      <c r="VN2" s="115"/>
      <c r="VO2" s="115"/>
      <c r="VP2" s="115"/>
      <c r="VQ2" s="115"/>
      <c r="VR2" s="115"/>
      <c r="VS2" s="115"/>
      <c r="VT2" s="115"/>
      <c r="VU2" s="115"/>
      <c r="VV2" s="115"/>
      <c r="VW2" s="115"/>
      <c r="VX2" s="115"/>
      <c r="VY2" s="115"/>
      <c r="VZ2" s="115"/>
      <c r="WA2" s="115"/>
      <c r="WB2" s="115"/>
      <c r="WC2" s="115"/>
      <c r="WD2" s="115"/>
      <c r="WE2" s="115"/>
      <c r="WF2" s="115"/>
      <c r="WG2" s="115"/>
      <c r="WH2" s="115"/>
      <c r="WI2" s="115"/>
      <c r="WJ2" s="115"/>
      <c r="WK2" s="115"/>
      <c r="WL2" s="115"/>
      <c r="WM2" s="115"/>
      <c r="WN2" s="115"/>
      <c r="WO2" s="115"/>
      <c r="WP2" s="115"/>
      <c r="WQ2" s="115"/>
      <c r="WR2" s="115"/>
      <c r="WS2" s="115"/>
      <c r="WT2" s="115"/>
      <c r="WU2" s="115"/>
      <c r="WV2" s="115"/>
      <c r="WW2" s="115"/>
      <c r="WX2" s="115"/>
      <c r="WY2" s="115"/>
      <c r="WZ2" s="115"/>
      <c r="XA2" s="115"/>
      <c r="XB2" s="115"/>
      <c r="XC2" s="115"/>
      <c r="XD2" s="115"/>
      <c r="XE2" s="115"/>
      <c r="XF2" s="115"/>
      <c r="XG2" s="115"/>
      <c r="XH2" s="115"/>
      <c r="XI2" s="115"/>
      <c r="XJ2" s="115"/>
      <c r="XK2" s="115"/>
      <c r="XL2" s="115"/>
      <c r="XM2" s="115"/>
      <c r="XN2" s="115"/>
      <c r="XO2" s="115"/>
      <c r="XP2" s="115"/>
      <c r="XQ2" s="115"/>
      <c r="XR2" s="115"/>
      <c r="XS2" s="115"/>
      <c r="XT2" s="115"/>
      <c r="XU2" s="115"/>
      <c r="XV2" s="115"/>
      <c r="XW2" s="115"/>
      <c r="XX2" s="115"/>
      <c r="XY2" s="115"/>
      <c r="XZ2" s="115"/>
      <c r="YA2" s="115"/>
      <c r="YB2" s="115"/>
      <c r="YC2" s="115"/>
      <c r="YD2" s="115"/>
      <c r="YE2" s="115"/>
      <c r="YF2" s="115"/>
      <c r="YG2" s="115"/>
      <c r="YH2" s="115"/>
      <c r="YI2" s="115"/>
      <c r="YJ2" s="115"/>
      <c r="YK2" s="115"/>
      <c r="YL2" s="115"/>
      <c r="YM2" s="115"/>
      <c r="YN2" s="115"/>
      <c r="YO2" s="115"/>
      <c r="YP2" s="115"/>
      <c r="YQ2" s="115"/>
      <c r="YR2" s="115"/>
      <c r="YS2" s="115"/>
      <c r="YT2" s="115"/>
      <c r="YU2" s="115"/>
      <c r="YV2" s="115"/>
      <c r="YW2" s="115"/>
      <c r="YX2" s="115"/>
      <c r="YY2" s="115"/>
      <c r="YZ2" s="115"/>
      <c r="ZA2" s="115"/>
      <c r="ZB2" s="115"/>
      <c r="ZC2" s="115"/>
      <c r="ZD2" s="115"/>
      <c r="ZE2" s="115"/>
      <c r="ZF2" s="115"/>
      <c r="ZG2" s="115"/>
      <c r="ZH2" s="115"/>
      <c r="ZI2" s="115"/>
      <c r="ZJ2" s="115"/>
      <c r="ZK2" s="115"/>
      <c r="ZL2" s="115"/>
      <c r="ZM2" s="115"/>
      <c r="ZN2" s="115"/>
      <c r="ZO2" s="115"/>
      <c r="ZP2" s="115"/>
      <c r="ZQ2" s="115"/>
      <c r="ZR2" s="115"/>
      <c r="ZS2" s="115"/>
      <c r="ZT2" s="115"/>
      <c r="ZU2" s="115"/>
      <c r="ZV2" s="115"/>
      <c r="ZW2" s="115"/>
      <c r="ZX2" s="115"/>
      <c r="ZY2" s="115"/>
      <c r="ZZ2" s="115"/>
      <c r="AAA2" s="115"/>
      <c r="AAB2" s="115"/>
      <c r="AAC2" s="115"/>
      <c r="AAD2" s="115"/>
      <c r="AAE2" s="115"/>
      <c r="AAF2" s="115"/>
      <c r="AAG2" s="115"/>
      <c r="AAH2" s="115"/>
      <c r="AAI2" s="115"/>
      <c r="AAJ2" s="115"/>
      <c r="AAK2" s="115"/>
      <c r="AAL2" s="115"/>
      <c r="AAM2" s="115"/>
      <c r="AAN2" s="115"/>
      <c r="AAO2" s="115"/>
      <c r="AAP2" s="115"/>
      <c r="AAQ2" s="115"/>
      <c r="AAR2" s="115"/>
      <c r="AAS2" s="115"/>
      <c r="AAT2" s="115"/>
      <c r="AAU2" s="115"/>
      <c r="AAV2" s="115"/>
      <c r="AAW2" s="115"/>
      <c r="AAX2" s="115"/>
      <c r="AAY2" s="115"/>
      <c r="AAZ2" s="115"/>
      <c r="ABA2" s="115"/>
      <c r="ABB2" s="115"/>
      <c r="ABC2" s="115"/>
      <c r="ABD2" s="115"/>
      <c r="ABE2" s="115"/>
      <c r="ABF2" s="115"/>
      <c r="ABG2" s="115"/>
      <c r="ABH2" s="115"/>
      <c r="ABI2" s="115"/>
      <c r="ABJ2" s="115"/>
      <c r="ABK2" s="115"/>
      <c r="ABL2" s="115"/>
      <c r="ABM2" s="115"/>
      <c r="ABN2" s="115"/>
      <c r="ABO2" s="115"/>
      <c r="ABP2" s="115"/>
      <c r="ABQ2" s="115"/>
      <c r="ABR2" s="115"/>
      <c r="ABS2" s="115"/>
      <c r="ABT2" s="115"/>
      <c r="ABU2" s="115"/>
      <c r="ABV2" s="115"/>
      <c r="ABW2" s="115"/>
      <c r="ABX2" s="115"/>
      <c r="ABY2" s="115"/>
      <c r="ABZ2" s="115"/>
      <c r="ACA2" s="115"/>
      <c r="ACB2" s="115"/>
      <c r="ACC2" s="115"/>
      <c r="ACD2" s="115"/>
      <c r="ACE2" s="115"/>
      <c r="ACF2" s="115"/>
      <c r="ACG2" s="115"/>
      <c r="ACH2" s="115"/>
      <c r="ACI2" s="115"/>
      <c r="ACJ2" s="115"/>
      <c r="ACK2" s="115"/>
      <c r="ACL2" s="115"/>
      <c r="ACM2" s="115"/>
      <c r="ACN2" s="115"/>
      <c r="ACO2" s="115"/>
      <c r="ACP2" s="115"/>
      <c r="ACQ2" s="115"/>
      <c r="ACR2" s="115"/>
      <c r="ACS2" s="115"/>
      <c r="ACT2" s="115"/>
      <c r="ACU2" s="115"/>
      <c r="ACV2" s="115"/>
      <c r="ACW2" s="115"/>
      <c r="ACX2" s="115"/>
      <c r="ACY2" s="115"/>
      <c r="ACZ2" s="115"/>
      <c r="ADA2" s="115"/>
      <c r="ADB2" s="115"/>
      <c r="ADC2" s="115"/>
      <c r="ADD2" s="115"/>
      <c r="ADE2" s="115"/>
      <c r="ADF2" s="115"/>
      <c r="ADG2" s="115"/>
      <c r="ADH2" s="115"/>
      <c r="ADI2" s="115"/>
      <c r="ADJ2" s="115"/>
      <c r="ADK2" s="115"/>
      <c r="ADL2" s="115"/>
      <c r="ADM2" s="115"/>
      <c r="ADN2" s="115"/>
      <c r="ADO2" s="115"/>
      <c r="ADP2" s="115"/>
      <c r="ADQ2" s="115"/>
      <c r="ADR2" s="115"/>
      <c r="ADS2" s="115"/>
      <c r="ADT2" s="115"/>
      <c r="ADU2" s="115"/>
      <c r="ADV2" s="115"/>
      <c r="ADW2" s="115"/>
      <c r="ADX2" s="115"/>
      <c r="ADY2" s="115"/>
      <c r="ADZ2" s="115"/>
      <c r="AEA2" s="115"/>
      <c r="AEB2" s="115"/>
      <c r="AEC2" s="115"/>
      <c r="AED2" s="115"/>
      <c r="AEE2" s="115"/>
      <c r="AEF2" s="115"/>
      <c r="AEG2" s="115"/>
      <c r="AEH2" s="115"/>
      <c r="AEI2" s="115"/>
      <c r="AEJ2" s="115"/>
      <c r="AEK2" s="115"/>
      <c r="AEL2" s="115"/>
      <c r="AEM2" s="115"/>
      <c r="AEN2" s="115"/>
      <c r="AEO2" s="115"/>
      <c r="AEP2" s="115"/>
      <c r="AEQ2" s="115"/>
      <c r="AER2" s="115"/>
      <c r="AES2" s="115"/>
      <c r="AET2" s="115"/>
      <c r="AEU2" s="115"/>
      <c r="AEV2" s="115"/>
      <c r="AEW2" s="115"/>
      <c r="AEX2" s="115"/>
      <c r="AEY2" s="115"/>
      <c r="AEZ2" s="115"/>
      <c r="AFA2" s="115"/>
      <c r="AFB2" s="115"/>
      <c r="AFC2" s="115"/>
      <c r="AFD2" s="115"/>
      <c r="AFE2" s="115"/>
      <c r="AFF2" s="115"/>
      <c r="AFG2" s="115"/>
      <c r="AFH2" s="115"/>
      <c r="AFI2" s="115"/>
      <c r="AFJ2" s="115"/>
      <c r="AFK2" s="115"/>
      <c r="AFL2" s="115"/>
      <c r="AFM2" s="115"/>
      <c r="AFN2" s="115"/>
      <c r="AFO2" s="115"/>
      <c r="AFP2" s="115"/>
      <c r="AFQ2" s="115"/>
      <c r="AFR2" s="115"/>
      <c r="AFS2" s="115"/>
      <c r="AFT2" s="115"/>
      <c r="AFU2" s="115"/>
      <c r="AFV2" s="115"/>
      <c r="AFW2" s="115"/>
      <c r="AFX2" s="115"/>
      <c r="AFY2" s="115"/>
      <c r="AFZ2" s="115"/>
      <c r="AGA2" s="115"/>
      <c r="AGB2" s="115"/>
      <c r="AGC2" s="115"/>
      <c r="AGD2" s="115"/>
      <c r="AGE2" s="115"/>
      <c r="AGF2" s="115"/>
      <c r="AGG2" s="115"/>
      <c r="AGH2" s="115"/>
      <c r="AGI2" s="115"/>
      <c r="AGJ2" s="115"/>
      <c r="AGK2" s="115"/>
      <c r="AGL2" s="115"/>
      <c r="AGM2" s="115"/>
      <c r="AGN2" s="115"/>
      <c r="AGO2" s="115"/>
      <c r="AGP2" s="115"/>
      <c r="AGQ2" s="115"/>
      <c r="AGR2" s="115"/>
      <c r="AGS2" s="115"/>
      <c r="AGT2" s="115"/>
      <c r="AGU2" s="115"/>
      <c r="AGV2" s="115"/>
      <c r="AGW2" s="115"/>
      <c r="AGX2" s="115"/>
      <c r="AGY2" s="115"/>
      <c r="AGZ2" s="115"/>
      <c r="AHA2" s="115"/>
      <c r="AHB2" s="115"/>
      <c r="AHC2" s="115"/>
      <c r="AHD2" s="115"/>
      <c r="AHE2" s="115"/>
      <c r="AHF2" s="115"/>
      <c r="AHG2" s="115"/>
      <c r="AHH2" s="115"/>
      <c r="AHI2" s="115"/>
      <c r="AHJ2" s="115"/>
      <c r="AHK2" s="115"/>
      <c r="AHL2" s="115"/>
      <c r="AHM2" s="115"/>
      <c r="AHN2" s="115"/>
      <c r="AHO2" s="115"/>
      <c r="AHP2" s="115"/>
      <c r="AHQ2" s="115"/>
      <c r="AHR2" s="115"/>
      <c r="AHS2" s="115"/>
      <c r="AHT2" s="115"/>
      <c r="AHU2" s="115"/>
      <c r="AHV2" s="115"/>
      <c r="AHW2" s="115"/>
      <c r="AHX2" s="115"/>
      <c r="AHY2" s="115"/>
      <c r="AHZ2" s="115"/>
      <c r="AIA2" s="115"/>
      <c r="AIB2" s="115"/>
      <c r="AIC2" s="115"/>
      <c r="AID2" s="115"/>
      <c r="AIE2" s="115"/>
      <c r="AIF2" s="115"/>
      <c r="AIG2" s="115"/>
      <c r="AIH2" s="115"/>
      <c r="AII2" s="115"/>
      <c r="AIJ2" s="115"/>
      <c r="AIK2" s="115"/>
      <c r="AIL2" s="115"/>
      <c r="AIM2" s="115"/>
      <c r="AIN2" s="115"/>
      <c r="AIO2" s="115"/>
      <c r="AIP2" s="115"/>
      <c r="AIQ2" s="115"/>
      <c r="AIR2" s="115"/>
      <c r="AIS2" s="115"/>
    </row>
    <row r="3" spans="1:929" ht="12.75" x14ac:dyDescent="0.2">
      <c r="A3" s="40"/>
      <c r="B3" s="39"/>
      <c r="C3" s="40"/>
      <c r="D3" s="40"/>
      <c r="E3" s="138"/>
      <c r="BS3" s="306"/>
      <c r="BT3" s="39"/>
      <c r="BU3" s="40"/>
      <c r="BV3" s="40"/>
      <c r="BW3" s="138"/>
      <c r="BX3" s="115"/>
      <c r="BY3" s="115"/>
      <c r="BZ3" s="115"/>
      <c r="CA3" s="115"/>
      <c r="CB3" s="115"/>
      <c r="CC3" s="115"/>
      <c r="CD3" s="115"/>
      <c r="CE3" s="115"/>
      <c r="CF3" s="115"/>
      <c r="CG3" s="115"/>
      <c r="CH3" s="115"/>
      <c r="CI3" s="115"/>
      <c r="CJ3" s="115"/>
      <c r="CK3" s="115"/>
      <c r="CL3" s="115"/>
      <c r="CM3" s="115"/>
      <c r="CN3" s="115"/>
      <c r="CO3" s="115"/>
      <c r="CP3" s="115"/>
      <c r="CQ3" s="115"/>
      <c r="CR3" s="115"/>
      <c r="CS3" s="115"/>
      <c r="CT3" s="115"/>
      <c r="CU3" s="115"/>
      <c r="CV3" s="115"/>
      <c r="CW3" s="115"/>
      <c r="CX3" s="115"/>
      <c r="CY3" s="115"/>
      <c r="CZ3" s="115"/>
      <c r="DA3" s="115"/>
      <c r="DB3" s="115"/>
      <c r="DC3" s="115"/>
      <c r="DD3" s="115"/>
      <c r="DE3" s="115"/>
      <c r="DF3" s="115"/>
      <c r="DG3" s="115"/>
      <c r="DH3" s="115"/>
      <c r="DI3" s="115"/>
      <c r="DJ3" s="115"/>
      <c r="DK3" s="115"/>
      <c r="DL3" s="115"/>
      <c r="DM3" s="115"/>
      <c r="DN3" s="115"/>
      <c r="DO3" s="115"/>
      <c r="DP3" s="115"/>
      <c r="DQ3" s="115"/>
      <c r="DR3" s="115"/>
      <c r="DS3" s="115"/>
      <c r="DT3" s="115"/>
      <c r="DU3" s="115"/>
      <c r="DV3" s="115"/>
      <c r="DW3" s="115"/>
      <c r="DX3" s="115"/>
      <c r="DY3" s="115"/>
      <c r="DZ3" s="115"/>
      <c r="EA3" s="115"/>
      <c r="EB3" s="115"/>
      <c r="EC3" s="115"/>
      <c r="ED3" s="115"/>
      <c r="EE3" s="115"/>
      <c r="EF3" s="115"/>
      <c r="EG3" s="115"/>
      <c r="EH3" s="115"/>
      <c r="EI3" s="115"/>
      <c r="EJ3" s="115"/>
      <c r="EK3" s="115"/>
      <c r="EL3" s="115"/>
      <c r="EM3" s="115"/>
      <c r="EN3" s="115"/>
      <c r="EO3" s="115"/>
      <c r="EP3" s="115"/>
      <c r="EQ3" s="115"/>
      <c r="ER3" s="115"/>
      <c r="ES3" s="115"/>
      <c r="ET3" s="115"/>
      <c r="EU3" s="115"/>
      <c r="EV3" s="115"/>
      <c r="EW3" s="115"/>
      <c r="EX3" s="115"/>
      <c r="EY3" s="115"/>
      <c r="EZ3" s="115"/>
      <c r="FA3" s="115"/>
      <c r="FB3" s="115"/>
      <c r="FC3" s="115"/>
      <c r="FD3" s="115"/>
      <c r="FE3" s="115"/>
      <c r="FF3" s="115"/>
      <c r="FG3" s="115"/>
      <c r="FH3" s="115"/>
      <c r="FI3" s="115"/>
      <c r="FJ3" s="115"/>
      <c r="FK3" s="115"/>
      <c r="FL3" s="115"/>
      <c r="FM3" s="115"/>
      <c r="FN3" s="115"/>
      <c r="FO3" s="115"/>
      <c r="FP3" s="115"/>
      <c r="FQ3" s="115"/>
      <c r="FR3" s="115"/>
      <c r="FS3" s="115"/>
      <c r="FT3" s="115"/>
      <c r="FU3" s="115"/>
      <c r="FV3" s="115"/>
      <c r="FW3" s="115"/>
      <c r="FX3" s="115"/>
      <c r="FY3" s="115"/>
      <c r="FZ3" s="115"/>
      <c r="GA3" s="115"/>
      <c r="GB3" s="115"/>
      <c r="GC3" s="115"/>
      <c r="GD3" s="115"/>
      <c r="GE3" s="115"/>
      <c r="GF3" s="115"/>
      <c r="GG3" s="115"/>
      <c r="GH3" s="115"/>
      <c r="GI3" s="115"/>
      <c r="GJ3" s="115"/>
      <c r="GK3" s="115"/>
      <c r="GL3" s="115"/>
      <c r="GM3" s="115"/>
      <c r="GN3" s="115"/>
      <c r="GO3" s="115"/>
      <c r="GP3" s="115"/>
      <c r="GQ3" s="115"/>
      <c r="GR3" s="115"/>
      <c r="GS3" s="115"/>
      <c r="GT3" s="115"/>
      <c r="GU3" s="115"/>
      <c r="GV3" s="115"/>
      <c r="GW3" s="115"/>
      <c r="GX3" s="115"/>
      <c r="GY3" s="115"/>
      <c r="GZ3" s="115"/>
      <c r="HA3" s="115"/>
      <c r="HB3" s="115"/>
      <c r="HC3" s="115"/>
      <c r="HD3" s="115"/>
      <c r="HE3" s="115"/>
      <c r="HF3" s="115"/>
      <c r="HG3" s="115"/>
      <c r="HH3" s="115"/>
      <c r="HI3" s="115"/>
      <c r="HJ3" s="115"/>
      <c r="HK3" s="115"/>
      <c r="HL3" s="115"/>
      <c r="HM3" s="115"/>
      <c r="HN3" s="115"/>
      <c r="HO3" s="115"/>
      <c r="HP3" s="115"/>
      <c r="HQ3" s="115"/>
      <c r="HR3" s="115"/>
      <c r="HS3" s="115"/>
      <c r="HT3" s="115"/>
      <c r="HU3" s="115"/>
      <c r="HV3" s="115"/>
      <c r="HW3" s="115"/>
      <c r="HX3" s="115"/>
      <c r="HY3" s="115"/>
      <c r="HZ3" s="115"/>
      <c r="IA3" s="115"/>
      <c r="IB3" s="115"/>
      <c r="IC3" s="115"/>
      <c r="ID3" s="115"/>
      <c r="IE3" s="115"/>
      <c r="IF3" s="115"/>
      <c r="IG3" s="115"/>
      <c r="IH3" s="115"/>
      <c r="II3" s="115"/>
      <c r="IJ3" s="115"/>
      <c r="IK3" s="115"/>
      <c r="IL3" s="115"/>
      <c r="IM3" s="115"/>
      <c r="IN3" s="115"/>
      <c r="IO3" s="115"/>
      <c r="IP3" s="115"/>
      <c r="IQ3" s="115"/>
      <c r="IR3" s="115"/>
      <c r="IS3" s="115"/>
      <c r="IT3" s="115"/>
      <c r="IU3" s="115"/>
      <c r="IV3" s="115"/>
      <c r="IW3" s="115"/>
      <c r="IX3" s="115"/>
      <c r="IY3" s="115"/>
      <c r="IZ3" s="115"/>
      <c r="JA3" s="115"/>
      <c r="JB3" s="115"/>
      <c r="JC3" s="115"/>
      <c r="JD3" s="115"/>
      <c r="JE3" s="115"/>
      <c r="JF3" s="115"/>
      <c r="JG3" s="115"/>
      <c r="JH3" s="115"/>
      <c r="JI3" s="115"/>
      <c r="JJ3" s="115"/>
      <c r="JK3" s="115"/>
      <c r="JL3" s="115"/>
      <c r="JM3" s="115"/>
      <c r="JN3" s="115"/>
      <c r="JO3" s="115"/>
      <c r="JP3" s="115"/>
      <c r="JQ3" s="115"/>
      <c r="JR3" s="115"/>
      <c r="JS3" s="115"/>
      <c r="JT3" s="115"/>
      <c r="JU3" s="115"/>
      <c r="JV3" s="115"/>
      <c r="JW3" s="115"/>
      <c r="JX3" s="115"/>
      <c r="JY3" s="115"/>
      <c r="JZ3" s="115"/>
      <c r="KA3" s="115"/>
      <c r="KB3" s="115"/>
      <c r="KC3" s="115"/>
      <c r="KD3" s="115"/>
      <c r="KE3" s="115"/>
      <c r="KF3" s="115"/>
      <c r="KG3" s="115"/>
      <c r="KH3" s="115"/>
      <c r="KI3" s="115"/>
      <c r="KJ3" s="115"/>
      <c r="KK3" s="115"/>
      <c r="KL3" s="115"/>
      <c r="KM3" s="115"/>
      <c r="KN3" s="115"/>
      <c r="KO3" s="115"/>
      <c r="KP3" s="115"/>
      <c r="KQ3" s="115"/>
      <c r="KR3" s="115"/>
      <c r="KS3" s="115"/>
      <c r="KT3" s="115"/>
      <c r="KU3" s="115"/>
      <c r="KV3" s="115"/>
      <c r="KW3" s="115"/>
      <c r="KX3" s="115"/>
      <c r="KY3" s="115"/>
      <c r="KZ3" s="115"/>
      <c r="LA3" s="115"/>
      <c r="LB3" s="115"/>
      <c r="LC3" s="115"/>
      <c r="LD3" s="115"/>
      <c r="LE3" s="115"/>
      <c r="LF3" s="115"/>
      <c r="LG3" s="115"/>
      <c r="LH3" s="115"/>
      <c r="LI3" s="115"/>
      <c r="LJ3" s="115"/>
      <c r="LK3" s="115"/>
      <c r="LL3" s="115"/>
      <c r="LM3" s="115"/>
      <c r="LN3" s="115"/>
      <c r="LO3" s="115"/>
      <c r="LP3" s="115"/>
      <c r="LQ3" s="115"/>
      <c r="LR3" s="115"/>
      <c r="LS3" s="115"/>
      <c r="LT3" s="115"/>
      <c r="LU3" s="115"/>
      <c r="LV3" s="115"/>
      <c r="LW3" s="115"/>
      <c r="LX3" s="115"/>
      <c r="LY3" s="115"/>
      <c r="LZ3" s="115"/>
      <c r="MA3" s="115"/>
      <c r="MB3" s="115"/>
      <c r="MC3" s="115"/>
      <c r="MD3" s="115"/>
      <c r="ME3" s="115"/>
      <c r="MF3" s="115"/>
      <c r="MG3" s="115"/>
      <c r="MH3" s="115"/>
      <c r="MI3" s="115"/>
      <c r="MJ3" s="115"/>
      <c r="MK3" s="115"/>
      <c r="ML3" s="115"/>
      <c r="MM3" s="115"/>
      <c r="MN3" s="115"/>
      <c r="MO3" s="115"/>
      <c r="MP3" s="115"/>
      <c r="MQ3" s="115"/>
      <c r="MR3" s="115"/>
      <c r="MS3" s="115"/>
      <c r="MT3" s="115"/>
      <c r="MU3" s="115"/>
      <c r="MV3" s="115"/>
      <c r="MW3" s="115"/>
      <c r="MX3" s="115"/>
      <c r="MY3" s="115"/>
      <c r="MZ3" s="115"/>
      <c r="NA3" s="115"/>
      <c r="NB3" s="115"/>
      <c r="NC3" s="115"/>
      <c r="ND3" s="115"/>
      <c r="NE3" s="115"/>
      <c r="NF3" s="115"/>
      <c r="NG3" s="115"/>
      <c r="NH3" s="115"/>
      <c r="NI3" s="115"/>
      <c r="NJ3" s="115"/>
      <c r="NK3" s="115"/>
      <c r="NL3" s="115"/>
      <c r="NM3" s="115"/>
      <c r="NN3" s="115"/>
      <c r="NO3" s="115"/>
      <c r="NP3" s="115"/>
      <c r="NQ3" s="115"/>
      <c r="NR3" s="115"/>
      <c r="NS3" s="115"/>
      <c r="NT3" s="115"/>
      <c r="NU3" s="115"/>
      <c r="NV3" s="115"/>
      <c r="NW3" s="115"/>
      <c r="NX3" s="115"/>
      <c r="NY3" s="115"/>
      <c r="NZ3" s="115"/>
      <c r="OA3" s="115"/>
      <c r="OB3" s="115"/>
      <c r="OC3" s="115"/>
      <c r="OD3" s="115"/>
      <c r="OE3" s="115"/>
      <c r="OF3" s="115"/>
      <c r="OG3" s="115"/>
      <c r="OH3" s="115"/>
      <c r="OI3" s="115"/>
      <c r="OJ3" s="115"/>
      <c r="OK3" s="115"/>
      <c r="OL3" s="115"/>
      <c r="OM3" s="115"/>
      <c r="ON3" s="115"/>
      <c r="OO3" s="115"/>
      <c r="OP3" s="115"/>
      <c r="OQ3" s="115"/>
      <c r="OR3" s="115"/>
      <c r="OS3" s="115"/>
      <c r="OT3" s="115"/>
      <c r="OU3" s="115"/>
      <c r="OV3" s="115"/>
      <c r="OW3" s="115"/>
      <c r="OX3" s="115"/>
      <c r="OY3" s="115"/>
      <c r="OZ3" s="115"/>
      <c r="PA3" s="115"/>
      <c r="PB3" s="115"/>
      <c r="PC3" s="115"/>
      <c r="PD3" s="115"/>
      <c r="PE3" s="115"/>
      <c r="PF3" s="115"/>
      <c r="PG3" s="115"/>
      <c r="PH3" s="115"/>
      <c r="PI3" s="115"/>
      <c r="PJ3" s="115"/>
      <c r="PK3" s="115"/>
      <c r="PL3" s="115"/>
      <c r="PM3" s="115"/>
      <c r="PN3" s="115"/>
      <c r="PO3" s="115"/>
      <c r="PP3" s="115"/>
      <c r="PQ3" s="115"/>
      <c r="PR3" s="115"/>
      <c r="PS3" s="115"/>
      <c r="PT3" s="115"/>
      <c r="PU3" s="115"/>
      <c r="PV3" s="115"/>
      <c r="PW3" s="115"/>
      <c r="PX3" s="115"/>
      <c r="PY3" s="115"/>
      <c r="PZ3" s="115"/>
      <c r="QA3" s="115"/>
      <c r="QB3" s="115"/>
      <c r="QC3" s="115"/>
      <c r="QD3" s="115"/>
      <c r="QE3" s="115"/>
      <c r="QF3" s="115"/>
      <c r="QG3" s="115"/>
      <c r="QH3" s="115"/>
      <c r="QI3" s="115"/>
      <c r="QJ3" s="115"/>
      <c r="QK3" s="115"/>
      <c r="QL3" s="115"/>
      <c r="QM3" s="115"/>
      <c r="QN3" s="115"/>
      <c r="QO3" s="115"/>
      <c r="QP3" s="115"/>
      <c r="QQ3" s="115"/>
      <c r="QR3" s="115"/>
      <c r="QS3" s="115"/>
      <c r="QT3" s="115"/>
      <c r="QU3" s="115"/>
      <c r="QV3" s="115"/>
      <c r="QW3" s="115"/>
      <c r="QX3" s="115"/>
      <c r="QY3" s="115"/>
      <c r="QZ3" s="115"/>
      <c r="RA3" s="115"/>
      <c r="RB3" s="115"/>
      <c r="RC3" s="115"/>
      <c r="RD3" s="115"/>
      <c r="RE3" s="115"/>
      <c r="RF3" s="115"/>
      <c r="RG3" s="115"/>
      <c r="RH3" s="115"/>
      <c r="RI3" s="115"/>
      <c r="RJ3" s="115"/>
      <c r="RK3" s="115"/>
      <c r="RL3" s="115"/>
      <c r="RM3" s="115"/>
      <c r="RN3" s="115"/>
      <c r="RO3" s="115"/>
      <c r="RP3" s="115"/>
      <c r="RQ3" s="115"/>
      <c r="RR3" s="115"/>
      <c r="RS3" s="115"/>
      <c r="RT3" s="115"/>
      <c r="RU3" s="115"/>
      <c r="RV3" s="115"/>
      <c r="RW3" s="115"/>
      <c r="RX3" s="115"/>
      <c r="RY3" s="115"/>
      <c r="RZ3" s="115"/>
      <c r="SA3" s="115"/>
      <c r="SB3" s="115"/>
      <c r="SC3" s="115"/>
      <c r="SD3" s="115"/>
      <c r="SE3" s="115"/>
      <c r="SF3" s="115"/>
      <c r="SG3" s="115"/>
      <c r="SH3" s="115"/>
      <c r="SI3" s="115"/>
      <c r="SJ3" s="115"/>
      <c r="SK3" s="115"/>
      <c r="SL3" s="115"/>
      <c r="SM3" s="115"/>
      <c r="SN3" s="115"/>
      <c r="SO3" s="115"/>
      <c r="SP3" s="115"/>
      <c r="SQ3" s="115"/>
      <c r="SR3" s="115"/>
      <c r="SS3" s="115"/>
      <c r="ST3" s="115"/>
      <c r="SU3" s="115"/>
      <c r="SV3" s="115"/>
      <c r="SW3" s="115"/>
      <c r="SX3" s="115"/>
      <c r="SY3" s="115"/>
      <c r="SZ3" s="115"/>
      <c r="TA3" s="115"/>
      <c r="TB3" s="115"/>
      <c r="TC3" s="115"/>
      <c r="TD3" s="115"/>
      <c r="TE3" s="115"/>
      <c r="TF3" s="115"/>
      <c r="TG3" s="115"/>
      <c r="TH3" s="115"/>
      <c r="TI3" s="115"/>
      <c r="TJ3" s="115"/>
      <c r="TK3" s="115"/>
      <c r="TL3" s="115"/>
      <c r="TM3" s="115"/>
      <c r="TN3" s="115"/>
      <c r="TO3" s="115"/>
      <c r="TP3" s="115"/>
      <c r="TQ3" s="115"/>
      <c r="TR3" s="115"/>
      <c r="TS3" s="115"/>
      <c r="TT3" s="115"/>
      <c r="TU3" s="115"/>
      <c r="TV3" s="115"/>
      <c r="TW3" s="115"/>
      <c r="TX3" s="115"/>
      <c r="TY3" s="115"/>
      <c r="TZ3" s="115"/>
      <c r="UA3" s="115"/>
      <c r="UB3" s="115"/>
      <c r="UC3" s="115"/>
      <c r="UD3" s="115"/>
      <c r="UE3" s="115"/>
      <c r="UF3" s="115"/>
      <c r="UG3" s="115"/>
      <c r="UH3" s="115"/>
      <c r="UI3" s="115"/>
      <c r="UJ3" s="115"/>
      <c r="UK3" s="115"/>
      <c r="UL3" s="115"/>
      <c r="UM3" s="115"/>
      <c r="UN3" s="115"/>
      <c r="UO3" s="115"/>
      <c r="UP3" s="115"/>
      <c r="UQ3" s="115"/>
      <c r="UR3" s="115"/>
      <c r="US3" s="115"/>
      <c r="UT3" s="115"/>
      <c r="UU3" s="115"/>
      <c r="UV3" s="115"/>
      <c r="UW3" s="115"/>
      <c r="UX3" s="115"/>
      <c r="UY3" s="115"/>
      <c r="UZ3" s="115"/>
      <c r="VA3" s="115"/>
      <c r="VB3" s="115"/>
      <c r="VC3" s="115"/>
      <c r="VD3" s="115"/>
      <c r="VE3" s="115"/>
      <c r="VF3" s="115"/>
      <c r="VG3" s="115"/>
      <c r="VH3" s="115"/>
      <c r="VI3" s="115"/>
      <c r="VJ3" s="115"/>
      <c r="VK3" s="115"/>
      <c r="VL3" s="115"/>
      <c r="VM3" s="115"/>
      <c r="VN3" s="115"/>
      <c r="VO3" s="115"/>
      <c r="VP3" s="115"/>
      <c r="VQ3" s="115"/>
      <c r="VR3" s="115"/>
      <c r="VS3" s="115"/>
      <c r="VT3" s="115"/>
      <c r="VU3" s="115"/>
      <c r="VV3" s="115"/>
      <c r="VW3" s="115"/>
      <c r="VX3" s="115"/>
      <c r="VY3" s="115"/>
      <c r="VZ3" s="115"/>
      <c r="WA3" s="115"/>
      <c r="WB3" s="115"/>
      <c r="WC3" s="115"/>
      <c r="WD3" s="115"/>
      <c r="WE3" s="115"/>
      <c r="WF3" s="115"/>
      <c r="WG3" s="115"/>
      <c r="WH3" s="115"/>
      <c r="WI3" s="115"/>
      <c r="WJ3" s="115"/>
      <c r="WK3" s="115"/>
      <c r="WL3" s="115"/>
      <c r="WM3" s="115"/>
      <c r="WN3" s="115"/>
      <c r="WO3" s="115"/>
      <c r="WP3" s="115"/>
      <c r="WQ3" s="115"/>
      <c r="WR3" s="115"/>
      <c r="WS3" s="115"/>
      <c r="WT3" s="115"/>
      <c r="WU3" s="115"/>
      <c r="WV3" s="115"/>
      <c r="WW3" s="115"/>
      <c r="WX3" s="115"/>
      <c r="WY3" s="115"/>
      <c r="WZ3" s="115"/>
      <c r="XA3" s="115"/>
      <c r="XB3" s="115"/>
      <c r="XC3" s="115"/>
      <c r="XD3" s="115"/>
      <c r="XE3" s="115"/>
      <c r="XF3" s="115"/>
      <c r="XG3" s="115"/>
      <c r="XH3" s="115"/>
      <c r="XI3" s="115"/>
      <c r="XJ3" s="115"/>
      <c r="XK3" s="115"/>
      <c r="XL3" s="115"/>
      <c r="XM3" s="115"/>
      <c r="XN3" s="115"/>
      <c r="XO3" s="115"/>
      <c r="XP3" s="115"/>
      <c r="XQ3" s="115"/>
      <c r="XR3" s="115"/>
      <c r="XS3" s="115"/>
      <c r="XT3" s="115"/>
      <c r="XU3" s="115"/>
      <c r="XV3" s="115"/>
      <c r="XW3" s="115"/>
      <c r="XX3" s="115"/>
      <c r="XY3" s="115"/>
      <c r="XZ3" s="115"/>
      <c r="YA3" s="115"/>
      <c r="YB3" s="115"/>
      <c r="YC3" s="115"/>
      <c r="YD3" s="115"/>
      <c r="YE3" s="115"/>
      <c r="YF3" s="115"/>
      <c r="YG3" s="115"/>
      <c r="YH3" s="115"/>
      <c r="YI3" s="115"/>
      <c r="YJ3" s="115"/>
      <c r="YK3" s="115"/>
      <c r="YL3" s="115"/>
      <c r="YM3" s="115"/>
      <c r="YN3" s="115"/>
      <c r="YO3" s="115"/>
      <c r="YP3" s="115"/>
      <c r="YQ3" s="115"/>
      <c r="YR3" s="115"/>
      <c r="YS3" s="115"/>
      <c r="YT3" s="115"/>
      <c r="YU3" s="115"/>
      <c r="YV3" s="115"/>
      <c r="YW3" s="115"/>
      <c r="YX3" s="115"/>
      <c r="YY3" s="115"/>
      <c r="YZ3" s="115"/>
      <c r="ZA3" s="115"/>
      <c r="ZB3" s="115"/>
      <c r="ZC3" s="115"/>
      <c r="ZD3" s="115"/>
      <c r="ZE3" s="115"/>
      <c r="ZF3" s="115"/>
      <c r="ZG3" s="115"/>
      <c r="ZH3" s="115"/>
      <c r="ZI3" s="115"/>
      <c r="ZJ3" s="115"/>
      <c r="ZK3" s="115"/>
      <c r="ZL3" s="115"/>
      <c r="ZM3" s="115"/>
      <c r="ZN3" s="115"/>
      <c r="ZO3" s="115"/>
      <c r="ZP3" s="115"/>
      <c r="ZQ3" s="115"/>
      <c r="ZR3" s="115"/>
      <c r="ZS3" s="115"/>
      <c r="ZT3" s="115"/>
      <c r="ZU3" s="115"/>
      <c r="ZV3" s="115"/>
      <c r="ZW3" s="115"/>
      <c r="ZX3" s="115"/>
      <c r="ZY3" s="115"/>
      <c r="ZZ3" s="115"/>
      <c r="AAA3" s="115"/>
      <c r="AAB3" s="115"/>
      <c r="AAC3" s="115"/>
      <c r="AAD3" s="115"/>
      <c r="AAE3" s="115"/>
      <c r="AAF3" s="115"/>
      <c r="AAG3" s="115"/>
      <c r="AAH3" s="115"/>
      <c r="AAI3" s="115"/>
      <c r="AAJ3" s="115"/>
      <c r="AAK3" s="115"/>
      <c r="AAL3" s="115"/>
      <c r="AAM3" s="115"/>
      <c r="AAN3" s="115"/>
      <c r="AAO3" s="115"/>
      <c r="AAP3" s="115"/>
      <c r="AAQ3" s="115"/>
      <c r="AAR3" s="115"/>
      <c r="AAS3" s="115"/>
      <c r="AAT3" s="115"/>
      <c r="AAU3" s="115"/>
      <c r="AAV3" s="115"/>
      <c r="AAW3" s="115"/>
      <c r="AAX3" s="115"/>
      <c r="AAY3" s="115"/>
      <c r="AAZ3" s="115"/>
      <c r="ABA3" s="115"/>
      <c r="ABB3" s="115"/>
      <c r="ABC3" s="115"/>
      <c r="ABD3" s="115"/>
      <c r="ABE3" s="115"/>
      <c r="ABF3" s="115"/>
      <c r="ABG3" s="115"/>
      <c r="ABH3" s="115"/>
      <c r="ABI3" s="115"/>
      <c r="ABJ3" s="115"/>
      <c r="ABK3" s="115"/>
      <c r="ABL3" s="115"/>
      <c r="ABM3" s="115"/>
      <c r="ABN3" s="115"/>
      <c r="ABO3" s="115"/>
      <c r="ABP3" s="115"/>
      <c r="ABQ3" s="115"/>
      <c r="ABR3" s="115"/>
      <c r="ABS3" s="115"/>
      <c r="ABT3" s="115"/>
      <c r="ABU3" s="115"/>
      <c r="ABV3" s="115"/>
      <c r="ABW3" s="115"/>
      <c r="ABX3" s="115"/>
      <c r="ABY3" s="115"/>
      <c r="ABZ3" s="115"/>
      <c r="ACA3" s="115"/>
      <c r="ACB3" s="115"/>
      <c r="ACC3" s="115"/>
      <c r="ACD3" s="115"/>
      <c r="ACE3" s="115"/>
      <c r="ACF3" s="115"/>
      <c r="ACG3" s="115"/>
      <c r="ACH3" s="115"/>
      <c r="ACI3" s="115"/>
      <c r="ACJ3" s="115"/>
      <c r="ACK3" s="115"/>
      <c r="ACL3" s="115"/>
      <c r="ACM3" s="115"/>
      <c r="ACN3" s="115"/>
      <c r="ACO3" s="115"/>
      <c r="ACP3" s="115"/>
      <c r="ACQ3" s="115"/>
      <c r="ACR3" s="115"/>
      <c r="ACS3" s="115"/>
      <c r="ACT3" s="115"/>
      <c r="ACU3" s="115"/>
      <c r="ACV3" s="115"/>
      <c r="ACW3" s="115"/>
      <c r="ACX3" s="115"/>
      <c r="ACY3" s="115"/>
      <c r="ACZ3" s="115"/>
      <c r="ADA3" s="115"/>
      <c r="ADB3" s="115"/>
      <c r="ADC3" s="115"/>
      <c r="ADD3" s="115"/>
      <c r="ADE3" s="115"/>
      <c r="ADF3" s="115"/>
      <c r="ADG3" s="115"/>
      <c r="ADH3" s="115"/>
      <c r="ADI3" s="115"/>
      <c r="ADJ3" s="115"/>
      <c r="ADK3" s="115"/>
      <c r="ADL3" s="115"/>
      <c r="ADM3" s="115"/>
      <c r="ADN3" s="115"/>
      <c r="ADO3" s="115"/>
      <c r="ADP3" s="115"/>
      <c r="ADQ3" s="115"/>
      <c r="ADR3" s="115"/>
      <c r="ADS3" s="115"/>
      <c r="ADT3" s="115"/>
      <c r="ADU3" s="115"/>
      <c r="ADV3" s="115"/>
      <c r="ADW3" s="115"/>
      <c r="ADX3" s="115"/>
      <c r="ADY3" s="115"/>
      <c r="ADZ3" s="115"/>
      <c r="AEA3" s="115"/>
      <c r="AEB3" s="115"/>
      <c r="AEC3" s="115"/>
      <c r="AED3" s="115"/>
      <c r="AEE3" s="115"/>
      <c r="AEF3" s="115"/>
      <c r="AEG3" s="115"/>
      <c r="AEH3" s="115"/>
      <c r="AEI3" s="115"/>
      <c r="AEJ3" s="115"/>
      <c r="AEK3" s="115"/>
      <c r="AEL3" s="115"/>
      <c r="AEM3" s="115"/>
      <c r="AEN3" s="115"/>
      <c r="AEO3" s="115"/>
      <c r="AEP3" s="115"/>
      <c r="AEQ3" s="115"/>
      <c r="AER3" s="115"/>
      <c r="AES3" s="115"/>
      <c r="AET3" s="115"/>
      <c r="AEU3" s="115"/>
      <c r="AEV3" s="115"/>
      <c r="AEW3" s="115"/>
      <c r="AEX3" s="115"/>
      <c r="AEY3" s="115"/>
      <c r="AEZ3" s="115"/>
      <c r="AFA3" s="115"/>
      <c r="AFB3" s="115"/>
      <c r="AFC3" s="115"/>
      <c r="AFD3" s="115"/>
      <c r="AFE3" s="115"/>
      <c r="AFF3" s="115"/>
      <c r="AFG3" s="115"/>
      <c r="AFH3" s="115"/>
      <c r="AFI3" s="115"/>
      <c r="AFJ3" s="115"/>
      <c r="AFK3" s="115"/>
      <c r="AFL3" s="115"/>
      <c r="AFM3" s="115"/>
      <c r="AFN3" s="115"/>
      <c r="AFO3" s="115"/>
      <c r="AFP3" s="115"/>
      <c r="AFQ3" s="115"/>
      <c r="AFR3" s="115"/>
      <c r="AFS3" s="115"/>
      <c r="AFT3" s="115"/>
      <c r="AFU3" s="115"/>
      <c r="AFV3" s="115"/>
      <c r="AFW3" s="115"/>
      <c r="AFX3" s="115"/>
      <c r="AFY3" s="115"/>
      <c r="AFZ3" s="115"/>
      <c r="AGA3" s="115"/>
      <c r="AGB3" s="115"/>
      <c r="AGC3" s="115"/>
      <c r="AGD3" s="115"/>
      <c r="AGE3" s="115"/>
      <c r="AGF3" s="115"/>
      <c r="AGG3" s="115"/>
      <c r="AGH3" s="115"/>
      <c r="AGI3" s="115"/>
      <c r="AGJ3" s="115"/>
      <c r="AGK3" s="115"/>
      <c r="AGL3" s="115"/>
      <c r="AGM3" s="115"/>
      <c r="AGN3" s="115"/>
      <c r="AGO3" s="115"/>
      <c r="AGP3" s="115"/>
      <c r="AGQ3" s="115"/>
      <c r="AGR3" s="115"/>
      <c r="AGS3" s="115"/>
      <c r="AGT3" s="115"/>
      <c r="AGU3" s="115"/>
      <c r="AGV3" s="115"/>
      <c r="AGW3" s="115"/>
      <c r="AGX3" s="115"/>
      <c r="AGY3" s="115"/>
      <c r="AGZ3" s="115"/>
      <c r="AHA3" s="115"/>
      <c r="AHB3" s="115"/>
      <c r="AHC3" s="115"/>
      <c r="AHD3" s="115"/>
      <c r="AHE3" s="115"/>
      <c r="AHF3" s="115"/>
      <c r="AHG3" s="115"/>
      <c r="AHH3" s="115"/>
      <c r="AHI3" s="115"/>
      <c r="AHJ3" s="115"/>
      <c r="AHK3" s="115"/>
      <c r="AHL3" s="115"/>
      <c r="AHM3" s="115"/>
      <c r="AHN3" s="115"/>
      <c r="AHO3" s="115"/>
      <c r="AHP3" s="115"/>
      <c r="AHQ3" s="115"/>
      <c r="AHR3" s="115"/>
      <c r="AHS3" s="115"/>
      <c r="AHT3" s="115"/>
      <c r="AHU3" s="115"/>
      <c r="AHV3" s="115"/>
      <c r="AHW3" s="115"/>
      <c r="AHX3" s="115"/>
      <c r="AHY3" s="115"/>
      <c r="AHZ3" s="115"/>
      <c r="AIA3" s="115"/>
      <c r="AIB3" s="115"/>
      <c r="AIC3" s="115"/>
      <c r="AID3" s="115"/>
      <c r="AIE3" s="115"/>
      <c r="AIF3" s="115"/>
      <c r="AIG3" s="115"/>
      <c r="AIH3" s="115"/>
      <c r="AII3" s="115"/>
      <c r="AIJ3" s="115"/>
      <c r="AIK3" s="115"/>
      <c r="AIL3" s="115"/>
      <c r="AIM3" s="115"/>
      <c r="AIN3" s="115"/>
      <c r="AIO3" s="115"/>
      <c r="AIP3" s="115"/>
      <c r="AIQ3" s="115"/>
      <c r="AIR3" s="115"/>
      <c r="AIS3" s="115"/>
    </row>
    <row r="4" spans="1:929" ht="12.75" x14ac:dyDescent="0.2">
      <c r="A4" s="40"/>
      <c r="B4" s="39"/>
      <c r="C4" s="40"/>
      <c r="D4" s="40"/>
      <c r="E4" s="138"/>
      <c r="BS4" s="306"/>
      <c r="BT4" s="39"/>
      <c r="BU4" s="40"/>
      <c r="BV4" s="40"/>
      <c r="BW4" s="138"/>
      <c r="BX4" s="115"/>
      <c r="BY4" s="115"/>
      <c r="BZ4" s="115"/>
      <c r="CA4" s="115"/>
      <c r="CB4" s="115"/>
      <c r="CC4" s="115"/>
      <c r="CD4" s="115"/>
      <c r="CE4" s="115"/>
      <c r="CF4" s="115"/>
      <c r="CG4" s="115"/>
      <c r="CH4" s="115"/>
      <c r="CI4" s="115"/>
      <c r="CJ4" s="115"/>
      <c r="CK4" s="115"/>
      <c r="CL4" s="115"/>
      <c r="CM4" s="115"/>
      <c r="CN4" s="115"/>
      <c r="CO4" s="115"/>
      <c r="CP4" s="115"/>
      <c r="CQ4" s="115"/>
      <c r="CR4" s="115"/>
      <c r="CS4" s="115"/>
      <c r="CT4" s="115"/>
      <c r="CU4" s="115"/>
      <c r="CV4" s="115"/>
      <c r="CW4" s="115"/>
      <c r="CX4" s="115"/>
      <c r="CY4" s="115"/>
      <c r="CZ4" s="115"/>
      <c r="DA4" s="115"/>
      <c r="DB4" s="115"/>
      <c r="DC4" s="115"/>
      <c r="DD4" s="115"/>
      <c r="DE4" s="115"/>
      <c r="DF4" s="115"/>
      <c r="DG4" s="115"/>
      <c r="DH4" s="115"/>
      <c r="DI4" s="115"/>
      <c r="DJ4" s="115"/>
      <c r="DK4" s="115"/>
      <c r="DL4" s="115"/>
      <c r="DM4" s="115"/>
      <c r="DN4" s="115"/>
      <c r="DO4" s="115"/>
      <c r="DP4" s="115"/>
      <c r="DQ4" s="115"/>
      <c r="DR4" s="115"/>
      <c r="DS4" s="115"/>
      <c r="DT4" s="115"/>
      <c r="DU4" s="115"/>
      <c r="DV4" s="115"/>
      <c r="DW4" s="115"/>
      <c r="DX4" s="115"/>
      <c r="DY4" s="115"/>
      <c r="DZ4" s="115"/>
      <c r="EA4" s="115"/>
      <c r="EB4" s="115"/>
      <c r="EC4" s="115"/>
      <c r="ED4" s="115"/>
      <c r="EE4" s="115"/>
      <c r="EF4" s="115"/>
      <c r="EG4" s="115"/>
      <c r="EH4" s="115"/>
      <c r="EI4" s="115"/>
      <c r="EJ4" s="115"/>
      <c r="EK4" s="115"/>
      <c r="EL4" s="115"/>
      <c r="EM4" s="115"/>
      <c r="EN4" s="115"/>
      <c r="EO4" s="115"/>
      <c r="EP4" s="115"/>
      <c r="EQ4" s="115"/>
      <c r="ER4" s="115"/>
      <c r="ES4" s="115"/>
      <c r="ET4" s="115"/>
      <c r="EU4" s="115"/>
      <c r="EV4" s="115"/>
      <c r="EW4" s="115"/>
      <c r="EX4" s="115"/>
      <c r="EY4" s="115"/>
      <c r="EZ4" s="115"/>
      <c r="FA4" s="115"/>
      <c r="FB4" s="115"/>
      <c r="FC4" s="115"/>
      <c r="FD4" s="115"/>
      <c r="FE4" s="115"/>
      <c r="FF4" s="115"/>
      <c r="FG4" s="115"/>
      <c r="FH4" s="115"/>
      <c r="FI4" s="115"/>
      <c r="FJ4" s="115"/>
      <c r="FK4" s="115"/>
      <c r="FL4" s="115"/>
      <c r="FM4" s="115"/>
      <c r="FN4" s="115"/>
      <c r="FO4" s="115"/>
      <c r="FP4" s="115"/>
      <c r="FQ4" s="115"/>
      <c r="FR4" s="115"/>
      <c r="FS4" s="115"/>
      <c r="FT4" s="115"/>
      <c r="FU4" s="115"/>
      <c r="FV4" s="115"/>
      <c r="FW4" s="115"/>
      <c r="FX4" s="115"/>
      <c r="FY4" s="115"/>
      <c r="FZ4" s="115"/>
      <c r="GA4" s="115"/>
      <c r="GB4" s="115"/>
      <c r="GC4" s="115"/>
      <c r="GD4" s="115"/>
      <c r="GE4" s="115"/>
      <c r="GF4" s="115"/>
      <c r="GG4" s="115"/>
      <c r="GH4" s="115"/>
      <c r="GI4" s="115"/>
      <c r="GJ4" s="115"/>
      <c r="GK4" s="115"/>
      <c r="GL4" s="115"/>
      <c r="GM4" s="115"/>
      <c r="GN4" s="115"/>
      <c r="GO4" s="115"/>
      <c r="GP4" s="115"/>
      <c r="GQ4" s="115"/>
      <c r="GR4" s="115"/>
      <c r="GS4" s="115"/>
      <c r="GT4" s="115"/>
      <c r="GU4" s="115"/>
      <c r="GV4" s="115"/>
      <c r="GW4" s="115"/>
      <c r="GX4" s="115"/>
      <c r="GY4" s="115"/>
      <c r="GZ4" s="115"/>
      <c r="HA4" s="115"/>
      <c r="HB4" s="115"/>
      <c r="HC4" s="115"/>
      <c r="HD4" s="115"/>
      <c r="HE4" s="115"/>
      <c r="HF4" s="115"/>
      <c r="HG4" s="115"/>
      <c r="HH4" s="115"/>
      <c r="HI4" s="115"/>
      <c r="HJ4" s="115"/>
      <c r="HK4" s="115"/>
      <c r="HL4" s="115"/>
      <c r="HM4" s="115"/>
      <c r="HN4" s="115"/>
      <c r="HO4" s="115"/>
      <c r="HP4" s="115"/>
      <c r="HQ4" s="115"/>
      <c r="HR4" s="115"/>
      <c r="HS4" s="115"/>
      <c r="HT4" s="115"/>
      <c r="HU4" s="115"/>
      <c r="HV4" s="115"/>
      <c r="HW4" s="115"/>
      <c r="HX4" s="115"/>
      <c r="HY4" s="115"/>
      <c r="HZ4" s="115"/>
      <c r="IA4" s="115"/>
      <c r="IB4" s="115"/>
      <c r="IC4" s="115"/>
      <c r="ID4" s="115"/>
      <c r="IE4" s="115"/>
      <c r="IF4" s="115"/>
      <c r="IG4" s="115"/>
      <c r="IH4" s="115"/>
      <c r="II4" s="115"/>
      <c r="IJ4" s="115"/>
      <c r="IK4" s="115"/>
      <c r="IL4" s="115"/>
      <c r="IM4" s="115"/>
      <c r="IN4" s="115"/>
      <c r="IO4" s="115"/>
      <c r="IP4" s="115"/>
      <c r="IQ4" s="115"/>
      <c r="IR4" s="115"/>
      <c r="IS4" s="115"/>
      <c r="IT4" s="115"/>
      <c r="IU4" s="115"/>
      <c r="IV4" s="115"/>
      <c r="IW4" s="115"/>
      <c r="IX4" s="115"/>
      <c r="IY4" s="115"/>
      <c r="IZ4" s="115"/>
      <c r="JA4" s="115"/>
      <c r="JB4" s="115"/>
      <c r="JC4" s="115"/>
      <c r="JD4" s="115"/>
      <c r="JE4" s="115"/>
      <c r="JF4" s="115"/>
      <c r="JG4" s="115"/>
      <c r="JH4" s="115"/>
      <c r="JI4" s="115"/>
      <c r="JJ4" s="115"/>
      <c r="JK4" s="115"/>
      <c r="JL4" s="115"/>
      <c r="JM4" s="115"/>
      <c r="JN4" s="115"/>
      <c r="JO4" s="115"/>
      <c r="JP4" s="115"/>
      <c r="JQ4" s="115"/>
      <c r="JR4" s="115"/>
      <c r="JS4" s="115"/>
      <c r="JT4" s="115"/>
      <c r="JU4" s="115"/>
      <c r="JV4" s="115"/>
      <c r="JW4" s="115"/>
      <c r="JX4" s="115"/>
      <c r="JY4" s="115"/>
      <c r="JZ4" s="115"/>
      <c r="KA4" s="115"/>
      <c r="KB4" s="115"/>
      <c r="KC4" s="115"/>
      <c r="KD4" s="115"/>
      <c r="KE4" s="115"/>
      <c r="KF4" s="115"/>
      <c r="KG4" s="115"/>
      <c r="KH4" s="115"/>
      <c r="KI4" s="115"/>
      <c r="KJ4" s="115"/>
      <c r="KK4" s="115"/>
      <c r="KL4" s="115"/>
      <c r="KM4" s="115"/>
      <c r="KN4" s="115"/>
      <c r="KO4" s="115"/>
      <c r="KP4" s="115"/>
      <c r="KQ4" s="115"/>
      <c r="KR4" s="115"/>
      <c r="KS4" s="115"/>
      <c r="KT4" s="115"/>
      <c r="KU4" s="115"/>
      <c r="KV4" s="115"/>
      <c r="KW4" s="115"/>
      <c r="KX4" s="115"/>
      <c r="KY4" s="115"/>
      <c r="KZ4" s="115"/>
      <c r="LA4" s="115"/>
      <c r="LB4" s="115"/>
      <c r="LC4" s="115"/>
      <c r="LD4" s="115"/>
      <c r="LE4" s="115"/>
      <c r="LF4" s="115"/>
      <c r="LG4" s="115"/>
      <c r="LH4" s="115"/>
      <c r="LI4" s="115"/>
      <c r="LJ4" s="115"/>
      <c r="LK4" s="115"/>
      <c r="LL4" s="115"/>
      <c r="LM4" s="115"/>
      <c r="LN4" s="115"/>
      <c r="LO4" s="115"/>
      <c r="LP4" s="115"/>
      <c r="LQ4" s="115"/>
      <c r="LR4" s="115"/>
      <c r="LS4" s="115"/>
      <c r="LT4" s="115"/>
      <c r="LU4" s="115"/>
      <c r="LV4" s="115"/>
      <c r="LW4" s="115"/>
      <c r="LX4" s="115"/>
      <c r="LY4" s="115"/>
      <c r="LZ4" s="115"/>
      <c r="MA4" s="115"/>
      <c r="MB4" s="115"/>
      <c r="MC4" s="115"/>
      <c r="MD4" s="115"/>
      <c r="ME4" s="115"/>
      <c r="MF4" s="115"/>
      <c r="MG4" s="115"/>
      <c r="MH4" s="115"/>
      <c r="MI4" s="115"/>
      <c r="MJ4" s="115"/>
      <c r="MK4" s="115"/>
      <c r="ML4" s="115"/>
      <c r="MM4" s="115"/>
      <c r="MN4" s="115"/>
      <c r="MO4" s="115"/>
      <c r="MP4" s="115"/>
      <c r="MQ4" s="115"/>
      <c r="MR4" s="115"/>
      <c r="MS4" s="115"/>
      <c r="MT4" s="115"/>
      <c r="MU4" s="115"/>
      <c r="MV4" s="115"/>
      <c r="MW4" s="115"/>
      <c r="MX4" s="115"/>
      <c r="MY4" s="115"/>
      <c r="MZ4" s="115"/>
      <c r="NA4" s="115"/>
      <c r="NB4" s="115"/>
      <c r="NC4" s="115"/>
      <c r="ND4" s="115"/>
      <c r="NE4" s="115"/>
      <c r="NF4" s="115"/>
      <c r="NG4" s="115"/>
      <c r="NH4" s="115"/>
      <c r="NI4" s="115"/>
      <c r="NJ4" s="115"/>
      <c r="NK4" s="115"/>
      <c r="NL4" s="115"/>
      <c r="NM4" s="115"/>
      <c r="NN4" s="115"/>
      <c r="NO4" s="115"/>
      <c r="NP4" s="115"/>
      <c r="NQ4" s="115"/>
      <c r="NR4" s="115"/>
      <c r="NS4" s="115"/>
      <c r="NT4" s="115"/>
      <c r="NU4" s="115"/>
      <c r="NV4" s="115"/>
      <c r="NW4" s="115"/>
      <c r="NX4" s="115"/>
      <c r="NY4" s="115"/>
      <c r="NZ4" s="115"/>
      <c r="OA4" s="115"/>
      <c r="OB4" s="115"/>
      <c r="OC4" s="115"/>
      <c r="OD4" s="115"/>
      <c r="OE4" s="115"/>
      <c r="OF4" s="115"/>
      <c r="OG4" s="115"/>
      <c r="OH4" s="115"/>
      <c r="OI4" s="115"/>
      <c r="OJ4" s="115"/>
      <c r="OK4" s="115"/>
      <c r="OL4" s="115"/>
      <c r="OM4" s="115"/>
      <c r="ON4" s="115"/>
      <c r="OO4" s="115"/>
      <c r="OP4" s="115"/>
      <c r="OQ4" s="115"/>
      <c r="OR4" s="115"/>
      <c r="OS4" s="115"/>
      <c r="OT4" s="115"/>
      <c r="OU4" s="115"/>
      <c r="OV4" s="115"/>
      <c r="OW4" s="115"/>
      <c r="OX4" s="115"/>
      <c r="OY4" s="115"/>
      <c r="OZ4" s="115"/>
      <c r="PA4" s="115"/>
      <c r="PB4" s="115"/>
      <c r="PC4" s="115"/>
      <c r="PD4" s="115"/>
      <c r="PE4" s="115"/>
      <c r="PF4" s="115"/>
      <c r="PG4" s="115"/>
      <c r="PH4" s="115"/>
      <c r="PI4" s="115"/>
      <c r="PJ4" s="115"/>
      <c r="PK4" s="115"/>
      <c r="PL4" s="115"/>
      <c r="PM4" s="115"/>
      <c r="PN4" s="115"/>
      <c r="PO4" s="115"/>
      <c r="PP4" s="115"/>
      <c r="PQ4" s="115"/>
      <c r="PR4" s="115"/>
      <c r="PS4" s="115"/>
      <c r="PT4" s="115"/>
      <c r="PU4" s="115"/>
      <c r="PV4" s="115"/>
      <c r="PW4" s="115"/>
      <c r="PX4" s="115"/>
      <c r="PY4" s="115"/>
      <c r="PZ4" s="115"/>
      <c r="QA4" s="115"/>
      <c r="QB4" s="115"/>
      <c r="QC4" s="115"/>
      <c r="QD4" s="115"/>
      <c r="QE4" s="115"/>
      <c r="QF4" s="115"/>
      <c r="QG4" s="115"/>
      <c r="QH4" s="115"/>
      <c r="QI4" s="115"/>
      <c r="QJ4" s="115"/>
      <c r="QK4" s="115"/>
      <c r="QL4" s="115"/>
      <c r="QM4" s="115"/>
      <c r="QN4" s="115"/>
      <c r="QO4" s="115"/>
      <c r="QP4" s="115"/>
      <c r="QQ4" s="115"/>
      <c r="QR4" s="115"/>
      <c r="QS4" s="115"/>
      <c r="QT4" s="115"/>
      <c r="QU4" s="115"/>
      <c r="QV4" s="115"/>
      <c r="QW4" s="115"/>
      <c r="QX4" s="115"/>
      <c r="QY4" s="115"/>
      <c r="QZ4" s="115"/>
      <c r="RA4" s="115"/>
      <c r="RB4" s="115"/>
      <c r="RC4" s="115"/>
      <c r="RD4" s="115"/>
      <c r="RE4" s="115"/>
      <c r="RF4" s="115"/>
      <c r="RG4" s="115"/>
      <c r="RH4" s="115"/>
      <c r="RI4" s="115"/>
      <c r="RJ4" s="115"/>
      <c r="RK4" s="115"/>
      <c r="RL4" s="115"/>
      <c r="RM4" s="115"/>
      <c r="RN4" s="115"/>
      <c r="RO4" s="115"/>
      <c r="RP4" s="115"/>
      <c r="RQ4" s="115"/>
      <c r="RR4" s="115"/>
      <c r="RS4" s="115"/>
      <c r="RT4" s="115"/>
      <c r="RU4" s="115"/>
      <c r="RV4" s="115"/>
      <c r="RW4" s="115"/>
      <c r="RX4" s="115"/>
      <c r="RY4" s="115"/>
      <c r="RZ4" s="115"/>
      <c r="SA4" s="115"/>
      <c r="SB4" s="115"/>
      <c r="SC4" s="115"/>
      <c r="SD4" s="115"/>
      <c r="SE4" s="115"/>
      <c r="SF4" s="115"/>
      <c r="SG4" s="115"/>
      <c r="SH4" s="115"/>
      <c r="SI4" s="115"/>
      <c r="SJ4" s="115"/>
      <c r="SK4" s="115"/>
      <c r="SL4" s="115"/>
      <c r="SM4" s="115"/>
      <c r="SN4" s="115"/>
      <c r="SO4" s="115"/>
      <c r="SP4" s="115"/>
      <c r="SQ4" s="115"/>
      <c r="SR4" s="115"/>
      <c r="SS4" s="115"/>
      <c r="ST4" s="115"/>
      <c r="SU4" s="115"/>
      <c r="SV4" s="115"/>
      <c r="SW4" s="115"/>
      <c r="SX4" s="115"/>
      <c r="SY4" s="115"/>
      <c r="SZ4" s="115"/>
      <c r="TA4" s="115"/>
      <c r="TB4" s="115"/>
      <c r="TC4" s="115"/>
      <c r="TD4" s="115"/>
      <c r="TE4" s="115"/>
      <c r="TF4" s="115"/>
      <c r="TG4" s="115"/>
      <c r="TH4" s="115"/>
      <c r="TI4" s="115"/>
      <c r="TJ4" s="115"/>
      <c r="TK4" s="115"/>
      <c r="TL4" s="115"/>
      <c r="TM4" s="115"/>
      <c r="TN4" s="115"/>
      <c r="TO4" s="115"/>
      <c r="TP4" s="115"/>
      <c r="TQ4" s="115"/>
      <c r="TR4" s="115"/>
      <c r="TS4" s="115"/>
      <c r="TT4" s="115"/>
      <c r="TU4" s="115"/>
      <c r="TV4" s="115"/>
      <c r="TW4" s="115"/>
      <c r="TX4" s="115"/>
      <c r="TY4" s="115"/>
      <c r="TZ4" s="115"/>
      <c r="UA4" s="115"/>
      <c r="UB4" s="115"/>
      <c r="UC4" s="115"/>
      <c r="UD4" s="115"/>
      <c r="UE4" s="115"/>
      <c r="UF4" s="115"/>
      <c r="UG4" s="115"/>
      <c r="UH4" s="115"/>
      <c r="UI4" s="115"/>
      <c r="UJ4" s="115"/>
      <c r="UK4" s="115"/>
      <c r="UL4" s="115"/>
      <c r="UM4" s="115"/>
      <c r="UN4" s="115"/>
      <c r="UO4" s="115"/>
      <c r="UP4" s="115"/>
      <c r="UQ4" s="115"/>
      <c r="UR4" s="115"/>
      <c r="US4" s="115"/>
      <c r="UT4" s="115"/>
      <c r="UU4" s="115"/>
      <c r="UV4" s="115"/>
      <c r="UW4" s="115"/>
      <c r="UX4" s="115"/>
      <c r="UY4" s="115"/>
      <c r="UZ4" s="115"/>
      <c r="VA4" s="115"/>
      <c r="VB4" s="115"/>
      <c r="VC4" s="115"/>
      <c r="VD4" s="115"/>
      <c r="VE4" s="115"/>
      <c r="VF4" s="115"/>
      <c r="VG4" s="115"/>
      <c r="VH4" s="115"/>
      <c r="VI4" s="115"/>
      <c r="VJ4" s="115"/>
      <c r="VK4" s="115"/>
      <c r="VL4" s="115"/>
      <c r="VM4" s="115"/>
      <c r="VN4" s="115"/>
      <c r="VO4" s="115"/>
      <c r="VP4" s="115"/>
      <c r="VQ4" s="115"/>
      <c r="VR4" s="115"/>
      <c r="VS4" s="115"/>
      <c r="VT4" s="115"/>
      <c r="VU4" s="115"/>
      <c r="VV4" s="115"/>
      <c r="VW4" s="115"/>
      <c r="VX4" s="115"/>
      <c r="VY4" s="115"/>
      <c r="VZ4" s="115"/>
      <c r="WA4" s="115"/>
      <c r="WB4" s="115"/>
      <c r="WC4" s="115"/>
      <c r="WD4" s="115"/>
      <c r="WE4" s="115"/>
      <c r="WF4" s="115"/>
      <c r="WG4" s="115"/>
      <c r="WH4" s="115"/>
      <c r="WI4" s="115"/>
      <c r="WJ4" s="115"/>
      <c r="WK4" s="115"/>
      <c r="WL4" s="115"/>
      <c r="WM4" s="115"/>
      <c r="WN4" s="115"/>
      <c r="WO4" s="115"/>
      <c r="WP4" s="115"/>
      <c r="WQ4" s="115"/>
      <c r="WR4" s="115"/>
      <c r="WS4" s="115"/>
      <c r="WT4" s="115"/>
      <c r="WU4" s="115"/>
      <c r="WV4" s="115"/>
      <c r="WW4" s="115"/>
      <c r="WX4" s="115"/>
      <c r="WY4" s="115"/>
      <c r="WZ4" s="115"/>
      <c r="XA4" s="115"/>
      <c r="XB4" s="115"/>
      <c r="XC4" s="115"/>
      <c r="XD4" s="115"/>
      <c r="XE4" s="115"/>
      <c r="XF4" s="115"/>
      <c r="XG4" s="115"/>
      <c r="XH4" s="115"/>
      <c r="XI4" s="115"/>
      <c r="XJ4" s="115"/>
      <c r="XK4" s="115"/>
      <c r="XL4" s="115"/>
      <c r="XM4" s="115"/>
      <c r="XN4" s="115"/>
      <c r="XO4" s="115"/>
      <c r="XP4" s="115"/>
      <c r="XQ4" s="115"/>
      <c r="XR4" s="115"/>
      <c r="XS4" s="115"/>
      <c r="XT4" s="115"/>
      <c r="XU4" s="115"/>
      <c r="XV4" s="115"/>
      <c r="XW4" s="115"/>
      <c r="XX4" s="115"/>
      <c r="XY4" s="115"/>
      <c r="XZ4" s="115"/>
      <c r="YA4" s="115"/>
      <c r="YB4" s="115"/>
      <c r="YC4" s="115"/>
      <c r="YD4" s="115"/>
      <c r="YE4" s="115"/>
      <c r="YF4" s="115"/>
      <c r="YG4" s="115"/>
      <c r="YH4" s="115"/>
      <c r="YI4" s="115"/>
      <c r="YJ4" s="115"/>
      <c r="YK4" s="115"/>
      <c r="YL4" s="115"/>
      <c r="YM4" s="115"/>
      <c r="YN4" s="115"/>
      <c r="YO4" s="115"/>
      <c r="YP4" s="115"/>
      <c r="YQ4" s="115"/>
      <c r="YR4" s="115"/>
      <c r="YS4" s="115"/>
      <c r="YT4" s="115"/>
      <c r="YU4" s="115"/>
      <c r="YV4" s="115"/>
      <c r="YW4" s="115"/>
      <c r="YX4" s="115"/>
      <c r="YY4" s="115"/>
      <c r="YZ4" s="115"/>
      <c r="ZA4" s="115"/>
      <c r="ZB4" s="115"/>
      <c r="ZC4" s="115"/>
      <c r="ZD4" s="115"/>
      <c r="ZE4" s="115"/>
      <c r="ZF4" s="115"/>
      <c r="ZG4" s="115"/>
      <c r="ZH4" s="115"/>
      <c r="ZI4" s="115"/>
      <c r="ZJ4" s="115"/>
      <c r="ZK4" s="115"/>
      <c r="ZL4" s="115"/>
      <c r="ZM4" s="115"/>
      <c r="ZN4" s="115"/>
      <c r="ZO4" s="115"/>
      <c r="ZP4" s="115"/>
      <c r="ZQ4" s="115"/>
      <c r="ZR4" s="115"/>
      <c r="ZS4" s="115"/>
      <c r="ZT4" s="115"/>
      <c r="ZU4" s="115"/>
      <c r="ZV4" s="115"/>
      <c r="ZW4" s="115"/>
      <c r="ZX4" s="115"/>
      <c r="ZY4" s="115"/>
      <c r="ZZ4" s="115"/>
      <c r="AAA4" s="115"/>
      <c r="AAB4" s="115"/>
      <c r="AAC4" s="115"/>
      <c r="AAD4" s="115"/>
      <c r="AAE4" s="115"/>
      <c r="AAF4" s="115"/>
      <c r="AAG4" s="115"/>
      <c r="AAH4" s="115"/>
      <c r="AAI4" s="115"/>
      <c r="AAJ4" s="115"/>
      <c r="AAK4" s="115"/>
      <c r="AAL4" s="115"/>
      <c r="AAM4" s="115"/>
      <c r="AAN4" s="115"/>
      <c r="AAO4" s="115"/>
      <c r="AAP4" s="115"/>
      <c r="AAQ4" s="115"/>
      <c r="AAR4" s="115"/>
      <c r="AAS4" s="115"/>
      <c r="AAT4" s="115"/>
      <c r="AAU4" s="115"/>
      <c r="AAV4" s="115"/>
      <c r="AAW4" s="115"/>
      <c r="AAX4" s="115"/>
      <c r="AAY4" s="115"/>
      <c r="AAZ4" s="115"/>
      <c r="ABA4" s="115"/>
      <c r="ABB4" s="115"/>
      <c r="ABC4" s="115"/>
      <c r="ABD4" s="115"/>
      <c r="ABE4" s="115"/>
      <c r="ABF4" s="115"/>
      <c r="ABG4" s="115"/>
      <c r="ABH4" s="115"/>
      <c r="ABI4" s="115"/>
      <c r="ABJ4" s="115"/>
      <c r="ABK4" s="115"/>
      <c r="ABL4" s="115"/>
      <c r="ABM4" s="115"/>
      <c r="ABN4" s="115"/>
      <c r="ABO4" s="115"/>
      <c r="ABP4" s="115"/>
      <c r="ABQ4" s="115"/>
      <c r="ABR4" s="115"/>
      <c r="ABS4" s="115"/>
      <c r="ABT4" s="115"/>
      <c r="ABU4" s="115"/>
      <c r="ABV4" s="115"/>
      <c r="ABW4" s="115"/>
      <c r="ABX4" s="115"/>
      <c r="ABY4" s="115"/>
      <c r="ABZ4" s="115"/>
      <c r="ACA4" s="115"/>
      <c r="ACB4" s="115"/>
      <c r="ACC4" s="115"/>
      <c r="ACD4" s="115"/>
      <c r="ACE4" s="115"/>
      <c r="ACF4" s="115"/>
      <c r="ACG4" s="115"/>
      <c r="ACH4" s="115"/>
      <c r="ACI4" s="115"/>
      <c r="ACJ4" s="115"/>
      <c r="ACK4" s="115"/>
      <c r="ACL4" s="115"/>
      <c r="ACM4" s="115"/>
      <c r="ACN4" s="115"/>
      <c r="ACO4" s="115"/>
      <c r="ACP4" s="115"/>
      <c r="ACQ4" s="115"/>
      <c r="ACR4" s="115"/>
      <c r="ACS4" s="115"/>
      <c r="ACT4" s="115"/>
      <c r="ACU4" s="115"/>
      <c r="ACV4" s="115"/>
      <c r="ACW4" s="115"/>
      <c r="ACX4" s="115"/>
      <c r="ACY4" s="115"/>
      <c r="ACZ4" s="115"/>
      <c r="ADA4" s="115"/>
      <c r="ADB4" s="115"/>
      <c r="ADC4" s="115"/>
      <c r="ADD4" s="115"/>
      <c r="ADE4" s="115"/>
      <c r="ADF4" s="115"/>
      <c r="ADG4" s="115"/>
      <c r="ADH4" s="115"/>
      <c r="ADI4" s="115"/>
      <c r="ADJ4" s="115"/>
      <c r="ADK4" s="115"/>
      <c r="ADL4" s="115"/>
      <c r="ADM4" s="115"/>
      <c r="ADN4" s="115"/>
      <c r="ADO4" s="115"/>
      <c r="ADP4" s="115"/>
      <c r="ADQ4" s="115"/>
      <c r="ADR4" s="115"/>
      <c r="ADS4" s="115"/>
      <c r="ADT4" s="115"/>
      <c r="ADU4" s="115"/>
      <c r="ADV4" s="115"/>
      <c r="ADW4" s="115"/>
      <c r="ADX4" s="115"/>
      <c r="ADY4" s="115"/>
      <c r="ADZ4" s="115"/>
      <c r="AEA4" s="115"/>
      <c r="AEB4" s="115"/>
      <c r="AEC4" s="115"/>
      <c r="AED4" s="115"/>
      <c r="AEE4" s="115"/>
      <c r="AEF4" s="115"/>
      <c r="AEG4" s="115"/>
      <c r="AEH4" s="115"/>
      <c r="AEI4" s="115"/>
      <c r="AEJ4" s="115"/>
      <c r="AEK4" s="115"/>
      <c r="AEL4" s="115"/>
      <c r="AEM4" s="115"/>
      <c r="AEN4" s="115"/>
      <c r="AEO4" s="115"/>
      <c r="AEP4" s="115"/>
      <c r="AEQ4" s="115"/>
      <c r="AER4" s="115"/>
      <c r="AES4" s="115"/>
      <c r="AET4" s="115"/>
      <c r="AEU4" s="115"/>
      <c r="AEV4" s="115"/>
      <c r="AEW4" s="115"/>
      <c r="AEX4" s="115"/>
      <c r="AEY4" s="115"/>
      <c r="AEZ4" s="115"/>
      <c r="AFA4" s="115"/>
      <c r="AFB4" s="115"/>
      <c r="AFC4" s="115"/>
      <c r="AFD4" s="115"/>
      <c r="AFE4" s="115"/>
      <c r="AFF4" s="115"/>
      <c r="AFG4" s="115"/>
      <c r="AFH4" s="115"/>
      <c r="AFI4" s="115"/>
      <c r="AFJ4" s="115"/>
      <c r="AFK4" s="115"/>
      <c r="AFL4" s="115"/>
      <c r="AFM4" s="115"/>
      <c r="AFN4" s="115"/>
      <c r="AFO4" s="115"/>
      <c r="AFP4" s="115"/>
      <c r="AFQ4" s="115"/>
      <c r="AFR4" s="115"/>
      <c r="AFS4" s="115"/>
      <c r="AFT4" s="115"/>
      <c r="AFU4" s="115"/>
      <c r="AFV4" s="115"/>
      <c r="AFW4" s="115"/>
      <c r="AFX4" s="115"/>
      <c r="AFY4" s="115"/>
      <c r="AFZ4" s="115"/>
      <c r="AGA4" s="115"/>
      <c r="AGB4" s="115"/>
      <c r="AGC4" s="115"/>
      <c r="AGD4" s="115"/>
      <c r="AGE4" s="115"/>
      <c r="AGF4" s="115"/>
      <c r="AGG4" s="115"/>
      <c r="AGH4" s="115"/>
      <c r="AGI4" s="115"/>
      <c r="AGJ4" s="115"/>
      <c r="AGK4" s="115"/>
      <c r="AGL4" s="115"/>
      <c r="AGM4" s="115"/>
      <c r="AGN4" s="115"/>
      <c r="AGO4" s="115"/>
      <c r="AGP4" s="115"/>
      <c r="AGQ4" s="115"/>
      <c r="AGR4" s="115"/>
      <c r="AGS4" s="115"/>
      <c r="AGT4" s="115"/>
      <c r="AGU4" s="115"/>
      <c r="AGV4" s="115"/>
      <c r="AGW4" s="115"/>
      <c r="AGX4" s="115"/>
      <c r="AGY4" s="115"/>
      <c r="AGZ4" s="115"/>
      <c r="AHA4" s="115"/>
      <c r="AHB4" s="115"/>
      <c r="AHC4" s="115"/>
      <c r="AHD4" s="115"/>
      <c r="AHE4" s="115"/>
      <c r="AHF4" s="115"/>
      <c r="AHG4" s="115"/>
      <c r="AHH4" s="115"/>
      <c r="AHI4" s="115"/>
      <c r="AHJ4" s="115"/>
      <c r="AHK4" s="115"/>
      <c r="AHL4" s="115"/>
      <c r="AHM4" s="115"/>
      <c r="AHN4" s="115"/>
      <c r="AHO4" s="115"/>
      <c r="AHP4" s="115"/>
      <c r="AHQ4" s="115"/>
      <c r="AHR4" s="115"/>
      <c r="AHS4" s="115"/>
      <c r="AHT4" s="115"/>
      <c r="AHU4" s="115"/>
      <c r="AHV4" s="115"/>
      <c r="AHW4" s="115"/>
      <c r="AHX4" s="115"/>
      <c r="AHY4" s="115"/>
      <c r="AHZ4" s="115"/>
      <c r="AIA4" s="115"/>
      <c r="AIB4" s="115"/>
      <c r="AIC4" s="115"/>
      <c r="AID4" s="115"/>
      <c r="AIE4" s="115"/>
      <c r="AIF4" s="115"/>
      <c r="AIG4" s="115"/>
      <c r="AIH4" s="115"/>
      <c r="AII4" s="115"/>
      <c r="AIJ4" s="115"/>
      <c r="AIK4" s="115"/>
      <c r="AIL4" s="115"/>
      <c r="AIM4" s="115"/>
      <c r="AIN4" s="115"/>
      <c r="AIO4" s="115"/>
      <c r="AIP4" s="115"/>
      <c r="AIQ4" s="115"/>
      <c r="AIR4" s="115"/>
      <c r="AIS4" s="115"/>
    </row>
    <row r="5" spans="1:929" ht="23.1" customHeight="1" x14ac:dyDescent="0.2">
      <c r="A5" s="81"/>
      <c r="B5" s="338"/>
      <c r="C5" s="338"/>
      <c r="D5" s="338"/>
      <c r="E5" s="137"/>
      <c r="BS5" s="307"/>
      <c r="BT5" s="338"/>
      <c r="BU5" s="338"/>
      <c r="BV5" s="338"/>
      <c r="BW5" s="137"/>
      <c r="BX5" s="115"/>
      <c r="BY5" s="115"/>
      <c r="BZ5" s="115"/>
      <c r="CA5" s="115"/>
      <c r="CB5" s="115"/>
      <c r="CC5" s="115"/>
      <c r="CD5" s="115"/>
      <c r="CE5" s="115"/>
      <c r="CF5" s="115"/>
      <c r="CG5" s="115"/>
      <c r="CH5" s="115"/>
      <c r="CI5" s="115"/>
      <c r="CJ5" s="115"/>
      <c r="CK5" s="115"/>
      <c r="CL5" s="115"/>
      <c r="CM5" s="115"/>
      <c r="CN5" s="115"/>
      <c r="CO5" s="115"/>
      <c r="CP5" s="115"/>
      <c r="CQ5" s="115"/>
      <c r="CR5" s="115"/>
      <c r="CS5" s="115"/>
      <c r="CT5" s="115"/>
      <c r="CU5" s="115"/>
      <c r="CV5" s="115"/>
      <c r="CW5" s="115"/>
      <c r="CX5" s="115"/>
      <c r="CY5" s="115"/>
      <c r="CZ5" s="115"/>
      <c r="DA5" s="115"/>
      <c r="DB5" s="115"/>
      <c r="DC5" s="115"/>
      <c r="DD5" s="115"/>
      <c r="DE5" s="115"/>
      <c r="DF5" s="115"/>
      <c r="DG5" s="115"/>
      <c r="DH5" s="115"/>
      <c r="DI5" s="115"/>
      <c r="DJ5" s="115"/>
      <c r="DK5" s="115"/>
      <c r="DL5" s="115"/>
      <c r="DM5" s="115"/>
      <c r="DN5" s="115"/>
      <c r="DO5" s="115"/>
      <c r="DP5" s="115"/>
      <c r="DQ5" s="115"/>
      <c r="DR5" s="115"/>
      <c r="DS5" s="115"/>
      <c r="DT5" s="115"/>
      <c r="DU5" s="115"/>
      <c r="DV5" s="115"/>
      <c r="DW5" s="115"/>
      <c r="DX5" s="115"/>
      <c r="DY5" s="115"/>
      <c r="DZ5" s="115"/>
      <c r="EA5" s="115"/>
      <c r="EB5" s="115"/>
      <c r="EC5" s="115"/>
      <c r="ED5" s="115"/>
      <c r="EE5" s="115"/>
      <c r="EF5" s="115"/>
      <c r="EG5" s="115"/>
      <c r="EH5" s="115"/>
      <c r="EI5" s="115"/>
      <c r="EJ5" s="115"/>
      <c r="EK5" s="115"/>
      <c r="EL5" s="115"/>
      <c r="EM5" s="115"/>
      <c r="EN5" s="115"/>
      <c r="EO5" s="115"/>
      <c r="EP5" s="115"/>
      <c r="EQ5" s="115"/>
      <c r="ER5" s="115"/>
      <c r="ES5" s="115"/>
      <c r="ET5" s="115"/>
      <c r="EU5" s="115"/>
      <c r="EV5" s="115"/>
      <c r="EW5" s="115"/>
      <c r="EX5" s="115"/>
      <c r="EY5" s="115"/>
      <c r="EZ5" s="115"/>
      <c r="FA5" s="115"/>
      <c r="FB5" s="115"/>
      <c r="FC5" s="115"/>
      <c r="FD5" s="115"/>
      <c r="FE5" s="115"/>
      <c r="FF5" s="115"/>
      <c r="FG5" s="115"/>
      <c r="FH5" s="115"/>
      <c r="FI5" s="115"/>
      <c r="FJ5" s="115"/>
      <c r="FK5" s="115"/>
      <c r="FL5" s="115"/>
      <c r="FM5" s="115"/>
      <c r="FN5" s="115"/>
      <c r="FO5" s="115"/>
      <c r="FP5" s="115"/>
      <c r="FQ5" s="115"/>
      <c r="FR5" s="115"/>
      <c r="FS5" s="115"/>
      <c r="FT5" s="115"/>
      <c r="FU5" s="115"/>
      <c r="FV5" s="115"/>
      <c r="FW5" s="115"/>
      <c r="FX5" s="115"/>
      <c r="FY5" s="115"/>
      <c r="FZ5" s="115"/>
      <c r="GA5" s="115"/>
      <c r="GB5" s="115"/>
      <c r="GC5" s="115"/>
      <c r="GD5" s="115"/>
      <c r="GE5" s="115"/>
      <c r="GF5" s="115"/>
      <c r="GG5" s="115"/>
      <c r="GH5" s="115"/>
      <c r="GI5" s="115"/>
      <c r="GJ5" s="115"/>
      <c r="GK5" s="115"/>
      <c r="GL5" s="115"/>
      <c r="GM5" s="115"/>
      <c r="GN5" s="115"/>
      <c r="GO5" s="115"/>
      <c r="GP5" s="115"/>
      <c r="GQ5" s="115"/>
      <c r="GR5" s="115"/>
      <c r="GS5" s="115"/>
      <c r="GT5" s="115"/>
      <c r="GU5" s="115"/>
      <c r="GV5" s="115"/>
      <c r="GW5" s="115"/>
      <c r="GX5" s="115"/>
      <c r="GY5" s="115"/>
      <c r="GZ5" s="115"/>
      <c r="HA5" s="115"/>
      <c r="HB5" s="115"/>
      <c r="HC5" s="115"/>
      <c r="HD5" s="115"/>
      <c r="HE5" s="115"/>
      <c r="HF5" s="115"/>
      <c r="HG5" s="115"/>
      <c r="HH5" s="115"/>
      <c r="HI5" s="115"/>
      <c r="HJ5" s="115"/>
      <c r="HK5" s="115"/>
      <c r="HL5" s="115"/>
      <c r="HM5" s="115"/>
      <c r="HN5" s="115"/>
      <c r="HO5" s="115"/>
      <c r="HP5" s="115"/>
      <c r="HQ5" s="115"/>
      <c r="HR5" s="115"/>
      <c r="HS5" s="115"/>
      <c r="HT5" s="115"/>
      <c r="HU5" s="115"/>
      <c r="HV5" s="115"/>
      <c r="HW5" s="115"/>
      <c r="HX5" s="115"/>
      <c r="HY5" s="115"/>
      <c r="HZ5" s="115"/>
      <c r="IA5" s="115"/>
      <c r="IB5" s="115"/>
      <c r="IC5" s="115"/>
      <c r="ID5" s="115"/>
      <c r="IE5" s="115"/>
      <c r="IF5" s="115"/>
      <c r="IG5" s="115"/>
      <c r="IH5" s="115"/>
      <c r="II5" s="115"/>
      <c r="IJ5" s="115"/>
      <c r="IK5" s="115"/>
      <c r="IL5" s="115"/>
      <c r="IM5" s="115"/>
      <c r="IN5" s="115"/>
      <c r="IO5" s="115"/>
      <c r="IP5" s="115"/>
      <c r="IQ5" s="115"/>
      <c r="IR5" s="115"/>
      <c r="IS5" s="115"/>
      <c r="IT5" s="115"/>
      <c r="IU5" s="115"/>
      <c r="IV5" s="115"/>
      <c r="IW5" s="115"/>
      <c r="IX5" s="115"/>
      <c r="IY5" s="115"/>
      <c r="IZ5" s="115"/>
      <c r="JA5" s="115"/>
      <c r="JB5" s="115"/>
      <c r="JC5" s="115"/>
      <c r="JD5" s="115"/>
      <c r="JE5" s="115"/>
      <c r="JF5" s="115"/>
      <c r="JG5" s="115"/>
      <c r="JH5" s="115"/>
      <c r="JI5" s="115"/>
      <c r="JJ5" s="115"/>
      <c r="JK5" s="115"/>
      <c r="JL5" s="115"/>
      <c r="JM5" s="115"/>
      <c r="JN5" s="115"/>
      <c r="JO5" s="115"/>
      <c r="JP5" s="115"/>
      <c r="JQ5" s="115"/>
      <c r="JR5" s="115"/>
      <c r="JS5" s="115"/>
      <c r="JT5" s="115"/>
      <c r="JU5" s="115"/>
      <c r="JV5" s="115"/>
      <c r="JW5" s="115"/>
      <c r="JX5" s="115"/>
      <c r="JY5" s="115"/>
      <c r="JZ5" s="115"/>
      <c r="KA5" s="115"/>
      <c r="KB5" s="115"/>
      <c r="KC5" s="115"/>
      <c r="KD5" s="115"/>
      <c r="KE5" s="115"/>
      <c r="KF5" s="115"/>
      <c r="KG5" s="115"/>
      <c r="KH5" s="115"/>
      <c r="KI5" s="115"/>
      <c r="KJ5" s="115"/>
      <c r="KK5" s="115"/>
      <c r="KL5" s="115"/>
      <c r="KM5" s="115"/>
      <c r="KN5" s="115"/>
      <c r="KO5" s="115"/>
      <c r="KP5" s="115"/>
      <c r="KQ5" s="115"/>
      <c r="KR5" s="115"/>
      <c r="KS5" s="115"/>
      <c r="KT5" s="115"/>
      <c r="KU5" s="115"/>
      <c r="KV5" s="115"/>
      <c r="KW5" s="115"/>
      <c r="KX5" s="115"/>
      <c r="KY5" s="115"/>
      <c r="KZ5" s="115"/>
      <c r="LA5" s="115"/>
      <c r="LB5" s="115"/>
      <c r="LC5" s="115"/>
      <c r="LD5" s="115"/>
      <c r="LE5" s="115"/>
      <c r="LF5" s="115"/>
      <c r="LG5" s="115"/>
      <c r="LH5" s="115"/>
      <c r="LI5" s="115"/>
      <c r="LJ5" s="115"/>
      <c r="LK5" s="115"/>
      <c r="LL5" s="115"/>
      <c r="LM5" s="115"/>
      <c r="LN5" s="115"/>
      <c r="LO5" s="115"/>
      <c r="LP5" s="115"/>
      <c r="LQ5" s="115"/>
      <c r="LR5" s="115"/>
      <c r="LS5" s="115"/>
      <c r="LT5" s="115"/>
      <c r="LU5" s="115"/>
      <c r="LV5" s="115"/>
      <c r="LW5" s="115"/>
      <c r="LX5" s="115"/>
      <c r="LY5" s="115"/>
      <c r="LZ5" s="115"/>
      <c r="MA5" s="115"/>
      <c r="MB5" s="115"/>
      <c r="MC5" s="115"/>
      <c r="MD5" s="115"/>
      <c r="ME5" s="115"/>
      <c r="MF5" s="115"/>
      <c r="MG5" s="115"/>
      <c r="MH5" s="115"/>
      <c r="MI5" s="115"/>
      <c r="MJ5" s="115"/>
      <c r="MK5" s="115"/>
      <c r="ML5" s="115"/>
      <c r="MM5" s="115"/>
      <c r="MN5" s="115"/>
      <c r="MO5" s="115"/>
      <c r="MP5" s="115"/>
      <c r="MQ5" s="115"/>
      <c r="MR5" s="115"/>
      <c r="MS5" s="115"/>
      <c r="MT5" s="115"/>
      <c r="MU5" s="115"/>
      <c r="MV5" s="115"/>
      <c r="MW5" s="115"/>
      <c r="MX5" s="115"/>
      <c r="MY5" s="115"/>
      <c r="MZ5" s="115"/>
      <c r="NA5" s="115"/>
      <c r="NB5" s="115"/>
      <c r="NC5" s="115"/>
      <c r="ND5" s="115"/>
      <c r="NE5" s="115"/>
      <c r="NF5" s="115"/>
      <c r="NG5" s="115"/>
      <c r="NH5" s="115"/>
      <c r="NI5" s="115"/>
      <c r="NJ5" s="115"/>
      <c r="NK5" s="115"/>
      <c r="NL5" s="115"/>
      <c r="NM5" s="115"/>
      <c r="NN5" s="115"/>
      <c r="NO5" s="115"/>
      <c r="NP5" s="115"/>
      <c r="NQ5" s="115"/>
      <c r="NR5" s="115"/>
      <c r="NS5" s="115"/>
      <c r="NT5" s="115"/>
      <c r="NU5" s="115"/>
      <c r="NV5" s="115"/>
      <c r="NW5" s="115"/>
      <c r="NX5" s="115"/>
      <c r="NY5" s="115"/>
      <c r="NZ5" s="115"/>
      <c r="OA5" s="115"/>
      <c r="OB5" s="115"/>
      <c r="OC5" s="115"/>
      <c r="OD5" s="115"/>
      <c r="OE5" s="115"/>
      <c r="OF5" s="115"/>
      <c r="OG5" s="115"/>
      <c r="OH5" s="115"/>
      <c r="OI5" s="115"/>
      <c r="OJ5" s="115"/>
      <c r="OK5" s="115"/>
      <c r="OL5" s="115"/>
      <c r="OM5" s="115"/>
      <c r="ON5" s="115"/>
      <c r="OO5" s="115"/>
      <c r="OP5" s="115"/>
      <c r="OQ5" s="115"/>
      <c r="OR5" s="115"/>
      <c r="OS5" s="115"/>
      <c r="OT5" s="115"/>
      <c r="OU5" s="115"/>
      <c r="OV5" s="115"/>
      <c r="OW5" s="115"/>
      <c r="OX5" s="115"/>
      <c r="OY5" s="115"/>
      <c r="OZ5" s="115"/>
      <c r="PA5" s="115"/>
      <c r="PB5" s="115"/>
      <c r="PC5" s="115"/>
      <c r="PD5" s="115"/>
      <c r="PE5" s="115"/>
      <c r="PF5" s="115"/>
      <c r="PG5" s="115"/>
      <c r="PH5" s="115"/>
      <c r="PI5" s="115"/>
      <c r="PJ5" s="115"/>
      <c r="PK5" s="115"/>
      <c r="PL5" s="115"/>
      <c r="PM5" s="115"/>
      <c r="PN5" s="115"/>
      <c r="PO5" s="115"/>
      <c r="PP5" s="115"/>
      <c r="PQ5" s="115"/>
      <c r="PR5" s="115"/>
      <c r="PS5" s="115"/>
      <c r="PT5" s="115"/>
      <c r="PU5" s="115"/>
      <c r="PV5" s="115"/>
      <c r="PW5" s="115"/>
      <c r="PX5" s="115"/>
      <c r="PY5" s="115"/>
      <c r="PZ5" s="115"/>
      <c r="QA5" s="115"/>
      <c r="QB5" s="115"/>
      <c r="QC5" s="115"/>
      <c r="QD5" s="115"/>
      <c r="QE5" s="115"/>
      <c r="QF5" s="115"/>
      <c r="QG5" s="115"/>
      <c r="QH5" s="115"/>
      <c r="QI5" s="115"/>
      <c r="QJ5" s="115"/>
      <c r="QK5" s="115"/>
      <c r="QL5" s="115"/>
      <c r="QM5" s="115"/>
      <c r="QN5" s="115"/>
      <c r="QO5" s="115"/>
      <c r="QP5" s="115"/>
      <c r="QQ5" s="115"/>
      <c r="QR5" s="115"/>
      <c r="QS5" s="115"/>
      <c r="QT5" s="115"/>
      <c r="QU5" s="115"/>
      <c r="QV5" s="115"/>
      <c r="QW5" s="115"/>
      <c r="QX5" s="115"/>
      <c r="QY5" s="115"/>
      <c r="QZ5" s="115"/>
      <c r="RA5" s="115"/>
      <c r="RB5" s="115"/>
      <c r="RC5" s="115"/>
      <c r="RD5" s="115"/>
      <c r="RE5" s="115"/>
      <c r="RF5" s="115"/>
      <c r="RG5" s="115"/>
      <c r="RH5" s="115"/>
      <c r="RI5" s="115"/>
      <c r="RJ5" s="115"/>
      <c r="RK5" s="115"/>
      <c r="RL5" s="115"/>
      <c r="RM5" s="115"/>
      <c r="RN5" s="115"/>
      <c r="RO5" s="115"/>
      <c r="RP5" s="115"/>
      <c r="RQ5" s="115"/>
      <c r="RR5" s="115"/>
      <c r="RS5" s="115"/>
      <c r="RT5" s="115"/>
      <c r="RU5" s="115"/>
      <c r="RV5" s="115"/>
      <c r="RW5" s="115"/>
      <c r="RX5" s="115"/>
      <c r="RY5" s="115"/>
      <c r="RZ5" s="115"/>
      <c r="SA5" s="115"/>
      <c r="SB5" s="115"/>
      <c r="SC5" s="115"/>
      <c r="SD5" s="115"/>
      <c r="SE5" s="115"/>
      <c r="SF5" s="115"/>
      <c r="SG5" s="115"/>
      <c r="SH5" s="115"/>
      <c r="SI5" s="115"/>
      <c r="SJ5" s="115"/>
      <c r="SK5" s="115"/>
      <c r="SL5" s="115"/>
      <c r="SM5" s="115"/>
      <c r="SN5" s="115"/>
      <c r="SO5" s="115"/>
      <c r="SP5" s="115"/>
      <c r="SQ5" s="115"/>
      <c r="SR5" s="115"/>
      <c r="SS5" s="115"/>
      <c r="ST5" s="115"/>
      <c r="SU5" s="115"/>
      <c r="SV5" s="115"/>
      <c r="SW5" s="115"/>
      <c r="SX5" s="115"/>
      <c r="SY5" s="115"/>
      <c r="SZ5" s="115"/>
      <c r="TA5" s="115"/>
      <c r="TB5" s="115"/>
      <c r="TC5" s="115"/>
      <c r="TD5" s="115"/>
      <c r="TE5" s="115"/>
      <c r="TF5" s="115"/>
      <c r="TG5" s="115"/>
      <c r="TH5" s="115"/>
      <c r="TI5" s="115"/>
      <c r="TJ5" s="115"/>
      <c r="TK5" s="115"/>
      <c r="TL5" s="115"/>
      <c r="TM5" s="115"/>
      <c r="TN5" s="115"/>
      <c r="TO5" s="115"/>
      <c r="TP5" s="115"/>
      <c r="TQ5" s="115"/>
      <c r="TR5" s="115"/>
      <c r="TS5" s="115"/>
      <c r="TT5" s="115"/>
      <c r="TU5" s="115"/>
      <c r="TV5" s="115"/>
      <c r="TW5" s="115"/>
      <c r="TX5" s="115"/>
      <c r="TY5" s="115"/>
      <c r="TZ5" s="115"/>
      <c r="UA5" s="115"/>
      <c r="UB5" s="115"/>
      <c r="UC5" s="115"/>
      <c r="UD5" s="115"/>
      <c r="UE5" s="115"/>
      <c r="UF5" s="115"/>
      <c r="UG5" s="115"/>
      <c r="UH5" s="115"/>
      <c r="UI5" s="115"/>
      <c r="UJ5" s="115"/>
      <c r="UK5" s="115"/>
      <c r="UL5" s="115"/>
      <c r="UM5" s="115"/>
      <c r="UN5" s="115"/>
      <c r="UO5" s="115"/>
      <c r="UP5" s="115"/>
      <c r="UQ5" s="115"/>
      <c r="UR5" s="115"/>
      <c r="US5" s="115"/>
      <c r="UT5" s="115"/>
      <c r="UU5" s="115"/>
      <c r="UV5" s="115"/>
      <c r="UW5" s="115"/>
      <c r="UX5" s="115"/>
      <c r="UY5" s="115"/>
      <c r="UZ5" s="115"/>
      <c r="VA5" s="115"/>
      <c r="VB5" s="115"/>
      <c r="VC5" s="115"/>
      <c r="VD5" s="115"/>
      <c r="VE5" s="115"/>
      <c r="VF5" s="115"/>
      <c r="VG5" s="115"/>
      <c r="VH5" s="115"/>
      <c r="VI5" s="115"/>
      <c r="VJ5" s="115"/>
      <c r="VK5" s="115"/>
      <c r="VL5" s="115"/>
      <c r="VM5" s="115"/>
      <c r="VN5" s="115"/>
      <c r="VO5" s="115"/>
      <c r="VP5" s="115"/>
      <c r="VQ5" s="115"/>
      <c r="VR5" s="115"/>
      <c r="VS5" s="115"/>
      <c r="VT5" s="115"/>
      <c r="VU5" s="115"/>
      <c r="VV5" s="115"/>
      <c r="VW5" s="115"/>
      <c r="VX5" s="115"/>
      <c r="VY5" s="115"/>
      <c r="VZ5" s="115"/>
      <c r="WA5" s="115"/>
      <c r="WB5" s="115"/>
      <c r="WC5" s="115"/>
      <c r="WD5" s="115"/>
      <c r="WE5" s="115"/>
      <c r="WF5" s="115"/>
      <c r="WG5" s="115"/>
      <c r="WH5" s="115"/>
      <c r="WI5" s="115"/>
      <c r="WJ5" s="115"/>
      <c r="WK5" s="115"/>
      <c r="WL5" s="115"/>
      <c r="WM5" s="115"/>
      <c r="WN5" s="115"/>
      <c r="WO5" s="115"/>
      <c r="WP5" s="115"/>
      <c r="WQ5" s="115"/>
      <c r="WR5" s="115"/>
      <c r="WS5" s="115"/>
      <c r="WT5" s="115"/>
      <c r="WU5" s="115"/>
      <c r="WV5" s="115"/>
      <c r="WW5" s="115"/>
      <c r="WX5" s="115"/>
      <c r="WY5" s="115"/>
      <c r="WZ5" s="115"/>
      <c r="XA5" s="115"/>
      <c r="XB5" s="115"/>
      <c r="XC5" s="115"/>
      <c r="XD5" s="115"/>
      <c r="XE5" s="115"/>
      <c r="XF5" s="115"/>
      <c r="XG5" s="115"/>
      <c r="XH5" s="115"/>
      <c r="XI5" s="115"/>
      <c r="XJ5" s="115"/>
      <c r="XK5" s="115"/>
      <c r="XL5" s="115"/>
      <c r="XM5" s="115"/>
      <c r="XN5" s="115"/>
      <c r="XO5" s="115"/>
      <c r="XP5" s="115"/>
      <c r="XQ5" s="115"/>
      <c r="XR5" s="115"/>
      <c r="XS5" s="115"/>
      <c r="XT5" s="115"/>
      <c r="XU5" s="115"/>
      <c r="XV5" s="115"/>
      <c r="XW5" s="115"/>
      <c r="XX5" s="115"/>
      <c r="XY5" s="115"/>
      <c r="XZ5" s="115"/>
      <c r="YA5" s="115"/>
      <c r="YB5" s="115"/>
      <c r="YC5" s="115"/>
      <c r="YD5" s="115"/>
      <c r="YE5" s="115"/>
      <c r="YF5" s="115"/>
      <c r="YG5" s="115"/>
      <c r="YH5" s="115"/>
      <c r="YI5" s="115"/>
      <c r="YJ5" s="115"/>
      <c r="YK5" s="115"/>
      <c r="YL5" s="115"/>
      <c r="YM5" s="115"/>
      <c r="YN5" s="115"/>
      <c r="YO5" s="115"/>
      <c r="YP5" s="115"/>
      <c r="YQ5" s="115"/>
      <c r="YR5" s="115"/>
      <c r="YS5" s="115"/>
      <c r="YT5" s="115"/>
      <c r="YU5" s="115"/>
      <c r="YV5" s="115"/>
      <c r="YW5" s="115"/>
      <c r="YX5" s="115"/>
      <c r="YY5" s="115"/>
      <c r="YZ5" s="115"/>
      <c r="ZA5" s="115"/>
      <c r="ZB5" s="115"/>
      <c r="ZC5" s="115"/>
      <c r="ZD5" s="115"/>
      <c r="ZE5" s="115"/>
      <c r="ZF5" s="115"/>
      <c r="ZG5" s="115"/>
      <c r="ZH5" s="115"/>
      <c r="ZI5" s="115"/>
      <c r="ZJ5" s="115"/>
      <c r="ZK5" s="115"/>
      <c r="ZL5" s="115"/>
      <c r="ZM5" s="115"/>
      <c r="ZN5" s="115"/>
      <c r="ZO5" s="115"/>
      <c r="ZP5" s="115"/>
      <c r="ZQ5" s="115"/>
      <c r="ZR5" s="115"/>
      <c r="ZS5" s="115"/>
      <c r="ZT5" s="115"/>
      <c r="ZU5" s="115"/>
      <c r="ZV5" s="115"/>
      <c r="ZW5" s="115"/>
      <c r="ZX5" s="115"/>
      <c r="ZY5" s="115"/>
      <c r="ZZ5" s="115"/>
      <c r="AAA5" s="115"/>
      <c r="AAB5" s="115"/>
      <c r="AAC5" s="115"/>
      <c r="AAD5" s="115"/>
      <c r="AAE5" s="115"/>
      <c r="AAF5" s="115"/>
      <c r="AAG5" s="115"/>
      <c r="AAH5" s="115"/>
      <c r="AAI5" s="115"/>
      <c r="AAJ5" s="115"/>
      <c r="AAK5" s="115"/>
      <c r="AAL5" s="115"/>
      <c r="AAM5" s="115"/>
      <c r="AAN5" s="115"/>
      <c r="AAO5" s="115"/>
      <c r="AAP5" s="115"/>
      <c r="AAQ5" s="115"/>
      <c r="AAR5" s="115"/>
      <c r="AAS5" s="115"/>
      <c r="AAT5" s="115"/>
      <c r="AAU5" s="115"/>
      <c r="AAV5" s="115"/>
      <c r="AAW5" s="115"/>
      <c r="AAX5" s="115"/>
      <c r="AAY5" s="115"/>
      <c r="AAZ5" s="115"/>
      <c r="ABA5" s="115"/>
      <c r="ABB5" s="115"/>
      <c r="ABC5" s="115"/>
      <c r="ABD5" s="115"/>
      <c r="ABE5" s="115"/>
      <c r="ABF5" s="115"/>
      <c r="ABG5" s="115"/>
      <c r="ABH5" s="115"/>
      <c r="ABI5" s="115"/>
      <c r="ABJ5" s="115"/>
      <c r="ABK5" s="115"/>
      <c r="ABL5" s="115"/>
      <c r="ABM5" s="115"/>
      <c r="ABN5" s="115"/>
      <c r="ABO5" s="115"/>
      <c r="ABP5" s="115"/>
      <c r="ABQ5" s="115"/>
      <c r="ABR5" s="115"/>
      <c r="ABS5" s="115"/>
      <c r="ABT5" s="115"/>
      <c r="ABU5" s="115"/>
      <c r="ABV5" s="115"/>
      <c r="ABW5" s="115"/>
      <c r="ABX5" s="115"/>
      <c r="ABY5" s="115"/>
      <c r="ABZ5" s="115"/>
      <c r="ACA5" s="115"/>
      <c r="ACB5" s="115"/>
      <c r="ACC5" s="115"/>
      <c r="ACD5" s="115"/>
      <c r="ACE5" s="115"/>
      <c r="ACF5" s="115"/>
      <c r="ACG5" s="115"/>
      <c r="ACH5" s="115"/>
      <c r="ACI5" s="115"/>
      <c r="ACJ5" s="115"/>
      <c r="ACK5" s="115"/>
      <c r="ACL5" s="115"/>
      <c r="ACM5" s="115"/>
      <c r="ACN5" s="115"/>
      <c r="ACO5" s="115"/>
      <c r="ACP5" s="115"/>
      <c r="ACQ5" s="115"/>
      <c r="ACR5" s="115"/>
      <c r="ACS5" s="115"/>
      <c r="ACT5" s="115"/>
      <c r="ACU5" s="115"/>
      <c r="ACV5" s="115"/>
      <c r="ACW5" s="115"/>
      <c r="ACX5" s="115"/>
      <c r="ACY5" s="115"/>
      <c r="ACZ5" s="115"/>
      <c r="ADA5" s="115"/>
      <c r="ADB5" s="115"/>
      <c r="ADC5" s="115"/>
      <c r="ADD5" s="115"/>
      <c r="ADE5" s="115"/>
      <c r="ADF5" s="115"/>
      <c r="ADG5" s="115"/>
      <c r="ADH5" s="115"/>
      <c r="ADI5" s="115"/>
      <c r="ADJ5" s="115"/>
      <c r="ADK5" s="115"/>
      <c r="ADL5" s="115"/>
      <c r="ADM5" s="115"/>
      <c r="ADN5" s="115"/>
      <c r="ADO5" s="115"/>
      <c r="ADP5" s="115"/>
      <c r="ADQ5" s="115"/>
      <c r="ADR5" s="115"/>
      <c r="ADS5" s="115"/>
      <c r="ADT5" s="115"/>
      <c r="ADU5" s="115"/>
      <c r="ADV5" s="115"/>
      <c r="ADW5" s="115"/>
      <c r="ADX5" s="115"/>
      <c r="ADY5" s="115"/>
      <c r="ADZ5" s="115"/>
      <c r="AEA5" s="115"/>
      <c r="AEB5" s="115"/>
      <c r="AEC5" s="115"/>
      <c r="AED5" s="115"/>
      <c r="AEE5" s="115"/>
      <c r="AEF5" s="115"/>
      <c r="AEG5" s="115"/>
      <c r="AEH5" s="115"/>
      <c r="AEI5" s="115"/>
      <c r="AEJ5" s="115"/>
      <c r="AEK5" s="115"/>
      <c r="AEL5" s="115"/>
      <c r="AEM5" s="115"/>
      <c r="AEN5" s="115"/>
      <c r="AEO5" s="115"/>
      <c r="AEP5" s="115"/>
      <c r="AEQ5" s="115"/>
      <c r="AER5" s="115"/>
      <c r="AES5" s="115"/>
      <c r="AET5" s="115"/>
      <c r="AEU5" s="115"/>
      <c r="AEV5" s="115"/>
      <c r="AEW5" s="115"/>
      <c r="AEX5" s="115"/>
      <c r="AEY5" s="115"/>
      <c r="AEZ5" s="115"/>
      <c r="AFA5" s="115"/>
      <c r="AFB5" s="115"/>
      <c r="AFC5" s="115"/>
      <c r="AFD5" s="115"/>
      <c r="AFE5" s="115"/>
      <c r="AFF5" s="115"/>
      <c r="AFG5" s="115"/>
      <c r="AFH5" s="115"/>
      <c r="AFI5" s="115"/>
      <c r="AFJ5" s="115"/>
      <c r="AFK5" s="115"/>
      <c r="AFL5" s="115"/>
      <c r="AFM5" s="115"/>
      <c r="AFN5" s="115"/>
      <c r="AFO5" s="115"/>
      <c r="AFP5" s="115"/>
      <c r="AFQ5" s="115"/>
      <c r="AFR5" s="115"/>
      <c r="AFS5" s="115"/>
      <c r="AFT5" s="115"/>
      <c r="AFU5" s="115"/>
      <c r="AFV5" s="115"/>
      <c r="AFW5" s="115"/>
      <c r="AFX5" s="115"/>
      <c r="AFY5" s="115"/>
      <c r="AFZ5" s="115"/>
      <c r="AGA5" s="115"/>
      <c r="AGB5" s="115"/>
      <c r="AGC5" s="115"/>
      <c r="AGD5" s="115"/>
      <c r="AGE5" s="115"/>
      <c r="AGF5" s="115"/>
      <c r="AGG5" s="115"/>
      <c r="AGH5" s="115"/>
      <c r="AGI5" s="115"/>
      <c r="AGJ5" s="115"/>
      <c r="AGK5" s="115"/>
      <c r="AGL5" s="115"/>
      <c r="AGM5" s="115"/>
      <c r="AGN5" s="115"/>
      <c r="AGO5" s="115"/>
      <c r="AGP5" s="115"/>
      <c r="AGQ5" s="115"/>
      <c r="AGR5" s="115"/>
      <c r="AGS5" s="115"/>
      <c r="AGT5" s="115"/>
      <c r="AGU5" s="115"/>
      <c r="AGV5" s="115"/>
      <c r="AGW5" s="115"/>
      <c r="AGX5" s="115"/>
      <c r="AGY5" s="115"/>
      <c r="AGZ5" s="115"/>
      <c r="AHA5" s="115"/>
      <c r="AHB5" s="115"/>
      <c r="AHC5" s="115"/>
      <c r="AHD5" s="115"/>
      <c r="AHE5" s="115"/>
      <c r="AHF5" s="115"/>
      <c r="AHG5" s="115"/>
      <c r="AHH5" s="115"/>
      <c r="AHI5" s="115"/>
      <c r="AHJ5" s="115"/>
      <c r="AHK5" s="115"/>
      <c r="AHL5" s="115"/>
      <c r="AHM5" s="115"/>
      <c r="AHN5" s="115"/>
      <c r="AHO5" s="115"/>
      <c r="AHP5" s="115"/>
      <c r="AHQ5" s="115"/>
      <c r="AHR5" s="115"/>
      <c r="AHS5" s="115"/>
      <c r="AHT5" s="115"/>
      <c r="AHU5" s="115"/>
      <c r="AHV5" s="115"/>
      <c r="AHW5" s="115"/>
      <c r="AHX5" s="115"/>
      <c r="AHY5" s="115"/>
      <c r="AHZ5" s="115"/>
      <c r="AIA5" s="115"/>
      <c r="AIB5" s="115"/>
      <c r="AIC5" s="115"/>
      <c r="AID5" s="115"/>
      <c r="AIE5" s="115"/>
      <c r="AIF5" s="115"/>
      <c r="AIG5" s="115"/>
      <c r="AIH5" s="115"/>
      <c r="AII5" s="115"/>
      <c r="AIJ5" s="115"/>
      <c r="AIK5" s="115"/>
      <c r="AIL5" s="115"/>
      <c r="AIM5" s="115"/>
      <c r="AIN5" s="115"/>
      <c r="AIO5" s="115"/>
      <c r="AIP5" s="115"/>
      <c r="AIQ5" s="115"/>
      <c r="AIR5" s="115"/>
      <c r="AIS5" s="115"/>
    </row>
    <row r="6" spans="1:929" ht="15.75" x14ac:dyDescent="0.2">
      <c r="A6" s="40"/>
      <c r="B6" s="36"/>
      <c r="C6" s="36"/>
      <c r="D6" s="36"/>
      <c r="E6" s="139"/>
      <c r="BS6" s="306"/>
      <c r="BT6" s="36"/>
      <c r="BU6" s="36"/>
      <c r="BV6" s="36"/>
      <c r="BW6" s="139"/>
      <c r="BX6" s="115"/>
      <c r="BY6" s="115"/>
      <c r="BZ6" s="115"/>
      <c r="CA6" s="115"/>
      <c r="CB6" s="115"/>
      <c r="CC6" s="115"/>
      <c r="CD6" s="115"/>
      <c r="CE6" s="115"/>
      <c r="CF6" s="115"/>
      <c r="CG6" s="115"/>
      <c r="CH6" s="115"/>
      <c r="CI6" s="115"/>
      <c r="CJ6" s="115"/>
      <c r="CK6" s="115"/>
      <c r="CL6" s="115"/>
      <c r="CM6" s="115"/>
      <c r="CN6" s="115"/>
      <c r="CO6" s="115"/>
      <c r="CP6" s="115"/>
      <c r="CQ6" s="115"/>
      <c r="CR6" s="115"/>
      <c r="CS6" s="115"/>
      <c r="CT6" s="115"/>
      <c r="CU6" s="115"/>
      <c r="CV6" s="115"/>
      <c r="CW6" s="115"/>
      <c r="CX6" s="115"/>
      <c r="CY6" s="115"/>
      <c r="CZ6" s="115"/>
      <c r="DA6" s="115"/>
      <c r="DB6" s="115"/>
      <c r="DC6" s="115"/>
      <c r="DD6" s="115"/>
      <c r="DE6" s="115"/>
      <c r="DF6" s="115"/>
      <c r="DG6" s="115"/>
      <c r="DH6" s="115"/>
      <c r="DI6" s="115"/>
      <c r="DJ6" s="115"/>
      <c r="DK6" s="115"/>
      <c r="DL6" s="115"/>
      <c r="DM6" s="115"/>
      <c r="DN6" s="115"/>
      <c r="DO6" s="115"/>
      <c r="DP6" s="115"/>
      <c r="DQ6" s="115"/>
      <c r="DR6" s="115"/>
      <c r="DS6" s="115"/>
      <c r="DT6" s="115"/>
      <c r="DU6" s="115"/>
      <c r="DV6" s="115"/>
      <c r="DW6" s="115"/>
      <c r="DX6" s="115"/>
      <c r="DY6" s="115"/>
      <c r="DZ6" s="115"/>
      <c r="EA6" s="115"/>
      <c r="EB6" s="115"/>
      <c r="EC6" s="115"/>
      <c r="ED6" s="115"/>
      <c r="EE6" s="115"/>
      <c r="EF6" s="115"/>
      <c r="EG6" s="115"/>
      <c r="EH6" s="115"/>
      <c r="EI6" s="115"/>
      <c r="EJ6" s="115"/>
      <c r="EK6" s="115"/>
      <c r="EL6" s="115"/>
      <c r="EM6" s="115"/>
      <c r="EN6" s="115"/>
      <c r="EO6" s="115"/>
      <c r="EP6" s="115"/>
      <c r="EQ6" s="115"/>
      <c r="ER6" s="115"/>
      <c r="ES6" s="115"/>
      <c r="ET6" s="115"/>
      <c r="EU6" s="115"/>
      <c r="EV6" s="115"/>
      <c r="EW6" s="115"/>
      <c r="EX6" s="115"/>
      <c r="EY6" s="115"/>
      <c r="EZ6" s="115"/>
      <c r="FA6" s="115"/>
      <c r="FB6" s="115"/>
      <c r="FC6" s="115"/>
      <c r="FD6" s="115"/>
      <c r="FE6" s="115"/>
      <c r="FF6" s="115"/>
      <c r="FG6" s="115"/>
      <c r="FH6" s="115"/>
      <c r="FI6" s="115"/>
      <c r="FJ6" s="115"/>
      <c r="FK6" s="115"/>
      <c r="FL6" s="115"/>
      <c r="FM6" s="115"/>
      <c r="FN6" s="115"/>
      <c r="FO6" s="115"/>
      <c r="FP6" s="115"/>
      <c r="FQ6" s="115"/>
      <c r="FR6" s="115"/>
      <c r="FS6" s="115"/>
      <c r="FT6" s="115"/>
      <c r="FU6" s="115"/>
      <c r="FV6" s="115"/>
      <c r="FW6" s="115"/>
      <c r="FX6" s="115"/>
      <c r="FY6" s="115"/>
      <c r="FZ6" s="115"/>
      <c r="GA6" s="115"/>
      <c r="GB6" s="115"/>
      <c r="GC6" s="115"/>
      <c r="GD6" s="115"/>
      <c r="GE6" s="115"/>
      <c r="GF6" s="115"/>
      <c r="GG6" s="115"/>
      <c r="GH6" s="115"/>
      <c r="GI6" s="115"/>
      <c r="GJ6" s="115"/>
      <c r="GK6" s="115"/>
      <c r="GL6" s="115"/>
      <c r="GM6" s="115"/>
      <c r="GN6" s="115"/>
      <c r="GO6" s="115"/>
      <c r="GP6" s="115"/>
      <c r="GQ6" s="115"/>
      <c r="GR6" s="115"/>
      <c r="GS6" s="115"/>
      <c r="GT6" s="115"/>
      <c r="GU6" s="115"/>
      <c r="GV6" s="115"/>
      <c r="GW6" s="115"/>
      <c r="GX6" s="115"/>
      <c r="GY6" s="115"/>
      <c r="GZ6" s="115"/>
      <c r="HA6" s="115"/>
      <c r="HB6" s="115"/>
      <c r="HC6" s="115"/>
      <c r="HD6" s="115"/>
      <c r="HE6" s="115"/>
      <c r="HF6" s="115"/>
      <c r="HG6" s="115"/>
      <c r="HH6" s="115"/>
      <c r="HI6" s="115"/>
      <c r="HJ6" s="115"/>
      <c r="HK6" s="115"/>
      <c r="HL6" s="115"/>
      <c r="HM6" s="115"/>
      <c r="HN6" s="115"/>
      <c r="HO6" s="115"/>
      <c r="HP6" s="115"/>
      <c r="HQ6" s="115"/>
      <c r="HR6" s="115"/>
      <c r="HS6" s="115"/>
      <c r="HT6" s="115"/>
      <c r="HU6" s="115"/>
      <c r="HV6" s="115"/>
      <c r="HW6" s="115"/>
      <c r="HX6" s="115"/>
      <c r="HY6" s="115"/>
      <c r="HZ6" s="115"/>
      <c r="IA6" s="115"/>
      <c r="IB6" s="115"/>
      <c r="IC6" s="115"/>
      <c r="ID6" s="115"/>
      <c r="IE6" s="115"/>
      <c r="IF6" s="115"/>
      <c r="IG6" s="115"/>
      <c r="IH6" s="115"/>
      <c r="II6" s="115"/>
      <c r="IJ6" s="115"/>
      <c r="IK6" s="115"/>
      <c r="IL6" s="115"/>
      <c r="IM6" s="115"/>
      <c r="IN6" s="115"/>
      <c r="IO6" s="115"/>
      <c r="IP6" s="115"/>
      <c r="IQ6" s="115"/>
      <c r="IR6" s="115"/>
      <c r="IS6" s="115"/>
      <c r="IT6" s="115"/>
      <c r="IU6" s="115"/>
      <c r="IV6" s="115"/>
      <c r="IW6" s="115"/>
      <c r="IX6" s="115"/>
      <c r="IY6" s="115"/>
      <c r="IZ6" s="115"/>
      <c r="JA6" s="115"/>
      <c r="JB6" s="115"/>
      <c r="JC6" s="115"/>
      <c r="JD6" s="115"/>
      <c r="JE6" s="115"/>
      <c r="JF6" s="115"/>
      <c r="JG6" s="115"/>
      <c r="JH6" s="115"/>
      <c r="JI6" s="115"/>
      <c r="JJ6" s="115"/>
      <c r="JK6" s="115"/>
      <c r="JL6" s="115"/>
      <c r="JM6" s="115"/>
      <c r="JN6" s="115"/>
      <c r="JO6" s="115"/>
      <c r="JP6" s="115"/>
      <c r="JQ6" s="115"/>
      <c r="JR6" s="115"/>
      <c r="JS6" s="115"/>
      <c r="JT6" s="115"/>
      <c r="JU6" s="115"/>
      <c r="JV6" s="115"/>
      <c r="JW6" s="115"/>
      <c r="JX6" s="115"/>
      <c r="JY6" s="115"/>
      <c r="JZ6" s="115"/>
      <c r="KA6" s="115"/>
      <c r="KB6" s="115"/>
      <c r="KC6" s="115"/>
      <c r="KD6" s="115"/>
      <c r="KE6" s="115"/>
      <c r="KF6" s="115"/>
      <c r="KG6" s="115"/>
      <c r="KH6" s="115"/>
      <c r="KI6" s="115"/>
      <c r="KJ6" s="115"/>
      <c r="KK6" s="115"/>
      <c r="KL6" s="115"/>
      <c r="KM6" s="115"/>
      <c r="KN6" s="115"/>
      <c r="KO6" s="115"/>
      <c r="KP6" s="115"/>
      <c r="KQ6" s="115"/>
      <c r="KR6" s="115"/>
      <c r="KS6" s="115"/>
      <c r="KT6" s="115"/>
      <c r="KU6" s="115"/>
      <c r="KV6" s="115"/>
      <c r="KW6" s="115"/>
      <c r="KX6" s="115"/>
      <c r="KY6" s="115"/>
      <c r="KZ6" s="115"/>
      <c r="LA6" s="115"/>
      <c r="LB6" s="115"/>
      <c r="LC6" s="115"/>
      <c r="LD6" s="115"/>
      <c r="LE6" s="115"/>
      <c r="LF6" s="115"/>
      <c r="LG6" s="115"/>
      <c r="LH6" s="115"/>
      <c r="LI6" s="115"/>
      <c r="LJ6" s="115"/>
      <c r="LK6" s="115"/>
      <c r="LL6" s="115"/>
      <c r="LM6" s="115"/>
      <c r="LN6" s="115"/>
      <c r="LO6" s="115"/>
      <c r="LP6" s="115"/>
      <c r="LQ6" s="115"/>
      <c r="LR6" s="115"/>
      <c r="LS6" s="115"/>
      <c r="LT6" s="115"/>
      <c r="LU6" s="115"/>
      <c r="LV6" s="115"/>
      <c r="LW6" s="115"/>
      <c r="LX6" s="115"/>
      <c r="LY6" s="115"/>
      <c r="LZ6" s="115"/>
      <c r="MA6" s="115"/>
      <c r="MB6" s="115"/>
      <c r="MC6" s="115"/>
      <c r="MD6" s="115"/>
      <c r="ME6" s="115"/>
      <c r="MF6" s="115"/>
      <c r="MG6" s="115"/>
      <c r="MH6" s="115"/>
      <c r="MI6" s="115"/>
      <c r="MJ6" s="115"/>
      <c r="MK6" s="115"/>
      <c r="ML6" s="115"/>
      <c r="MM6" s="115"/>
      <c r="MN6" s="115"/>
      <c r="MO6" s="115"/>
      <c r="MP6" s="115"/>
      <c r="MQ6" s="115"/>
      <c r="MR6" s="115"/>
      <c r="MS6" s="115"/>
      <c r="MT6" s="115"/>
      <c r="MU6" s="115"/>
      <c r="MV6" s="115"/>
      <c r="MW6" s="115"/>
      <c r="MX6" s="115"/>
      <c r="MY6" s="115"/>
      <c r="MZ6" s="115"/>
      <c r="NA6" s="115"/>
      <c r="NB6" s="115"/>
      <c r="NC6" s="115"/>
      <c r="ND6" s="115"/>
      <c r="NE6" s="115"/>
      <c r="NF6" s="115"/>
      <c r="NG6" s="115"/>
      <c r="NH6" s="115"/>
      <c r="NI6" s="115"/>
      <c r="NJ6" s="115"/>
      <c r="NK6" s="115"/>
      <c r="NL6" s="115"/>
      <c r="NM6" s="115"/>
      <c r="NN6" s="115"/>
      <c r="NO6" s="115"/>
      <c r="NP6" s="115"/>
      <c r="NQ6" s="115"/>
      <c r="NR6" s="115"/>
      <c r="NS6" s="115"/>
      <c r="NT6" s="115"/>
      <c r="NU6" s="115"/>
      <c r="NV6" s="115"/>
      <c r="NW6" s="115"/>
      <c r="NX6" s="115"/>
      <c r="NY6" s="115"/>
      <c r="NZ6" s="115"/>
      <c r="OA6" s="115"/>
      <c r="OB6" s="115"/>
      <c r="OC6" s="115"/>
      <c r="OD6" s="115"/>
      <c r="OE6" s="115"/>
      <c r="OF6" s="115"/>
      <c r="OG6" s="115"/>
      <c r="OH6" s="115"/>
      <c r="OI6" s="115"/>
      <c r="OJ6" s="115"/>
      <c r="OK6" s="115"/>
      <c r="OL6" s="115"/>
      <c r="OM6" s="115"/>
      <c r="ON6" s="115"/>
      <c r="OO6" s="115"/>
      <c r="OP6" s="115"/>
      <c r="OQ6" s="115"/>
      <c r="OR6" s="115"/>
      <c r="OS6" s="115"/>
      <c r="OT6" s="115"/>
      <c r="OU6" s="115"/>
      <c r="OV6" s="115"/>
      <c r="OW6" s="115"/>
      <c r="OX6" s="115"/>
      <c r="OY6" s="115"/>
      <c r="OZ6" s="115"/>
      <c r="PA6" s="115"/>
      <c r="PB6" s="115"/>
      <c r="PC6" s="115"/>
      <c r="PD6" s="115"/>
      <c r="PE6" s="115"/>
      <c r="PF6" s="115"/>
      <c r="PG6" s="115"/>
      <c r="PH6" s="115"/>
      <c r="PI6" s="115"/>
      <c r="PJ6" s="115"/>
      <c r="PK6" s="115"/>
      <c r="PL6" s="115"/>
      <c r="PM6" s="115"/>
      <c r="PN6" s="115"/>
      <c r="PO6" s="115"/>
      <c r="PP6" s="115"/>
      <c r="PQ6" s="115"/>
      <c r="PR6" s="115"/>
      <c r="PS6" s="115"/>
      <c r="PT6" s="115"/>
      <c r="PU6" s="115"/>
      <c r="PV6" s="115"/>
      <c r="PW6" s="115"/>
      <c r="PX6" s="115"/>
      <c r="PY6" s="115"/>
      <c r="PZ6" s="115"/>
      <c r="QA6" s="115"/>
      <c r="QB6" s="115"/>
      <c r="QC6" s="115"/>
      <c r="QD6" s="115"/>
      <c r="QE6" s="115"/>
      <c r="QF6" s="115"/>
      <c r="QG6" s="115"/>
      <c r="QH6" s="115"/>
      <c r="QI6" s="115"/>
      <c r="QJ6" s="115"/>
      <c r="QK6" s="115"/>
      <c r="QL6" s="115"/>
      <c r="QM6" s="115"/>
      <c r="QN6" s="115"/>
      <c r="QO6" s="115"/>
      <c r="QP6" s="115"/>
      <c r="QQ6" s="115"/>
      <c r="QR6" s="115"/>
      <c r="QS6" s="115"/>
      <c r="QT6" s="115"/>
      <c r="QU6" s="115"/>
      <c r="QV6" s="115"/>
      <c r="QW6" s="115"/>
      <c r="QX6" s="115"/>
      <c r="QY6" s="115"/>
      <c r="QZ6" s="115"/>
      <c r="RA6" s="115"/>
      <c r="RB6" s="115"/>
      <c r="RC6" s="115"/>
      <c r="RD6" s="115"/>
      <c r="RE6" s="115"/>
      <c r="RF6" s="115"/>
      <c r="RG6" s="115"/>
      <c r="RH6" s="115"/>
      <c r="RI6" s="115"/>
      <c r="RJ6" s="115"/>
      <c r="RK6" s="115"/>
      <c r="RL6" s="115"/>
      <c r="RM6" s="115"/>
      <c r="RN6" s="115"/>
      <c r="RO6" s="115"/>
      <c r="RP6" s="115"/>
      <c r="RQ6" s="115"/>
      <c r="RR6" s="115"/>
      <c r="RS6" s="115"/>
      <c r="RT6" s="115"/>
      <c r="RU6" s="115"/>
      <c r="RV6" s="115"/>
      <c r="RW6" s="115"/>
      <c r="RX6" s="115"/>
      <c r="RY6" s="115"/>
      <c r="RZ6" s="115"/>
      <c r="SA6" s="115"/>
      <c r="SB6" s="115"/>
      <c r="SC6" s="115"/>
      <c r="SD6" s="115"/>
      <c r="SE6" s="115"/>
      <c r="SF6" s="115"/>
      <c r="SG6" s="115"/>
      <c r="SH6" s="115"/>
      <c r="SI6" s="115"/>
      <c r="SJ6" s="115"/>
      <c r="SK6" s="115"/>
      <c r="SL6" s="115"/>
      <c r="SM6" s="115"/>
      <c r="SN6" s="115"/>
      <c r="SO6" s="115"/>
      <c r="SP6" s="115"/>
      <c r="SQ6" s="115"/>
      <c r="SR6" s="115"/>
      <c r="SS6" s="115"/>
      <c r="ST6" s="115"/>
      <c r="SU6" s="115"/>
      <c r="SV6" s="115"/>
      <c r="SW6" s="115"/>
      <c r="SX6" s="115"/>
      <c r="SY6" s="115"/>
      <c r="SZ6" s="115"/>
      <c r="TA6" s="115"/>
      <c r="TB6" s="115"/>
      <c r="TC6" s="115"/>
      <c r="TD6" s="115"/>
      <c r="TE6" s="115"/>
      <c r="TF6" s="115"/>
      <c r="TG6" s="115"/>
      <c r="TH6" s="115"/>
      <c r="TI6" s="115"/>
      <c r="TJ6" s="115"/>
      <c r="TK6" s="115"/>
      <c r="TL6" s="115"/>
      <c r="TM6" s="115"/>
      <c r="TN6" s="115"/>
      <c r="TO6" s="115"/>
      <c r="TP6" s="115"/>
      <c r="TQ6" s="115"/>
      <c r="TR6" s="115"/>
      <c r="TS6" s="115"/>
      <c r="TT6" s="115"/>
      <c r="TU6" s="115"/>
      <c r="TV6" s="115"/>
      <c r="TW6" s="115"/>
      <c r="TX6" s="115"/>
      <c r="TY6" s="115"/>
      <c r="TZ6" s="115"/>
      <c r="UA6" s="115"/>
      <c r="UB6" s="115"/>
      <c r="UC6" s="115"/>
      <c r="UD6" s="115"/>
      <c r="UE6" s="115"/>
      <c r="UF6" s="115"/>
      <c r="UG6" s="115"/>
      <c r="UH6" s="115"/>
      <c r="UI6" s="115"/>
      <c r="UJ6" s="115"/>
      <c r="UK6" s="115"/>
      <c r="UL6" s="115"/>
      <c r="UM6" s="115"/>
      <c r="UN6" s="115"/>
      <c r="UO6" s="115"/>
      <c r="UP6" s="115"/>
      <c r="UQ6" s="115"/>
      <c r="UR6" s="115"/>
      <c r="US6" s="115"/>
      <c r="UT6" s="115"/>
      <c r="UU6" s="115"/>
      <c r="UV6" s="115"/>
      <c r="UW6" s="115"/>
      <c r="UX6" s="115"/>
      <c r="UY6" s="115"/>
      <c r="UZ6" s="115"/>
      <c r="VA6" s="115"/>
      <c r="VB6" s="115"/>
      <c r="VC6" s="115"/>
      <c r="VD6" s="115"/>
      <c r="VE6" s="115"/>
      <c r="VF6" s="115"/>
      <c r="VG6" s="115"/>
      <c r="VH6" s="115"/>
      <c r="VI6" s="115"/>
      <c r="VJ6" s="115"/>
      <c r="VK6" s="115"/>
      <c r="VL6" s="115"/>
      <c r="VM6" s="115"/>
      <c r="VN6" s="115"/>
      <c r="VO6" s="115"/>
      <c r="VP6" s="115"/>
      <c r="VQ6" s="115"/>
      <c r="VR6" s="115"/>
      <c r="VS6" s="115"/>
      <c r="VT6" s="115"/>
      <c r="VU6" s="115"/>
      <c r="VV6" s="115"/>
      <c r="VW6" s="115"/>
      <c r="VX6" s="115"/>
      <c r="VY6" s="115"/>
      <c r="VZ6" s="115"/>
      <c r="WA6" s="115"/>
      <c r="WB6" s="115"/>
      <c r="WC6" s="115"/>
      <c r="WD6" s="115"/>
      <c r="WE6" s="115"/>
      <c r="WF6" s="115"/>
      <c r="WG6" s="115"/>
      <c r="WH6" s="115"/>
      <c r="WI6" s="115"/>
      <c r="WJ6" s="115"/>
      <c r="WK6" s="115"/>
      <c r="WL6" s="115"/>
      <c r="WM6" s="115"/>
      <c r="WN6" s="115"/>
      <c r="WO6" s="115"/>
      <c r="WP6" s="115"/>
      <c r="WQ6" s="115"/>
      <c r="WR6" s="115"/>
      <c r="WS6" s="115"/>
      <c r="WT6" s="115"/>
      <c r="WU6" s="115"/>
      <c r="WV6" s="115"/>
      <c r="WW6" s="115"/>
      <c r="WX6" s="115"/>
      <c r="WY6" s="115"/>
      <c r="WZ6" s="115"/>
      <c r="XA6" s="115"/>
      <c r="XB6" s="115"/>
      <c r="XC6" s="115"/>
      <c r="XD6" s="115"/>
      <c r="XE6" s="115"/>
      <c r="XF6" s="115"/>
      <c r="XG6" s="115"/>
      <c r="XH6" s="115"/>
      <c r="XI6" s="115"/>
      <c r="XJ6" s="115"/>
      <c r="XK6" s="115"/>
      <c r="XL6" s="115"/>
      <c r="XM6" s="115"/>
      <c r="XN6" s="115"/>
      <c r="XO6" s="115"/>
      <c r="XP6" s="115"/>
      <c r="XQ6" s="115"/>
      <c r="XR6" s="115"/>
      <c r="XS6" s="115"/>
      <c r="XT6" s="115"/>
      <c r="XU6" s="115"/>
      <c r="XV6" s="115"/>
      <c r="XW6" s="115"/>
      <c r="XX6" s="115"/>
      <c r="XY6" s="115"/>
      <c r="XZ6" s="115"/>
      <c r="YA6" s="115"/>
      <c r="YB6" s="115"/>
      <c r="YC6" s="115"/>
      <c r="YD6" s="115"/>
      <c r="YE6" s="115"/>
      <c r="YF6" s="115"/>
      <c r="YG6" s="115"/>
      <c r="YH6" s="115"/>
      <c r="YI6" s="115"/>
      <c r="YJ6" s="115"/>
      <c r="YK6" s="115"/>
      <c r="YL6" s="115"/>
      <c r="YM6" s="115"/>
      <c r="YN6" s="115"/>
      <c r="YO6" s="115"/>
      <c r="YP6" s="115"/>
      <c r="YQ6" s="115"/>
      <c r="YR6" s="115"/>
      <c r="YS6" s="115"/>
      <c r="YT6" s="115"/>
      <c r="YU6" s="115"/>
      <c r="YV6" s="115"/>
      <c r="YW6" s="115"/>
      <c r="YX6" s="115"/>
      <c r="YY6" s="115"/>
      <c r="YZ6" s="115"/>
      <c r="ZA6" s="115"/>
      <c r="ZB6" s="115"/>
      <c r="ZC6" s="115"/>
      <c r="ZD6" s="115"/>
      <c r="ZE6" s="115"/>
      <c r="ZF6" s="115"/>
      <c r="ZG6" s="115"/>
      <c r="ZH6" s="115"/>
      <c r="ZI6" s="115"/>
      <c r="ZJ6" s="115"/>
      <c r="ZK6" s="115"/>
      <c r="ZL6" s="115"/>
      <c r="ZM6" s="115"/>
      <c r="ZN6" s="115"/>
      <c r="ZO6" s="115"/>
      <c r="ZP6" s="115"/>
      <c r="ZQ6" s="115"/>
      <c r="ZR6" s="115"/>
      <c r="ZS6" s="115"/>
      <c r="ZT6" s="115"/>
      <c r="ZU6" s="115"/>
      <c r="ZV6" s="115"/>
      <c r="ZW6" s="115"/>
      <c r="ZX6" s="115"/>
      <c r="ZY6" s="115"/>
      <c r="ZZ6" s="115"/>
      <c r="AAA6" s="115"/>
      <c r="AAB6" s="115"/>
      <c r="AAC6" s="115"/>
      <c r="AAD6" s="115"/>
      <c r="AAE6" s="115"/>
      <c r="AAF6" s="115"/>
      <c r="AAG6" s="115"/>
      <c r="AAH6" s="115"/>
      <c r="AAI6" s="115"/>
      <c r="AAJ6" s="115"/>
      <c r="AAK6" s="115"/>
      <c r="AAL6" s="115"/>
      <c r="AAM6" s="115"/>
      <c r="AAN6" s="115"/>
      <c r="AAO6" s="115"/>
      <c r="AAP6" s="115"/>
      <c r="AAQ6" s="115"/>
      <c r="AAR6" s="115"/>
      <c r="AAS6" s="115"/>
      <c r="AAT6" s="115"/>
      <c r="AAU6" s="115"/>
      <c r="AAV6" s="115"/>
      <c r="AAW6" s="115"/>
      <c r="AAX6" s="115"/>
      <c r="AAY6" s="115"/>
      <c r="AAZ6" s="115"/>
      <c r="ABA6" s="115"/>
      <c r="ABB6" s="115"/>
      <c r="ABC6" s="115"/>
      <c r="ABD6" s="115"/>
      <c r="ABE6" s="115"/>
      <c r="ABF6" s="115"/>
      <c r="ABG6" s="115"/>
      <c r="ABH6" s="115"/>
      <c r="ABI6" s="115"/>
      <c r="ABJ6" s="115"/>
      <c r="ABK6" s="115"/>
      <c r="ABL6" s="115"/>
      <c r="ABM6" s="115"/>
      <c r="ABN6" s="115"/>
      <c r="ABO6" s="115"/>
      <c r="ABP6" s="115"/>
      <c r="ABQ6" s="115"/>
      <c r="ABR6" s="115"/>
      <c r="ABS6" s="115"/>
      <c r="ABT6" s="115"/>
      <c r="ABU6" s="115"/>
      <c r="ABV6" s="115"/>
      <c r="ABW6" s="115"/>
      <c r="ABX6" s="115"/>
      <c r="ABY6" s="115"/>
      <c r="ABZ6" s="115"/>
      <c r="ACA6" s="115"/>
      <c r="ACB6" s="115"/>
      <c r="ACC6" s="115"/>
      <c r="ACD6" s="115"/>
      <c r="ACE6" s="115"/>
      <c r="ACF6" s="115"/>
      <c r="ACG6" s="115"/>
      <c r="ACH6" s="115"/>
      <c r="ACI6" s="115"/>
      <c r="ACJ6" s="115"/>
      <c r="ACK6" s="115"/>
      <c r="ACL6" s="115"/>
      <c r="ACM6" s="115"/>
      <c r="ACN6" s="115"/>
      <c r="ACO6" s="115"/>
      <c r="ACP6" s="115"/>
      <c r="ACQ6" s="115"/>
      <c r="ACR6" s="115"/>
      <c r="ACS6" s="115"/>
      <c r="ACT6" s="115"/>
      <c r="ACU6" s="115"/>
      <c r="ACV6" s="115"/>
      <c r="ACW6" s="115"/>
      <c r="ACX6" s="115"/>
      <c r="ACY6" s="115"/>
      <c r="ACZ6" s="115"/>
      <c r="ADA6" s="115"/>
      <c r="ADB6" s="115"/>
      <c r="ADC6" s="115"/>
      <c r="ADD6" s="115"/>
      <c r="ADE6" s="115"/>
      <c r="ADF6" s="115"/>
      <c r="ADG6" s="115"/>
      <c r="ADH6" s="115"/>
      <c r="ADI6" s="115"/>
      <c r="ADJ6" s="115"/>
      <c r="ADK6" s="115"/>
      <c r="ADL6" s="115"/>
      <c r="ADM6" s="115"/>
      <c r="ADN6" s="115"/>
      <c r="ADO6" s="115"/>
      <c r="ADP6" s="115"/>
      <c r="ADQ6" s="115"/>
      <c r="ADR6" s="115"/>
      <c r="ADS6" s="115"/>
      <c r="ADT6" s="115"/>
      <c r="ADU6" s="115"/>
      <c r="ADV6" s="115"/>
      <c r="ADW6" s="115"/>
      <c r="ADX6" s="115"/>
      <c r="ADY6" s="115"/>
      <c r="ADZ6" s="115"/>
      <c r="AEA6" s="115"/>
      <c r="AEB6" s="115"/>
      <c r="AEC6" s="115"/>
      <c r="AED6" s="115"/>
      <c r="AEE6" s="115"/>
      <c r="AEF6" s="115"/>
      <c r="AEG6" s="115"/>
      <c r="AEH6" s="115"/>
      <c r="AEI6" s="115"/>
      <c r="AEJ6" s="115"/>
      <c r="AEK6" s="115"/>
      <c r="AEL6" s="115"/>
      <c r="AEM6" s="115"/>
      <c r="AEN6" s="115"/>
      <c r="AEO6" s="115"/>
      <c r="AEP6" s="115"/>
      <c r="AEQ6" s="115"/>
      <c r="AER6" s="115"/>
      <c r="AES6" s="115"/>
      <c r="AET6" s="115"/>
      <c r="AEU6" s="115"/>
      <c r="AEV6" s="115"/>
      <c r="AEW6" s="115"/>
      <c r="AEX6" s="115"/>
      <c r="AEY6" s="115"/>
      <c r="AEZ6" s="115"/>
      <c r="AFA6" s="115"/>
      <c r="AFB6" s="115"/>
      <c r="AFC6" s="115"/>
      <c r="AFD6" s="115"/>
      <c r="AFE6" s="115"/>
      <c r="AFF6" s="115"/>
      <c r="AFG6" s="115"/>
      <c r="AFH6" s="115"/>
      <c r="AFI6" s="115"/>
      <c r="AFJ6" s="115"/>
      <c r="AFK6" s="115"/>
      <c r="AFL6" s="115"/>
      <c r="AFM6" s="115"/>
      <c r="AFN6" s="115"/>
      <c r="AFO6" s="115"/>
      <c r="AFP6" s="115"/>
      <c r="AFQ6" s="115"/>
      <c r="AFR6" s="115"/>
      <c r="AFS6" s="115"/>
      <c r="AFT6" s="115"/>
      <c r="AFU6" s="115"/>
      <c r="AFV6" s="115"/>
      <c r="AFW6" s="115"/>
      <c r="AFX6" s="115"/>
      <c r="AFY6" s="115"/>
      <c r="AFZ6" s="115"/>
      <c r="AGA6" s="115"/>
      <c r="AGB6" s="115"/>
      <c r="AGC6" s="115"/>
      <c r="AGD6" s="115"/>
      <c r="AGE6" s="115"/>
      <c r="AGF6" s="115"/>
      <c r="AGG6" s="115"/>
      <c r="AGH6" s="115"/>
      <c r="AGI6" s="115"/>
      <c r="AGJ6" s="115"/>
      <c r="AGK6" s="115"/>
      <c r="AGL6" s="115"/>
      <c r="AGM6" s="115"/>
      <c r="AGN6" s="115"/>
      <c r="AGO6" s="115"/>
      <c r="AGP6" s="115"/>
      <c r="AGQ6" s="115"/>
      <c r="AGR6" s="115"/>
      <c r="AGS6" s="115"/>
      <c r="AGT6" s="115"/>
      <c r="AGU6" s="115"/>
      <c r="AGV6" s="115"/>
      <c r="AGW6" s="115"/>
      <c r="AGX6" s="115"/>
      <c r="AGY6" s="115"/>
      <c r="AGZ6" s="115"/>
      <c r="AHA6" s="115"/>
      <c r="AHB6" s="115"/>
      <c r="AHC6" s="115"/>
      <c r="AHD6" s="115"/>
      <c r="AHE6" s="115"/>
      <c r="AHF6" s="115"/>
      <c r="AHG6" s="115"/>
      <c r="AHH6" s="115"/>
      <c r="AHI6" s="115"/>
      <c r="AHJ6" s="115"/>
      <c r="AHK6" s="115"/>
      <c r="AHL6" s="115"/>
      <c r="AHM6" s="115"/>
      <c r="AHN6" s="115"/>
      <c r="AHO6" s="115"/>
      <c r="AHP6" s="115"/>
      <c r="AHQ6" s="115"/>
      <c r="AHR6" s="115"/>
      <c r="AHS6" s="115"/>
      <c r="AHT6" s="115"/>
      <c r="AHU6" s="115"/>
      <c r="AHV6" s="115"/>
      <c r="AHW6" s="115"/>
      <c r="AHX6" s="115"/>
      <c r="AHY6" s="115"/>
      <c r="AHZ6" s="115"/>
      <c r="AIA6" s="115"/>
      <c r="AIB6" s="115"/>
      <c r="AIC6" s="115"/>
      <c r="AID6" s="115"/>
      <c r="AIE6" s="115"/>
      <c r="AIF6" s="115"/>
      <c r="AIG6" s="115"/>
      <c r="AIH6" s="115"/>
      <c r="AII6" s="115"/>
      <c r="AIJ6" s="115"/>
      <c r="AIK6" s="115"/>
      <c r="AIL6" s="115"/>
      <c r="AIM6" s="115"/>
      <c r="AIN6" s="115"/>
      <c r="AIO6" s="115"/>
      <c r="AIP6" s="115"/>
      <c r="AIQ6" s="115"/>
      <c r="AIR6" s="115"/>
      <c r="AIS6" s="115"/>
    </row>
    <row r="7" spans="1:929" ht="15.75" x14ac:dyDescent="0.2">
      <c r="A7" s="40"/>
      <c r="B7" s="36"/>
      <c r="C7" s="36"/>
      <c r="D7" s="36"/>
      <c r="E7" s="139"/>
      <c r="BS7" s="306"/>
      <c r="BT7" s="36"/>
      <c r="BU7" s="36"/>
      <c r="BV7" s="36"/>
      <c r="BW7" s="139"/>
      <c r="BX7" s="115"/>
      <c r="BY7" s="115"/>
      <c r="BZ7" s="115"/>
      <c r="CA7" s="115"/>
      <c r="CB7" s="115"/>
      <c r="CC7" s="115"/>
      <c r="CD7" s="115"/>
      <c r="CE7" s="115"/>
      <c r="CF7" s="115"/>
      <c r="CG7" s="115"/>
      <c r="CH7" s="115"/>
      <c r="CI7" s="115"/>
      <c r="CJ7" s="115"/>
      <c r="CK7" s="115"/>
      <c r="CL7" s="115"/>
      <c r="CM7" s="115"/>
      <c r="CN7" s="115"/>
      <c r="CO7" s="115"/>
      <c r="CP7" s="115"/>
      <c r="CQ7" s="115"/>
      <c r="CR7" s="115"/>
      <c r="CS7" s="115"/>
      <c r="CT7" s="115"/>
      <c r="CU7" s="115"/>
      <c r="CV7" s="115"/>
      <c r="CW7" s="115"/>
      <c r="CX7" s="115"/>
      <c r="CY7" s="115"/>
      <c r="CZ7" s="115"/>
      <c r="DA7" s="115"/>
      <c r="DB7" s="115"/>
      <c r="DC7" s="115"/>
      <c r="DD7" s="115"/>
      <c r="DE7" s="115"/>
      <c r="DF7" s="115"/>
      <c r="DG7" s="115"/>
      <c r="DH7" s="115"/>
      <c r="DI7" s="115"/>
      <c r="DJ7" s="115"/>
      <c r="DK7" s="115"/>
      <c r="DL7" s="115"/>
      <c r="DM7" s="115"/>
      <c r="DN7" s="115"/>
      <c r="DO7" s="115"/>
      <c r="DP7" s="115"/>
      <c r="DQ7" s="115"/>
      <c r="DR7" s="115"/>
      <c r="DS7" s="115"/>
      <c r="DT7" s="115"/>
      <c r="DU7" s="115"/>
      <c r="DV7" s="115"/>
      <c r="DW7" s="115"/>
      <c r="DX7" s="115"/>
      <c r="DY7" s="115"/>
      <c r="DZ7" s="115"/>
      <c r="EA7" s="115"/>
      <c r="EB7" s="115"/>
      <c r="EC7" s="115"/>
      <c r="ED7" s="115"/>
      <c r="EE7" s="115"/>
      <c r="EF7" s="115"/>
      <c r="EG7" s="115"/>
      <c r="EH7" s="115"/>
      <c r="EI7" s="115"/>
      <c r="EJ7" s="115"/>
      <c r="EK7" s="115"/>
      <c r="EL7" s="115"/>
      <c r="EM7" s="115"/>
      <c r="EN7" s="115"/>
      <c r="EO7" s="115"/>
      <c r="EP7" s="115"/>
      <c r="EQ7" s="115"/>
      <c r="ER7" s="115"/>
      <c r="ES7" s="115"/>
      <c r="ET7" s="115"/>
      <c r="EU7" s="115"/>
      <c r="EV7" s="115"/>
      <c r="EW7" s="115"/>
      <c r="EX7" s="115"/>
      <c r="EY7" s="115"/>
      <c r="EZ7" s="115"/>
      <c r="FA7" s="115"/>
      <c r="FB7" s="115"/>
      <c r="FC7" s="115"/>
      <c r="FD7" s="115"/>
      <c r="FE7" s="115"/>
      <c r="FF7" s="115"/>
      <c r="FG7" s="115"/>
      <c r="FH7" s="115"/>
      <c r="FI7" s="115"/>
      <c r="FJ7" s="115"/>
      <c r="FK7" s="115"/>
      <c r="FL7" s="115"/>
      <c r="FM7" s="115"/>
      <c r="FN7" s="115"/>
      <c r="FO7" s="115"/>
      <c r="FP7" s="115"/>
      <c r="FQ7" s="115"/>
      <c r="FR7" s="115"/>
      <c r="FS7" s="115"/>
      <c r="FT7" s="115"/>
      <c r="FU7" s="115"/>
      <c r="FV7" s="115"/>
      <c r="FW7" s="115"/>
      <c r="FX7" s="115"/>
      <c r="FY7" s="115"/>
      <c r="FZ7" s="115"/>
      <c r="GA7" s="115"/>
      <c r="GB7" s="115"/>
      <c r="GC7" s="115"/>
      <c r="GD7" s="115"/>
      <c r="GE7" s="115"/>
      <c r="GF7" s="115"/>
      <c r="GG7" s="115"/>
      <c r="GH7" s="115"/>
      <c r="GI7" s="115"/>
      <c r="GJ7" s="115"/>
      <c r="GK7" s="115"/>
      <c r="GL7" s="115"/>
      <c r="GM7" s="115"/>
      <c r="GN7" s="115"/>
      <c r="GO7" s="115"/>
      <c r="GP7" s="115"/>
      <c r="GQ7" s="115"/>
      <c r="GR7" s="115"/>
      <c r="GS7" s="115"/>
      <c r="GT7" s="115"/>
      <c r="GU7" s="115"/>
      <c r="GV7" s="115"/>
      <c r="GW7" s="115"/>
      <c r="GX7" s="115"/>
      <c r="GY7" s="115"/>
      <c r="GZ7" s="115"/>
      <c r="HA7" s="115"/>
      <c r="HB7" s="115"/>
      <c r="HC7" s="115"/>
      <c r="HD7" s="115"/>
      <c r="HE7" s="115"/>
      <c r="HF7" s="115"/>
      <c r="HG7" s="115"/>
      <c r="HH7" s="115"/>
      <c r="HI7" s="115"/>
      <c r="HJ7" s="115"/>
      <c r="HK7" s="115"/>
      <c r="HL7" s="115"/>
      <c r="HM7" s="115"/>
      <c r="HN7" s="115"/>
      <c r="HO7" s="115"/>
      <c r="HP7" s="115"/>
      <c r="HQ7" s="115"/>
      <c r="HR7" s="115"/>
      <c r="HS7" s="115"/>
      <c r="HT7" s="115"/>
      <c r="HU7" s="115"/>
      <c r="HV7" s="115"/>
      <c r="HW7" s="115"/>
      <c r="HX7" s="115"/>
      <c r="HY7" s="115"/>
      <c r="HZ7" s="115"/>
      <c r="IA7" s="115"/>
      <c r="IB7" s="115"/>
      <c r="IC7" s="115"/>
      <c r="ID7" s="115"/>
      <c r="IE7" s="115"/>
      <c r="IF7" s="115"/>
      <c r="IG7" s="115"/>
      <c r="IH7" s="115"/>
      <c r="II7" s="115"/>
      <c r="IJ7" s="115"/>
      <c r="IK7" s="115"/>
      <c r="IL7" s="115"/>
      <c r="IM7" s="115"/>
      <c r="IN7" s="115"/>
      <c r="IO7" s="115"/>
      <c r="IP7" s="115"/>
      <c r="IQ7" s="115"/>
      <c r="IR7" s="115"/>
      <c r="IS7" s="115"/>
      <c r="IT7" s="115"/>
      <c r="IU7" s="115"/>
      <c r="IV7" s="115"/>
      <c r="IW7" s="115"/>
      <c r="IX7" s="115"/>
      <c r="IY7" s="115"/>
      <c r="IZ7" s="115"/>
      <c r="JA7" s="115"/>
      <c r="JB7" s="115"/>
      <c r="JC7" s="115"/>
      <c r="JD7" s="115"/>
      <c r="JE7" s="115"/>
      <c r="JF7" s="115"/>
      <c r="JG7" s="115"/>
      <c r="JH7" s="115"/>
      <c r="JI7" s="115"/>
      <c r="JJ7" s="115"/>
      <c r="JK7" s="115"/>
      <c r="JL7" s="115"/>
      <c r="JM7" s="115"/>
      <c r="JN7" s="115"/>
      <c r="JO7" s="115"/>
      <c r="JP7" s="115"/>
      <c r="JQ7" s="115"/>
      <c r="JR7" s="115"/>
      <c r="JS7" s="115"/>
      <c r="JT7" s="115"/>
      <c r="JU7" s="115"/>
      <c r="JV7" s="115"/>
      <c r="JW7" s="115"/>
      <c r="JX7" s="115"/>
      <c r="JY7" s="115"/>
      <c r="JZ7" s="115"/>
      <c r="KA7" s="115"/>
      <c r="KB7" s="115"/>
      <c r="KC7" s="115"/>
      <c r="KD7" s="115"/>
      <c r="KE7" s="115"/>
      <c r="KF7" s="115"/>
      <c r="KG7" s="115"/>
      <c r="KH7" s="115"/>
      <c r="KI7" s="115"/>
      <c r="KJ7" s="115"/>
      <c r="KK7" s="115"/>
      <c r="KL7" s="115"/>
      <c r="KM7" s="115"/>
      <c r="KN7" s="115"/>
      <c r="KO7" s="115"/>
      <c r="KP7" s="115"/>
      <c r="KQ7" s="115"/>
      <c r="KR7" s="115"/>
      <c r="KS7" s="115"/>
      <c r="KT7" s="115"/>
      <c r="KU7" s="115"/>
      <c r="KV7" s="115"/>
      <c r="KW7" s="115"/>
      <c r="KX7" s="115"/>
      <c r="KY7" s="115"/>
      <c r="KZ7" s="115"/>
      <c r="LA7" s="115"/>
      <c r="LB7" s="115"/>
      <c r="LC7" s="115"/>
      <c r="LD7" s="115"/>
      <c r="LE7" s="115"/>
      <c r="LF7" s="115"/>
      <c r="LG7" s="115"/>
      <c r="LH7" s="115"/>
      <c r="LI7" s="115"/>
      <c r="LJ7" s="115"/>
      <c r="LK7" s="115"/>
      <c r="LL7" s="115"/>
      <c r="LM7" s="115"/>
      <c r="LN7" s="115"/>
      <c r="LO7" s="115"/>
      <c r="LP7" s="115"/>
      <c r="LQ7" s="115"/>
      <c r="LR7" s="115"/>
      <c r="LS7" s="115"/>
      <c r="LT7" s="115"/>
      <c r="LU7" s="115"/>
      <c r="LV7" s="115"/>
      <c r="LW7" s="115"/>
      <c r="LX7" s="115"/>
      <c r="LY7" s="115"/>
      <c r="LZ7" s="115"/>
      <c r="MA7" s="115"/>
      <c r="MB7" s="115"/>
      <c r="MC7" s="115"/>
      <c r="MD7" s="115"/>
      <c r="ME7" s="115"/>
      <c r="MF7" s="115"/>
      <c r="MG7" s="115"/>
      <c r="MH7" s="115"/>
      <c r="MI7" s="115"/>
      <c r="MJ7" s="115"/>
      <c r="MK7" s="115"/>
      <c r="ML7" s="115"/>
      <c r="MM7" s="115"/>
      <c r="MN7" s="115"/>
      <c r="MO7" s="115"/>
      <c r="MP7" s="115"/>
      <c r="MQ7" s="115"/>
      <c r="MR7" s="115"/>
      <c r="MS7" s="115"/>
      <c r="MT7" s="115"/>
      <c r="MU7" s="115"/>
      <c r="MV7" s="115"/>
      <c r="MW7" s="115"/>
      <c r="MX7" s="115"/>
      <c r="MY7" s="115"/>
      <c r="MZ7" s="115"/>
      <c r="NA7" s="115"/>
      <c r="NB7" s="115"/>
      <c r="NC7" s="115"/>
      <c r="ND7" s="115"/>
      <c r="NE7" s="115"/>
      <c r="NF7" s="115"/>
      <c r="NG7" s="115"/>
      <c r="NH7" s="115"/>
      <c r="NI7" s="115"/>
      <c r="NJ7" s="115"/>
      <c r="NK7" s="115"/>
      <c r="NL7" s="115"/>
      <c r="NM7" s="115"/>
      <c r="NN7" s="115"/>
      <c r="NO7" s="115"/>
      <c r="NP7" s="115"/>
      <c r="NQ7" s="115"/>
      <c r="NR7" s="115"/>
      <c r="NS7" s="115"/>
      <c r="NT7" s="115"/>
      <c r="NU7" s="115"/>
      <c r="NV7" s="115"/>
      <c r="NW7" s="115"/>
      <c r="NX7" s="115"/>
      <c r="NY7" s="115"/>
      <c r="NZ7" s="115"/>
      <c r="OA7" s="115"/>
      <c r="OB7" s="115"/>
      <c r="OC7" s="115"/>
      <c r="OD7" s="115"/>
      <c r="OE7" s="115"/>
      <c r="OF7" s="115"/>
      <c r="OG7" s="115"/>
      <c r="OH7" s="115"/>
      <c r="OI7" s="115"/>
      <c r="OJ7" s="115"/>
      <c r="OK7" s="115"/>
      <c r="OL7" s="115"/>
      <c r="OM7" s="115"/>
      <c r="ON7" s="115"/>
      <c r="OO7" s="115"/>
      <c r="OP7" s="115"/>
      <c r="OQ7" s="115"/>
      <c r="OR7" s="115"/>
      <c r="OS7" s="115"/>
      <c r="OT7" s="115"/>
      <c r="OU7" s="115"/>
      <c r="OV7" s="115"/>
      <c r="OW7" s="115"/>
      <c r="OX7" s="115"/>
      <c r="OY7" s="115"/>
      <c r="OZ7" s="115"/>
      <c r="PA7" s="115"/>
      <c r="PB7" s="115"/>
      <c r="PC7" s="115"/>
      <c r="PD7" s="115"/>
      <c r="PE7" s="115"/>
      <c r="PF7" s="115"/>
      <c r="PG7" s="115"/>
      <c r="PH7" s="115"/>
      <c r="PI7" s="115"/>
      <c r="PJ7" s="115"/>
      <c r="PK7" s="115"/>
      <c r="PL7" s="115"/>
      <c r="PM7" s="115"/>
      <c r="PN7" s="115"/>
      <c r="PO7" s="115"/>
      <c r="PP7" s="115"/>
      <c r="PQ7" s="115"/>
      <c r="PR7" s="115"/>
      <c r="PS7" s="115"/>
      <c r="PT7" s="115"/>
      <c r="PU7" s="115"/>
      <c r="PV7" s="115"/>
      <c r="PW7" s="115"/>
      <c r="PX7" s="115"/>
      <c r="PY7" s="115"/>
      <c r="PZ7" s="115"/>
      <c r="QA7" s="115"/>
      <c r="QB7" s="115"/>
      <c r="QC7" s="115"/>
      <c r="QD7" s="115"/>
      <c r="QE7" s="115"/>
      <c r="QF7" s="115"/>
      <c r="QG7" s="115"/>
      <c r="QH7" s="115"/>
      <c r="QI7" s="115"/>
      <c r="QJ7" s="115"/>
      <c r="QK7" s="115"/>
      <c r="QL7" s="115"/>
      <c r="QM7" s="115"/>
      <c r="QN7" s="115"/>
      <c r="QO7" s="115"/>
      <c r="QP7" s="115"/>
      <c r="QQ7" s="115"/>
      <c r="QR7" s="115"/>
      <c r="QS7" s="115"/>
      <c r="QT7" s="115"/>
      <c r="QU7" s="115"/>
      <c r="QV7" s="115"/>
      <c r="QW7" s="115"/>
      <c r="QX7" s="115"/>
      <c r="QY7" s="115"/>
      <c r="QZ7" s="115"/>
      <c r="RA7" s="115"/>
      <c r="RB7" s="115"/>
      <c r="RC7" s="115"/>
      <c r="RD7" s="115"/>
      <c r="RE7" s="115"/>
      <c r="RF7" s="115"/>
      <c r="RG7" s="115"/>
      <c r="RH7" s="115"/>
      <c r="RI7" s="115"/>
      <c r="RJ7" s="115"/>
      <c r="RK7" s="115"/>
      <c r="RL7" s="115"/>
      <c r="RM7" s="115"/>
      <c r="RN7" s="115"/>
      <c r="RO7" s="115"/>
      <c r="RP7" s="115"/>
      <c r="RQ7" s="115"/>
      <c r="RR7" s="115"/>
      <c r="RS7" s="115"/>
      <c r="RT7" s="115"/>
      <c r="RU7" s="115"/>
      <c r="RV7" s="115"/>
      <c r="RW7" s="115"/>
      <c r="RX7" s="115"/>
      <c r="RY7" s="115"/>
      <c r="RZ7" s="115"/>
      <c r="SA7" s="115"/>
      <c r="SB7" s="115"/>
      <c r="SC7" s="115"/>
      <c r="SD7" s="115"/>
      <c r="SE7" s="115"/>
      <c r="SF7" s="115"/>
      <c r="SG7" s="115"/>
      <c r="SH7" s="115"/>
      <c r="SI7" s="115"/>
      <c r="SJ7" s="115"/>
      <c r="SK7" s="115"/>
      <c r="SL7" s="115"/>
      <c r="SM7" s="115"/>
      <c r="SN7" s="115"/>
      <c r="SO7" s="115"/>
      <c r="SP7" s="115"/>
      <c r="SQ7" s="115"/>
      <c r="SR7" s="115"/>
      <c r="SS7" s="115"/>
      <c r="ST7" s="115"/>
      <c r="SU7" s="115"/>
      <c r="SV7" s="115"/>
      <c r="SW7" s="115"/>
      <c r="SX7" s="115"/>
      <c r="SY7" s="115"/>
      <c r="SZ7" s="115"/>
      <c r="TA7" s="115"/>
      <c r="TB7" s="115"/>
      <c r="TC7" s="115"/>
      <c r="TD7" s="115"/>
      <c r="TE7" s="115"/>
      <c r="TF7" s="115"/>
      <c r="TG7" s="115"/>
      <c r="TH7" s="115"/>
      <c r="TI7" s="115"/>
      <c r="TJ7" s="115"/>
      <c r="TK7" s="115"/>
      <c r="TL7" s="115"/>
      <c r="TM7" s="115"/>
      <c r="TN7" s="115"/>
      <c r="TO7" s="115"/>
      <c r="TP7" s="115"/>
      <c r="TQ7" s="115"/>
      <c r="TR7" s="115"/>
      <c r="TS7" s="115"/>
      <c r="TT7" s="115"/>
      <c r="TU7" s="115"/>
      <c r="TV7" s="115"/>
      <c r="TW7" s="115"/>
      <c r="TX7" s="115"/>
      <c r="TY7" s="115"/>
      <c r="TZ7" s="115"/>
      <c r="UA7" s="115"/>
      <c r="UB7" s="115"/>
      <c r="UC7" s="115"/>
      <c r="UD7" s="115"/>
      <c r="UE7" s="115"/>
      <c r="UF7" s="115"/>
      <c r="UG7" s="115"/>
      <c r="UH7" s="115"/>
      <c r="UI7" s="115"/>
      <c r="UJ7" s="115"/>
      <c r="UK7" s="115"/>
      <c r="UL7" s="115"/>
      <c r="UM7" s="115"/>
      <c r="UN7" s="115"/>
      <c r="UO7" s="115"/>
      <c r="UP7" s="115"/>
      <c r="UQ7" s="115"/>
      <c r="UR7" s="115"/>
      <c r="US7" s="115"/>
      <c r="UT7" s="115"/>
      <c r="UU7" s="115"/>
      <c r="UV7" s="115"/>
      <c r="UW7" s="115"/>
      <c r="UX7" s="115"/>
      <c r="UY7" s="115"/>
      <c r="UZ7" s="115"/>
      <c r="VA7" s="115"/>
      <c r="VB7" s="115"/>
      <c r="VC7" s="115"/>
      <c r="VD7" s="115"/>
      <c r="VE7" s="115"/>
      <c r="VF7" s="115"/>
      <c r="VG7" s="115"/>
      <c r="VH7" s="115"/>
      <c r="VI7" s="115"/>
      <c r="VJ7" s="115"/>
      <c r="VK7" s="115"/>
      <c r="VL7" s="115"/>
      <c r="VM7" s="115"/>
      <c r="VN7" s="115"/>
      <c r="VO7" s="115"/>
      <c r="VP7" s="115"/>
      <c r="VQ7" s="115"/>
      <c r="VR7" s="115"/>
      <c r="VS7" s="115"/>
      <c r="VT7" s="115"/>
      <c r="VU7" s="115"/>
      <c r="VV7" s="115"/>
      <c r="VW7" s="115"/>
      <c r="VX7" s="115"/>
      <c r="VY7" s="115"/>
      <c r="VZ7" s="115"/>
      <c r="WA7" s="115"/>
      <c r="WB7" s="115"/>
      <c r="WC7" s="115"/>
      <c r="WD7" s="115"/>
      <c r="WE7" s="115"/>
      <c r="WF7" s="115"/>
      <c r="WG7" s="115"/>
      <c r="WH7" s="115"/>
      <c r="WI7" s="115"/>
      <c r="WJ7" s="115"/>
      <c r="WK7" s="115"/>
      <c r="WL7" s="115"/>
      <c r="WM7" s="115"/>
      <c r="WN7" s="115"/>
      <c r="WO7" s="115"/>
      <c r="WP7" s="115"/>
      <c r="WQ7" s="115"/>
      <c r="WR7" s="115"/>
      <c r="WS7" s="115"/>
      <c r="WT7" s="115"/>
      <c r="WU7" s="115"/>
      <c r="WV7" s="115"/>
      <c r="WW7" s="115"/>
      <c r="WX7" s="115"/>
      <c r="WY7" s="115"/>
      <c r="WZ7" s="115"/>
      <c r="XA7" s="115"/>
      <c r="XB7" s="115"/>
      <c r="XC7" s="115"/>
      <c r="XD7" s="115"/>
      <c r="XE7" s="115"/>
      <c r="XF7" s="115"/>
      <c r="XG7" s="115"/>
      <c r="XH7" s="115"/>
      <c r="XI7" s="115"/>
      <c r="XJ7" s="115"/>
      <c r="XK7" s="115"/>
      <c r="XL7" s="115"/>
      <c r="XM7" s="115"/>
      <c r="XN7" s="115"/>
      <c r="XO7" s="115"/>
      <c r="XP7" s="115"/>
      <c r="XQ7" s="115"/>
      <c r="XR7" s="115"/>
      <c r="XS7" s="115"/>
      <c r="XT7" s="115"/>
      <c r="XU7" s="115"/>
      <c r="XV7" s="115"/>
      <c r="XW7" s="115"/>
      <c r="XX7" s="115"/>
      <c r="XY7" s="115"/>
      <c r="XZ7" s="115"/>
      <c r="YA7" s="115"/>
      <c r="YB7" s="115"/>
      <c r="YC7" s="115"/>
      <c r="YD7" s="115"/>
      <c r="YE7" s="115"/>
      <c r="YF7" s="115"/>
      <c r="YG7" s="115"/>
      <c r="YH7" s="115"/>
      <c r="YI7" s="115"/>
      <c r="YJ7" s="115"/>
      <c r="YK7" s="115"/>
      <c r="YL7" s="115"/>
      <c r="YM7" s="115"/>
      <c r="YN7" s="115"/>
      <c r="YO7" s="115"/>
      <c r="YP7" s="115"/>
      <c r="YQ7" s="115"/>
      <c r="YR7" s="115"/>
      <c r="YS7" s="115"/>
      <c r="YT7" s="115"/>
      <c r="YU7" s="115"/>
      <c r="YV7" s="115"/>
      <c r="YW7" s="115"/>
      <c r="YX7" s="115"/>
      <c r="YY7" s="115"/>
      <c r="YZ7" s="115"/>
      <c r="ZA7" s="115"/>
      <c r="ZB7" s="115"/>
      <c r="ZC7" s="115"/>
      <c r="ZD7" s="115"/>
      <c r="ZE7" s="115"/>
      <c r="ZF7" s="115"/>
      <c r="ZG7" s="115"/>
      <c r="ZH7" s="115"/>
      <c r="ZI7" s="115"/>
      <c r="ZJ7" s="115"/>
      <c r="ZK7" s="115"/>
      <c r="ZL7" s="115"/>
      <c r="ZM7" s="115"/>
      <c r="ZN7" s="115"/>
      <c r="ZO7" s="115"/>
      <c r="ZP7" s="115"/>
      <c r="ZQ7" s="115"/>
      <c r="ZR7" s="115"/>
      <c r="ZS7" s="115"/>
      <c r="ZT7" s="115"/>
      <c r="ZU7" s="115"/>
      <c r="ZV7" s="115"/>
      <c r="ZW7" s="115"/>
      <c r="ZX7" s="115"/>
      <c r="ZY7" s="115"/>
      <c r="ZZ7" s="115"/>
      <c r="AAA7" s="115"/>
      <c r="AAB7" s="115"/>
      <c r="AAC7" s="115"/>
      <c r="AAD7" s="115"/>
      <c r="AAE7" s="115"/>
      <c r="AAF7" s="115"/>
      <c r="AAG7" s="115"/>
      <c r="AAH7" s="115"/>
      <c r="AAI7" s="115"/>
      <c r="AAJ7" s="115"/>
      <c r="AAK7" s="115"/>
      <c r="AAL7" s="115"/>
      <c r="AAM7" s="115"/>
      <c r="AAN7" s="115"/>
      <c r="AAO7" s="115"/>
      <c r="AAP7" s="115"/>
      <c r="AAQ7" s="115"/>
      <c r="AAR7" s="115"/>
      <c r="AAS7" s="115"/>
      <c r="AAT7" s="115"/>
      <c r="AAU7" s="115"/>
      <c r="AAV7" s="115"/>
      <c r="AAW7" s="115"/>
      <c r="AAX7" s="115"/>
      <c r="AAY7" s="115"/>
      <c r="AAZ7" s="115"/>
      <c r="ABA7" s="115"/>
      <c r="ABB7" s="115"/>
      <c r="ABC7" s="115"/>
      <c r="ABD7" s="115"/>
      <c r="ABE7" s="115"/>
      <c r="ABF7" s="115"/>
      <c r="ABG7" s="115"/>
      <c r="ABH7" s="115"/>
      <c r="ABI7" s="115"/>
      <c r="ABJ7" s="115"/>
      <c r="ABK7" s="115"/>
      <c r="ABL7" s="115"/>
      <c r="ABM7" s="115"/>
      <c r="ABN7" s="115"/>
      <c r="ABO7" s="115"/>
      <c r="ABP7" s="115"/>
      <c r="ABQ7" s="115"/>
      <c r="ABR7" s="115"/>
      <c r="ABS7" s="115"/>
      <c r="ABT7" s="115"/>
      <c r="ABU7" s="115"/>
      <c r="ABV7" s="115"/>
      <c r="ABW7" s="115"/>
      <c r="ABX7" s="115"/>
      <c r="ABY7" s="115"/>
      <c r="ABZ7" s="115"/>
      <c r="ACA7" s="115"/>
      <c r="ACB7" s="115"/>
      <c r="ACC7" s="115"/>
      <c r="ACD7" s="115"/>
      <c r="ACE7" s="115"/>
      <c r="ACF7" s="115"/>
      <c r="ACG7" s="115"/>
      <c r="ACH7" s="115"/>
      <c r="ACI7" s="115"/>
      <c r="ACJ7" s="115"/>
      <c r="ACK7" s="115"/>
      <c r="ACL7" s="115"/>
      <c r="ACM7" s="115"/>
      <c r="ACN7" s="115"/>
      <c r="ACO7" s="115"/>
      <c r="ACP7" s="115"/>
      <c r="ACQ7" s="115"/>
      <c r="ACR7" s="115"/>
      <c r="ACS7" s="115"/>
      <c r="ACT7" s="115"/>
      <c r="ACU7" s="115"/>
      <c r="ACV7" s="115"/>
      <c r="ACW7" s="115"/>
      <c r="ACX7" s="115"/>
      <c r="ACY7" s="115"/>
      <c r="ACZ7" s="115"/>
      <c r="ADA7" s="115"/>
      <c r="ADB7" s="115"/>
      <c r="ADC7" s="115"/>
      <c r="ADD7" s="115"/>
      <c r="ADE7" s="115"/>
      <c r="ADF7" s="115"/>
      <c r="ADG7" s="115"/>
      <c r="ADH7" s="115"/>
      <c r="ADI7" s="115"/>
      <c r="ADJ7" s="115"/>
      <c r="ADK7" s="115"/>
      <c r="ADL7" s="115"/>
      <c r="ADM7" s="115"/>
      <c r="ADN7" s="115"/>
      <c r="ADO7" s="115"/>
      <c r="ADP7" s="115"/>
      <c r="ADQ7" s="115"/>
      <c r="ADR7" s="115"/>
      <c r="ADS7" s="115"/>
      <c r="ADT7" s="115"/>
      <c r="ADU7" s="115"/>
      <c r="ADV7" s="115"/>
      <c r="ADW7" s="115"/>
      <c r="ADX7" s="115"/>
      <c r="ADY7" s="115"/>
      <c r="ADZ7" s="115"/>
      <c r="AEA7" s="115"/>
      <c r="AEB7" s="115"/>
      <c r="AEC7" s="115"/>
      <c r="AED7" s="115"/>
      <c r="AEE7" s="115"/>
      <c r="AEF7" s="115"/>
      <c r="AEG7" s="115"/>
      <c r="AEH7" s="115"/>
      <c r="AEI7" s="115"/>
      <c r="AEJ7" s="115"/>
      <c r="AEK7" s="115"/>
      <c r="AEL7" s="115"/>
      <c r="AEM7" s="115"/>
      <c r="AEN7" s="115"/>
      <c r="AEO7" s="115"/>
      <c r="AEP7" s="115"/>
      <c r="AEQ7" s="115"/>
      <c r="AER7" s="115"/>
      <c r="AES7" s="115"/>
      <c r="AET7" s="115"/>
      <c r="AEU7" s="115"/>
      <c r="AEV7" s="115"/>
      <c r="AEW7" s="115"/>
      <c r="AEX7" s="115"/>
      <c r="AEY7" s="115"/>
      <c r="AEZ7" s="115"/>
      <c r="AFA7" s="115"/>
      <c r="AFB7" s="115"/>
      <c r="AFC7" s="115"/>
      <c r="AFD7" s="115"/>
      <c r="AFE7" s="115"/>
      <c r="AFF7" s="115"/>
      <c r="AFG7" s="115"/>
      <c r="AFH7" s="115"/>
      <c r="AFI7" s="115"/>
      <c r="AFJ7" s="115"/>
      <c r="AFK7" s="115"/>
      <c r="AFL7" s="115"/>
      <c r="AFM7" s="115"/>
      <c r="AFN7" s="115"/>
      <c r="AFO7" s="115"/>
      <c r="AFP7" s="115"/>
      <c r="AFQ7" s="115"/>
      <c r="AFR7" s="115"/>
      <c r="AFS7" s="115"/>
      <c r="AFT7" s="115"/>
      <c r="AFU7" s="115"/>
      <c r="AFV7" s="115"/>
      <c r="AFW7" s="115"/>
      <c r="AFX7" s="115"/>
      <c r="AFY7" s="115"/>
      <c r="AFZ7" s="115"/>
      <c r="AGA7" s="115"/>
      <c r="AGB7" s="115"/>
      <c r="AGC7" s="115"/>
      <c r="AGD7" s="115"/>
      <c r="AGE7" s="115"/>
      <c r="AGF7" s="115"/>
      <c r="AGG7" s="115"/>
      <c r="AGH7" s="115"/>
      <c r="AGI7" s="115"/>
      <c r="AGJ7" s="115"/>
      <c r="AGK7" s="115"/>
      <c r="AGL7" s="115"/>
      <c r="AGM7" s="115"/>
      <c r="AGN7" s="115"/>
      <c r="AGO7" s="115"/>
      <c r="AGP7" s="115"/>
      <c r="AGQ7" s="115"/>
      <c r="AGR7" s="115"/>
      <c r="AGS7" s="115"/>
      <c r="AGT7" s="115"/>
      <c r="AGU7" s="115"/>
      <c r="AGV7" s="115"/>
      <c r="AGW7" s="115"/>
      <c r="AGX7" s="115"/>
      <c r="AGY7" s="115"/>
      <c r="AGZ7" s="115"/>
      <c r="AHA7" s="115"/>
      <c r="AHB7" s="115"/>
      <c r="AHC7" s="115"/>
      <c r="AHD7" s="115"/>
      <c r="AHE7" s="115"/>
      <c r="AHF7" s="115"/>
      <c r="AHG7" s="115"/>
      <c r="AHH7" s="115"/>
      <c r="AHI7" s="115"/>
      <c r="AHJ7" s="115"/>
      <c r="AHK7" s="115"/>
      <c r="AHL7" s="115"/>
      <c r="AHM7" s="115"/>
      <c r="AHN7" s="115"/>
      <c r="AHO7" s="115"/>
      <c r="AHP7" s="115"/>
      <c r="AHQ7" s="115"/>
      <c r="AHR7" s="115"/>
      <c r="AHS7" s="115"/>
      <c r="AHT7" s="115"/>
      <c r="AHU7" s="115"/>
      <c r="AHV7" s="115"/>
      <c r="AHW7" s="115"/>
      <c r="AHX7" s="115"/>
      <c r="AHY7" s="115"/>
      <c r="AHZ7" s="115"/>
      <c r="AIA7" s="115"/>
      <c r="AIB7" s="115"/>
      <c r="AIC7" s="115"/>
      <c r="AID7" s="115"/>
      <c r="AIE7" s="115"/>
      <c r="AIF7" s="115"/>
      <c r="AIG7" s="115"/>
      <c r="AIH7" s="115"/>
      <c r="AII7" s="115"/>
      <c r="AIJ7" s="115"/>
      <c r="AIK7" s="115"/>
      <c r="AIL7" s="115"/>
      <c r="AIM7" s="115"/>
      <c r="AIN7" s="115"/>
      <c r="AIO7" s="115"/>
      <c r="AIP7" s="115"/>
      <c r="AIQ7" s="115"/>
      <c r="AIR7" s="115"/>
      <c r="AIS7" s="115"/>
    </row>
    <row r="8" spans="1:929" ht="62.45" customHeight="1" x14ac:dyDescent="0.2">
      <c r="A8" s="40"/>
      <c r="B8" s="339" t="s">
        <v>488</v>
      </c>
      <c r="C8" s="340"/>
      <c r="D8" s="341"/>
      <c r="E8" s="139"/>
      <c r="BS8" s="306"/>
      <c r="BT8" s="339" t="s">
        <v>487</v>
      </c>
      <c r="BU8" s="340"/>
      <c r="BV8" s="341"/>
      <c r="BW8" s="139"/>
      <c r="BX8" s="115"/>
      <c r="BY8" s="115"/>
      <c r="BZ8" s="115"/>
      <c r="CA8" s="115"/>
      <c r="CB8" s="115"/>
      <c r="CC8" s="115"/>
      <c r="CD8" s="115"/>
      <c r="CE8" s="115"/>
      <c r="CF8" s="115"/>
      <c r="CG8" s="115"/>
      <c r="CH8" s="115"/>
      <c r="CI8" s="115"/>
      <c r="CJ8" s="115"/>
      <c r="CK8" s="115"/>
      <c r="CL8" s="115"/>
      <c r="CM8" s="115"/>
      <c r="CN8" s="115"/>
      <c r="CO8" s="115"/>
      <c r="CP8" s="115"/>
      <c r="CQ8" s="115"/>
      <c r="CR8" s="115"/>
      <c r="CS8" s="115"/>
      <c r="CT8" s="115"/>
      <c r="CU8" s="115"/>
      <c r="CV8" s="115"/>
      <c r="CW8" s="115"/>
      <c r="CX8" s="115"/>
      <c r="CY8" s="115"/>
      <c r="CZ8" s="115"/>
      <c r="DA8" s="115"/>
      <c r="DB8" s="115"/>
      <c r="DC8" s="115"/>
      <c r="DD8" s="115"/>
      <c r="DE8" s="115"/>
      <c r="DF8" s="115"/>
      <c r="DG8" s="115"/>
      <c r="DH8" s="115"/>
      <c r="DI8" s="115"/>
      <c r="DJ8" s="115"/>
      <c r="DK8" s="115"/>
      <c r="DL8" s="115"/>
      <c r="DM8" s="115"/>
      <c r="DN8" s="115"/>
      <c r="DO8" s="115"/>
      <c r="DP8" s="115"/>
      <c r="DQ8" s="115"/>
      <c r="DR8" s="115"/>
      <c r="DS8" s="115"/>
      <c r="DT8" s="115"/>
      <c r="DU8" s="115"/>
      <c r="DV8" s="115"/>
      <c r="DW8" s="115"/>
      <c r="DX8" s="115"/>
      <c r="DY8" s="115"/>
      <c r="DZ8" s="115"/>
      <c r="EA8" s="115"/>
      <c r="EB8" s="115"/>
      <c r="EC8" s="115"/>
      <c r="ED8" s="115"/>
      <c r="EE8" s="115"/>
      <c r="EF8" s="115"/>
      <c r="EG8" s="115"/>
      <c r="EH8" s="115"/>
      <c r="EI8" s="115"/>
      <c r="EJ8" s="115"/>
      <c r="EK8" s="115"/>
      <c r="EL8" s="115"/>
      <c r="EM8" s="115"/>
      <c r="EN8" s="115"/>
      <c r="EO8" s="115"/>
      <c r="EP8" s="115"/>
      <c r="EQ8" s="115"/>
      <c r="ER8" s="115"/>
      <c r="ES8" s="115"/>
      <c r="ET8" s="115"/>
      <c r="EU8" s="115"/>
      <c r="EV8" s="115"/>
      <c r="EW8" s="115"/>
      <c r="EX8" s="115"/>
      <c r="EY8" s="115"/>
      <c r="EZ8" s="115"/>
      <c r="FA8" s="115"/>
      <c r="FB8" s="115"/>
      <c r="FC8" s="115"/>
      <c r="FD8" s="115"/>
      <c r="FE8" s="115"/>
      <c r="FF8" s="115"/>
      <c r="FG8" s="115"/>
      <c r="FH8" s="115"/>
      <c r="FI8" s="115"/>
      <c r="FJ8" s="115"/>
      <c r="FK8" s="115"/>
      <c r="FL8" s="115"/>
      <c r="FM8" s="115"/>
      <c r="FN8" s="115"/>
      <c r="FO8" s="115"/>
      <c r="FP8" s="115"/>
      <c r="FQ8" s="115"/>
      <c r="FR8" s="115"/>
      <c r="FS8" s="115"/>
      <c r="FT8" s="115"/>
      <c r="FU8" s="115"/>
      <c r="FV8" s="115"/>
      <c r="FW8" s="115"/>
      <c r="FX8" s="115"/>
      <c r="FY8" s="115"/>
      <c r="FZ8" s="115"/>
      <c r="GA8" s="115"/>
      <c r="GB8" s="115"/>
      <c r="GC8" s="115"/>
      <c r="GD8" s="115"/>
      <c r="GE8" s="115"/>
      <c r="GF8" s="115"/>
      <c r="GG8" s="115"/>
      <c r="GH8" s="115"/>
      <c r="GI8" s="115"/>
      <c r="GJ8" s="115"/>
      <c r="GK8" s="115"/>
      <c r="GL8" s="115"/>
      <c r="GM8" s="115"/>
      <c r="GN8" s="115"/>
      <c r="GO8" s="115"/>
      <c r="GP8" s="115"/>
      <c r="GQ8" s="115"/>
      <c r="GR8" s="115"/>
      <c r="GS8" s="115"/>
      <c r="GT8" s="115"/>
      <c r="GU8" s="115"/>
      <c r="GV8" s="115"/>
      <c r="GW8" s="115"/>
      <c r="GX8" s="115"/>
      <c r="GY8" s="115"/>
      <c r="GZ8" s="115"/>
      <c r="HA8" s="115"/>
      <c r="HB8" s="115"/>
      <c r="HC8" s="115"/>
      <c r="HD8" s="115"/>
      <c r="HE8" s="115"/>
      <c r="HF8" s="115"/>
      <c r="HG8" s="115"/>
      <c r="HH8" s="115"/>
      <c r="HI8" s="115"/>
      <c r="HJ8" s="115"/>
      <c r="HK8" s="115"/>
      <c r="HL8" s="115"/>
      <c r="HM8" s="115"/>
      <c r="HN8" s="115"/>
      <c r="HO8" s="115"/>
      <c r="HP8" s="115"/>
      <c r="HQ8" s="115"/>
      <c r="HR8" s="115"/>
      <c r="HS8" s="115"/>
      <c r="HT8" s="115"/>
      <c r="HU8" s="115"/>
      <c r="HV8" s="115"/>
      <c r="HW8" s="115"/>
      <c r="HX8" s="115"/>
      <c r="HY8" s="115"/>
      <c r="HZ8" s="115"/>
      <c r="IA8" s="115"/>
      <c r="IB8" s="115"/>
      <c r="IC8" s="115"/>
      <c r="ID8" s="115"/>
      <c r="IE8" s="115"/>
      <c r="IF8" s="115"/>
      <c r="IG8" s="115"/>
      <c r="IH8" s="115"/>
      <c r="II8" s="115"/>
      <c r="IJ8" s="115"/>
      <c r="IK8" s="115"/>
      <c r="IL8" s="115"/>
      <c r="IM8" s="115"/>
      <c r="IN8" s="115"/>
      <c r="IO8" s="115"/>
      <c r="IP8" s="115"/>
      <c r="IQ8" s="115"/>
      <c r="IR8" s="115"/>
      <c r="IS8" s="115"/>
      <c r="IT8" s="115"/>
      <c r="IU8" s="115"/>
      <c r="IV8" s="115"/>
      <c r="IW8" s="115"/>
      <c r="IX8" s="115"/>
      <c r="IY8" s="115"/>
      <c r="IZ8" s="115"/>
      <c r="JA8" s="115"/>
      <c r="JB8" s="115"/>
      <c r="JC8" s="115"/>
      <c r="JD8" s="115"/>
      <c r="JE8" s="115"/>
      <c r="JF8" s="115"/>
      <c r="JG8" s="115"/>
      <c r="JH8" s="115"/>
      <c r="JI8" s="115"/>
      <c r="JJ8" s="115"/>
      <c r="JK8" s="115"/>
      <c r="JL8" s="115"/>
      <c r="JM8" s="115"/>
      <c r="JN8" s="115"/>
      <c r="JO8" s="115"/>
      <c r="JP8" s="115"/>
      <c r="JQ8" s="115"/>
      <c r="JR8" s="115"/>
      <c r="JS8" s="115"/>
      <c r="JT8" s="115"/>
      <c r="JU8" s="115"/>
      <c r="JV8" s="115"/>
      <c r="JW8" s="115"/>
      <c r="JX8" s="115"/>
      <c r="JY8" s="115"/>
      <c r="JZ8" s="115"/>
      <c r="KA8" s="115"/>
      <c r="KB8" s="115"/>
      <c r="KC8" s="115"/>
      <c r="KD8" s="115"/>
      <c r="KE8" s="115"/>
      <c r="KF8" s="115"/>
      <c r="KG8" s="115"/>
      <c r="KH8" s="115"/>
      <c r="KI8" s="115"/>
      <c r="KJ8" s="115"/>
      <c r="KK8" s="115"/>
      <c r="KL8" s="115"/>
      <c r="KM8" s="115"/>
      <c r="KN8" s="115"/>
      <c r="KO8" s="115"/>
      <c r="KP8" s="115"/>
      <c r="KQ8" s="115"/>
      <c r="KR8" s="115"/>
      <c r="KS8" s="115"/>
      <c r="KT8" s="115"/>
      <c r="KU8" s="115"/>
      <c r="KV8" s="115"/>
      <c r="KW8" s="115"/>
      <c r="KX8" s="115"/>
      <c r="KY8" s="115"/>
      <c r="KZ8" s="115"/>
      <c r="LA8" s="115"/>
      <c r="LB8" s="115"/>
      <c r="LC8" s="115"/>
      <c r="LD8" s="115"/>
      <c r="LE8" s="115"/>
      <c r="LF8" s="115"/>
      <c r="LG8" s="115"/>
      <c r="LH8" s="115"/>
      <c r="LI8" s="115"/>
      <c r="LJ8" s="115"/>
      <c r="LK8" s="115"/>
      <c r="LL8" s="115"/>
      <c r="LM8" s="115"/>
      <c r="LN8" s="115"/>
      <c r="LO8" s="115"/>
      <c r="LP8" s="115"/>
      <c r="LQ8" s="115"/>
      <c r="LR8" s="115"/>
      <c r="LS8" s="115"/>
      <c r="LT8" s="115"/>
      <c r="LU8" s="115"/>
      <c r="LV8" s="115"/>
      <c r="LW8" s="115"/>
      <c r="LX8" s="115"/>
      <c r="LY8" s="115"/>
      <c r="LZ8" s="115"/>
      <c r="MA8" s="115"/>
      <c r="MB8" s="115"/>
      <c r="MC8" s="115"/>
      <c r="MD8" s="115"/>
      <c r="ME8" s="115"/>
      <c r="MF8" s="115"/>
      <c r="MG8" s="115"/>
      <c r="MH8" s="115"/>
      <c r="MI8" s="115"/>
      <c r="MJ8" s="115"/>
      <c r="MK8" s="115"/>
      <c r="ML8" s="115"/>
      <c r="MM8" s="115"/>
      <c r="MN8" s="115"/>
      <c r="MO8" s="115"/>
      <c r="MP8" s="115"/>
      <c r="MQ8" s="115"/>
      <c r="MR8" s="115"/>
      <c r="MS8" s="115"/>
      <c r="MT8" s="115"/>
      <c r="MU8" s="115"/>
      <c r="MV8" s="115"/>
      <c r="MW8" s="115"/>
      <c r="MX8" s="115"/>
      <c r="MY8" s="115"/>
      <c r="MZ8" s="115"/>
      <c r="NA8" s="115"/>
      <c r="NB8" s="115"/>
      <c r="NC8" s="115"/>
      <c r="ND8" s="115"/>
      <c r="NE8" s="115"/>
      <c r="NF8" s="115"/>
      <c r="NG8" s="115"/>
      <c r="NH8" s="115"/>
      <c r="NI8" s="115"/>
      <c r="NJ8" s="115"/>
      <c r="NK8" s="115"/>
      <c r="NL8" s="115"/>
      <c r="NM8" s="115"/>
      <c r="NN8" s="115"/>
      <c r="NO8" s="115"/>
      <c r="NP8" s="115"/>
      <c r="NQ8" s="115"/>
      <c r="NR8" s="115"/>
      <c r="NS8" s="115"/>
      <c r="NT8" s="115"/>
      <c r="NU8" s="115"/>
      <c r="NV8" s="115"/>
      <c r="NW8" s="115"/>
      <c r="NX8" s="115"/>
      <c r="NY8" s="115"/>
      <c r="NZ8" s="115"/>
      <c r="OA8" s="115"/>
      <c r="OB8" s="115"/>
      <c r="OC8" s="115"/>
      <c r="OD8" s="115"/>
      <c r="OE8" s="115"/>
      <c r="OF8" s="115"/>
      <c r="OG8" s="115"/>
      <c r="OH8" s="115"/>
      <c r="OI8" s="115"/>
      <c r="OJ8" s="115"/>
      <c r="OK8" s="115"/>
      <c r="OL8" s="115"/>
      <c r="OM8" s="115"/>
      <c r="ON8" s="115"/>
      <c r="OO8" s="115"/>
      <c r="OP8" s="115"/>
      <c r="OQ8" s="115"/>
      <c r="OR8" s="115"/>
      <c r="OS8" s="115"/>
      <c r="OT8" s="115"/>
      <c r="OU8" s="115"/>
      <c r="OV8" s="115"/>
      <c r="OW8" s="115"/>
      <c r="OX8" s="115"/>
      <c r="OY8" s="115"/>
      <c r="OZ8" s="115"/>
      <c r="PA8" s="115"/>
      <c r="PB8" s="115"/>
      <c r="PC8" s="115"/>
      <c r="PD8" s="115"/>
      <c r="PE8" s="115"/>
      <c r="PF8" s="115"/>
      <c r="PG8" s="115"/>
      <c r="PH8" s="115"/>
      <c r="PI8" s="115"/>
      <c r="PJ8" s="115"/>
      <c r="PK8" s="115"/>
      <c r="PL8" s="115"/>
      <c r="PM8" s="115"/>
      <c r="PN8" s="115"/>
      <c r="PO8" s="115"/>
      <c r="PP8" s="115"/>
      <c r="PQ8" s="115"/>
      <c r="PR8" s="115"/>
      <c r="PS8" s="115"/>
      <c r="PT8" s="115"/>
      <c r="PU8" s="115"/>
      <c r="PV8" s="115"/>
      <c r="PW8" s="115"/>
      <c r="PX8" s="115"/>
      <c r="PY8" s="115"/>
      <c r="PZ8" s="115"/>
      <c r="QA8" s="115"/>
      <c r="QB8" s="115"/>
      <c r="QC8" s="115"/>
      <c r="QD8" s="115"/>
      <c r="QE8" s="115"/>
      <c r="QF8" s="115"/>
      <c r="QG8" s="115"/>
      <c r="QH8" s="115"/>
      <c r="QI8" s="115"/>
      <c r="QJ8" s="115"/>
      <c r="QK8" s="115"/>
      <c r="QL8" s="115"/>
      <c r="QM8" s="115"/>
      <c r="QN8" s="115"/>
      <c r="QO8" s="115"/>
      <c r="QP8" s="115"/>
      <c r="QQ8" s="115"/>
      <c r="QR8" s="115"/>
      <c r="QS8" s="115"/>
      <c r="QT8" s="115"/>
      <c r="QU8" s="115"/>
      <c r="QV8" s="115"/>
      <c r="QW8" s="115"/>
      <c r="QX8" s="115"/>
      <c r="QY8" s="115"/>
      <c r="QZ8" s="115"/>
      <c r="RA8" s="115"/>
      <c r="RB8" s="115"/>
      <c r="RC8" s="115"/>
      <c r="RD8" s="115"/>
      <c r="RE8" s="115"/>
      <c r="RF8" s="115"/>
      <c r="RG8" s="115"/>
      <c r="RH8" s="115"/>
      <c r="RI8" s="115"/>
      <c r="RJ8" s="115"/>
      <c r="RK8" s="115"/>
      <c r="RL8" s="115"/>
      <c r="RM8" s="115"/>
      <c r="RN8" s="115"/>
      <c r="RO8" s="115"/>
      <c r="RP8" s="115"/>
      <c r="RQ8" s="115"/>
      <c r="RR8" s="115"/>
      <c r="RS8" s="115"/>
      <c r="RT8" s="115"/>
      <c r="RU8" s="115"/>
      <c r="RV8" s="115"/>
      <c r="RW8" s="115"/>
      <c r="RX8" s="115"/>
      <c r="RY8" s="115"/>
      <c r="RZ8" s="115"/>
      <c r="SA8" s="115"/>
      <c r="SB8" s="115"/>
      <c r="SC8" s="115"/>
      <c r="SD8" s="115"/>
      <c r="SE8" s="115"/>
      <c r="SF8" s="115"/>
      <c r="SG8" s="115"/>
      <c r="SH8" s="115"/>
      <c r="SI8" s="115"/>
      <c r="SJ8" s="115"/>
      <c r="SK8" s="115"/>
      <c r="SL8" s="115"/>
      <c r="SM8" s="115"/>
      <c r="SN8" s="115"/>
      <c r="SO8" s="115"/>
      <c r="SP8" s="115"/>
      <c r="SQ8" s="115"/>
      <c r="SR8" s="115"/>
      <c r="SS8" s="115"/>
      <c r="ST8" s="115"/>
      <c r="SU8" s="115"/>
      <c r="SV8" s="115"/>
      <c r="SW8" s="115"/>
      <c r="SX8" s="115"/>
      <c r="SY8" s="115"/>
      <c r="SZ8" s="115"/>
      <c r="TA8" s="115"/>
      <c r="TB8" s="115"/>
      <c r="TC8" s="115"/>
      <c r="TD8" s="115"/>
      <c r="TE8" s="115"/>
      <c r="TF8" s="115"/>
      <c r="TG8" s="115"/>
      <c r="TH8" s="115"/>
      <c r="TI8" s="115"/>
      <c r="TJ8" s="115"/>
      <c r="TK8" s="115"/>
      <c r="TL8" s="115"/>
      <c r="TM8" s="115"/>
      <c r="TN8" s="115"/>
      <c r="TO8" s="115"/>
      <c r="TP8" s="115"/>
      <c r="TQ8" s="115"/>
      <c r="TR8" s="115"/>
      <c r="TS8" s="115"/>
      <c r="TT8" s="115"/>
      <c r="TU8" s="115"/>
      <c r="TV8" s="115"/>
      <c r="TW8" s="115"/>
      <c r="TX8" s="115"/>
      <c r="TY8" s="115"/>
      <c r="TZ8" s="115"/>
      <c r="UA8" s="115"/>
      <c r="UB8" s="115"/>
      <c r="UC8" s="115"/>
      <c r="UD8" s="115"/>
      <c r="UE8" s="115"/>
      <c r="UF8" s="115"/>
      <c r="UG8" s="115"/>
      <c r="UH8" s="115"/>
      <c r="UI8" s="115"/>
      <c r="UJ8" s="115"/>
      <c r="UK8" s="115"/>
      <c r="UL8" s="115"/>
      <c r="UM8" s="115"/>
      <c r="UN8" s="115"/>
      <c r="UO8" s="115"/>
      <c r="UP8" s="115"/>
      <c r="UQ8" s="115"/>
      <c r="UR8" s="115"/>
      <c r="US8" s="115"/>
      <c r="UT8" s="115"/>
      <c r="UU8" s="115"/>
      <c r="UV8" s="115"/>
      <c r="UW8" s="115"/>
      <c r="UX8" s="115"/>
      <c r="UY8" s="115"/>
      <c r="UZ8" s="115"/>
      <c r="VA8" s="115"/>
      <c r="VB8" s="115"/>
      <c r="VC8" s="115"/>
      <c r="VD8" s="115"/>
      <c r="VE8" s="115"/>
      <c r="VF8" s="115"/>
      <c r="VG8" s="115"/>
      <c r="VH8" s="115"/>
      <c r="VI8" s="115"/>
      <c r="VJ8" s="115"/>
      <c r="VK8" s="115"/>
      <c r="VL8" s="115"/>
      <c r="VM8" s="115"/>
      <c r="VN8" s="115"/>
      <c r="VO8" s="115"/>
      <c r="VP8" s="115"/>
      <c r="VQ8" s="115"/>
      <c r="VR8" s="115"/>
      <c r="VS8" s="115"/>
      <c r="VT8" s="115"/>
      <c r="VU8" s="115"/>
      <c r="VV8" s="115"/>
      <c r="VW8" s="115"/>
      <c r="VX8" s="115"/>
      <c r="VY8" s="115"/>
      <c r="VZ8" s="115"/>
      <c r="WA8" s="115"/>
      <c r="WB8" s="115"/>
      <c r="WC8" s="115"/>
      <c r="WD8" s="115"/>
      <c r="WE8" s="115"/>
      <c r="WF8" s="115"/>
      <c r="WG8" s="115"/>
      <c r="WH8" s="115"/>
      <c r="WI8" s="115"/>
      <c r="WJ8" s="115"/>
      <c r="WK8" s="115"/>
      <c r="WL8" s="115"/>
      <c r="WM8" s="115"/>
      <c r="WN8" s="115"/>
      <c r="WO8" s="115"/>
      <c r="WP8" s="115"/>
      <c r="WQ8" s="115"/>
      <c r="WR8" s="115"/>
      <c r="WS8" s="115"/>
      <c r="WT8" s="115"/>
      <c r="WU8" s="115"/>
      <c r="WV8" s="115"/>
      <c r="WW8" s="115"/>
      <c r="WX8" s="115"/>
      <c r="WY8" s="115"/>
      <c r="WZ8" s="115"/>
      <c r="XA8" s="115"/>
      <c r="XB8" s="115"/>
      <c r="XC8" s="115"/>
      <c r="XD8" s="115"/>
      <c r="XE8" s="115"/>
      <c r="XF8" s="115"/>
      <c r="XG8" s="115"/>
      <c r="XH8" s="115"/>
      <c r="XI8" s="115"/>
      <c r="XJ8" s="115"/>
      <c r="XK8" s="115"/>
      <c r="XL8" s="115"/>
      <c r="XM8" s="115"/>
      <c r="XN8" s="115"/>
      <c r="XO8" s="115"/>
      <c r="XP8" s="115"/>
      <c r="XQ8" s="115"/>
      <c r="XR8" s="115"/>
      <c r="XS8" s="115"/>
      <c r="XT8" s="115"/>
      <c r="XU8" s="115"/>
      <c r="XV8" s="115"/>
      <c r="XW8" s="115"/>
      <c r="XX8" s="115"/>
      <c r="XY8" s="115"/>
      <c r="XZ8" s="115"/>
      <c r="YA8" s="115"/>
      <c r="YB8" s="115"/>
      <c r="YC8" s="115"/>
      <c r="YD8" s="115"/>
      <c r="YE8" s="115"/>
      <c r="YF8" s="115"/>
      <c r="YG8" s="115"/>
      <c r="YH8" s="115"/>
      <c r="YI8" s="115"/>
      <c r="YJ8" s="115"/>
      <c r="YK8" s="115"/>
      <c r="YL8" s="115"/>
      <c r="YM8" s="115"/>
      <c r="YN8" s="115"/>
      <c r="YO8" s="115"/>
      <c r="YP8" s="115"/>
      <c r="YQ8" s="115"/>
      <c r="YR8" s="115"/>
      <c r="YS8" s="115"/>
      <c r="YT8" s="115"/>
      <c r="YU8" s="115"/>
      <c r="YV8" s="115"/>
      <c r="YW8" s="115"/>
      <c r="YX8" s="115"/>
      <c r="YY8" s="115"/>
      <c r="YZ8" s="115"/>
      <c r="ZA8" s="115"/>
      <c r="ZB8" s="115"/>
      <c r="ZC8" s="115"/>
      <c r="ZD8" s="115"/>
      <c r="ZE8" s="115"/>
      <c r="ZF8" s="115"/>
      <c r="ZG8" s="115"/>
      <c r="ZH8" s="115"/>
      <c r="ZI8" s="115"/>
      <c r="ZJ8" s="115"/>
      <c r="ZK8" s="115"/>
      <c r="ZL8" s="115"/>
      <c r="ZM8" s="115"/>
      <c r="ZN8" s="115"/>
      <c r="ZO8" s="115"/>
      <c r="ZP8" s="115"/>
      <c r="ZQ8" s="115"/>
      <c r="ZR8" s="115"/>
      <c r="ZS8" s="115"/>
      <c r="ZT8" s="115"/>
      <c r="ZU8" s="115"/>
      <c r="ZV8" s="115"/>
      <c r="ZW8" s="115"/>
      <c r="ZX8" s="115"/>
      <c r="ZY8" s="115"/>
      <c r="ZZ8" s="115"/>
      <c r="AAA8" s="115"/>
      <c r="AAB8" s="115"/>
      <c r="AAC8" s="115"/>
      <c r="AAD8" s="115"/>
      <c r="AAE8" s="115"/>
      <c r="AAF8" s="115"/>
      <c r="AAG8" s="115"/>
      <c r="AAH8" s="115"/>
      <c r="AAI8" s="115"/>
      <c r="AAJ8" s="115"/>
      <c r="AAK8" s="115"/>
      <c r="AAL8" s="115"/>
      <c r="AAM8" s="115"/>
      <c r="AAN8" s="115"/>
      <c r="AAO8" s="115"/>
      <c r="AAP8" s="115"/>
      <c r="AAQ8" s="115"/>
      <c r="AAR8" s="115"/>
      <c r="AAS8" s="115"/>
      <c r="AAT8" s="115"/>
      <c r="AAU8" s="115"/>
      <c r="AAV8" s="115"/>
      <c r="AAW8" s="115"/>
      <c r="AAX8" s="115"/>
      <c r="AAY8" s="115"/>
      <c r="AAZ8" s="115"/>
      <c r="ABA8" s="115"/>
      <c r="ABB8" s="115"/>
      <c r="ABC8" s="115"/>
      <c r="ABD8" s="115"/>
      <c r="ABE8" s="115"/>
      <c r="ABF8" s="115"/>
      <c r="ABG8" s="115"/>
      <c r="ABH8" s="115"/>
      <c r="ABI8" s="115"/>
      <c r="ABJ8" s="115"/>
      <c r="ABK8" s="115"/>
      <c r="ABL8" s="115"/>
      <c r="ABM8" s="115"/>
      <c r="ABN8" s="115"/>
      <c r="ABO8" s="115"/>
      <c r="ABP8" s="115"/>
      <c r="ABQ8" s="115"/>
      <c r="ABR8" s="115"/>
      <c r="ABS8" s="115"/>
      <c r="ABT8" s="115"/>
      <c r="ABU8" s="115"/>
      <c r="ABV8" s="115"/>
      <c r="ABW8" s="115"/>
      <c r="ABX8" s="115"/>
      <c r="ABY8" s="115"/>
      <c r="ABZ8" s="115"/>
      <c r="ACA8" s="115"/>
      <c r="ACB8" s="115"/>
      <c r="ACC8" s="115"/>
      <c r="ACD8" s="115"/>
      <c r="ACE8" s="115"/>
      <c r="ACF8" s="115"/>
      <c r="ACG8" s="115"/>
      <c r="ACH8" s="115"/>
      <c r="ACI8" s="115"/>
      <c r="ACJ8" s="115"/>
      <c r="ACK8" s="115"/>
      <c r="ACL8" s="115"/>
      <c r="ACM8" s="115"/>
      <c r="ACN8" s="115"/>
      <c r="ACO8" s="115"/>
      <c r="ACP8" s="115"/>
      <c r="ACQ8" s="115"/>
      <c r="ACR8" s="115"/>
      <c r="ACS8" s="115"/>
      <c r="ACT8" s="115"/>
      <c r="ACU8" s="115"/>
      <c r="ACV8" s="115"/>
      <c r="ACW8" s="115"/>
      <c r="ACX8" s="115"/>
      <c r="ACY8" s="115"/>
      <c r="ACZ8" s="115"/>
      <c r="ADA8" s="115"/>
      <c r="ADB8" s="115"/>
      <c r="ADC8" s="115"/>
      <c r="ADD8" s="115"/>
      <c r="ADE8" s="115"/>
      <c r="ADF8" s="115"/>
      <c r="ADG8" s="115"/>
      <c r="ADH8" s="115"/>
      <c r="ADI8" s="115"/>
      <c r="ADJ8" s="115"/>
      <c r="ADK8" s="115"/>
      <c r="ADL8" s="115"/>
      <c r="ADM8" s="115"/>
      <c r="ADN8" s="115"/>
      <c r="ADO8" s="115"/>
      <c r="ADP8" s="115"/>
      <c r="ADQ8" s="115"/>
      <c r="ADR8" s="115"/>
      <c r="ADS8" s="115"/>
      <c r="ADT8" s="115"/>
      <c r="ADU8" s="115"/>
      <c r="ADV8" s="115"/>
      <c r="ADW8" s="115"/>
      <c r="ADX8" s="115"/>
      <c r="ADY8" s="115"/>
      <c r="ADZ8" s="115"/>
      <c r="AEA8" s="115"/>
      <c r="AEB8" s="115"/>
      <c r="AEC8" s="115"/>
      <c r="AED8" s="115"/>
      <c r="AEE8" s="115"/>
      <c r="AEF8" s="115"/>
      <c r="AEG8" s="115"/>
      <c r="AEH8" s="115"/>
      <c r="AEI8" s="115"/>
      <c r="AEJ8" s="115"/>
      <c r="AEK8" s="115"/>
      <c r="AEL8" s="115"/>
      <c r="AEM8" s="115"/>
      <c r="AEN8" s="115"/>
      <c r="AEO8" s="115"/>
      <c r="AEP8" s="115"/>
      <c r="AEQ8" s="115"/>
      <c r="AER8" s="115"/>
      <c r="AES8" s="115"/>
      <c r="AET8" s="115"/>
      <c r="AEU8" s="115"/>
      <c r="AEV8" s="115"/>
      <c r="AEW8" s="115"/>
      <c r="AEX8" s="115"/>
      <c r="AEY8" s="115"/>
      <c r="AEZ8" s="115"/>
      <c r="AFA8" s="115"/>
      <c r="AFB8" s="115"/>
      <c r="AFC8" s="115"/>
      <c r="AFD8" s="115"/>
      <c r="AFE8" s="115"/>
      <c r="AFF8" s="115"/>
      <c r="AFG8" s="115"/>
      <c r="AFH8" s="115"/>
      <c r="AFI8" s="115"/>
      <c r="AFJ8" s="115"/>
      <c r="AFK8" s="115"/>
      <c r="AFL8" s="115"/>
      <c r="AFM8" s="115"/>
      <c r="AFN8" s="115"/>
      <c r="AFO8" s="115"/>
      <c r="AFP8" s="115"/>
      <c r="AFQ8" s="115"/>
      <c r="AFR8" s="115"/>
      <c r="AFS8" s="115"/>
      <c r="AFT8" s="115"/>
      <c r="AFU8" s="115"/>
      <c r="AFV8" s="115"/>
      <c r="AFW8" s="115"/>
      <c r="AFX8" s="115"/>
      <c r="AFY8" s="115"/>
      <c r="AFZ8" s="115"/>
      <c r="AGA8" s="115"/>
      <c r="AGB8" s="115"/>
      <c r="AGC8" s="115"/>
      <c r="AGD8" s="115"/>
      <c r="AGE8" s="115"/>
      <c r="AGF8" s="115"/>
      <c r="AGG8" s="115"/>
      <c r="AGH8" s="115"/>
      <c r="AGI8" s="115"/>
      <c r="AGJ8" s="115"/>
      <c r="AGK8" s="115"/>
      <c r="AGL8" s="115"/>
      <c r="AGM8" s="115"/>
      <c r="AGN8" s="115"/>
      <c r="AGO8" s="115"/>
      <c r="AGP8" s="115"/>
      <c r="AGQ8" s="115"/>
      <c r="AGR8" s="115"/>
      <c r="AGS8" s="115"/>
      <c r="AGT8" s="115"/>
      <c r="AGU8" s="115"/>
      <c r="AGV8" s="115"/>
      <c r="AGW8" s="115"/>
      <c r="AGX8" s="115"/>
      <c r="AGY8" s="115"/>
      <c r="AGZ8" s="115"/>
      <c r="AHA8" s="115"/>
      <c r="AHB8" s="115"/>
      <c r="AHC8" s="115"/>
      <c r="AHD8" s="115"/>
      <c r="AHE8" s="115"/>
      <c r="AHF8" s="115"/>
      <c r="AHG8" s="115"/>
      <c r="AHH8" s="115"/>
      <c r="AHI8" s="115"/>
      <c r="AHJ8" s="115"/>
      <c r="AHK8" s="115"/>
      <c r="AHL8" s="115"/>
      <c r="AHM8" s="115"/>
      <c r="AHN8" s="115"/>
      <c r="AHO8" s="115"/>
      <c r="AHP8" s="115"/>
      <c r="AHQ8" s="115"/>
      <c r="AHR8" s="115"/>
      <c r="AHS8" s="115"/>
      <c r="AHT8" s="115"/>
      <c r="AHU8" s="115"/>
      <c r="AHV8" s="115"/>
      <c r="AHW8" s="115"/>
      <c r="AHX8" s="115"/>
      <c r="AHY8" s="115"/>
      <c r="AHZ8" s="115"/>
      <c r="AIA8" s="115"/>
      <c r="AIB8" s="115"/>
      <c r="AIC8" s="115"/>
      <c r="AID8" s="115"/>
      <c r="AIE8" s="115"/>
      <c r="AIF8" s="115"/>
      <c r="AIG8" s="115"/>
      <c r="AIH8" s="115"/>
      <c r="AII8" s="115"/>
      <c r="AIJ8" s="115"/>
      <c r="AIK8" s="115"/>
      <c r="AIL8" s="115"/>
      <c r="AIM8" s="115"/>
      <c r="AIN8" s="115"/>
      <c r="AIO8" s="115"/>
      <c r="AIP8" s="115"/>
      <c r="AIQ8" s="115"/>
      <c r="AIR8" s="115"/>
      <c r="AIS8" s="115"/>
    </row>
    <row r="9" spans="1:929" ht="18" x14ac:dyDescent="0.2">
      <c r="A9" s="40"/>
      <c r="B9" s="95"/>
      <c r="C9" s="95"/>
      <c r="D9" s="95"/>
      <c r="E9" s="139"/>
      <c r="BS9" s="306"/>
      <c r="BT9" s="95"/>
      <c r="BU9" s="95"/>
      <c r="BV9" s="95"/>
      <c r="BW9" s="139"/>
      <c r="BX9" s="115"/>
      <c r="BY9" s="115"/>
      <c r="BZ9" s="115"/>
      <c r="CA9" s="115"/>
      <c r="CB9" s="115"/>
      <c r="CC9" s="115"/>
      <c r="CD9" s="115"/>
      <c r="CE9" s="115"/>
      <c r="CF9" s="115"/>
      <c r="CG9" s="115"/>
      <c r="CH9" s="115"/>
      <c r="CI9" s="115"/>
      <c r="CJ9" s="115"/>
      <c r="CK9" s="115"/>
      <c r="CL9" s="115"/>
      <c r="CM9" s="115"/>
      <c r="CN9" s="115"/>
      <c r="CO9" s="115"/>
      <c r="CP9" s="115"/>
      <c r="CQ9" s="115"/>
      <c r="CR9" s="115"/>
      <c r="CS9" s="115"/>
      <c r="CT9" s="115"/>
      <c r="CU9" s="115"/>
      <c r="CV9" s="115"/>
      <c r="CW9" s="115"/>
      <c r="CX9" s="115"/>
      <c r="CY9" s="115"/>
      <c r="CZ9" s="115"/>
      <c r="DA9" s="115"/>
      <c r="DB9" s="115"/>
      <c r="DC9" s="115"/>
      <c r="DD9" s="115"/>
      <c r="DE9" s="115"/>
      <c r="DF9" s="115"/>
      <c r="DG9" s="115"/>
      <c r="DH9" s="115"/>
      <c r="DI9" s="115"/>
      <c r="DJ9" s="115"/>
      <c r="DK9" s="115"/>
      <c r="DL9" s="115"/>
      <c r="DM9" s="115"/>
      <c r="DN9" s="115"/>
      <c r="DO9" s="115"/>
      <c r="DP9" s="115"/>
      <c r="DQ9" s="115"/>
      <c r="DR9" s="115"/>
      <c r="DS9" s="115"/>
      <c r="DT9" s="115"/>
      <c r="DU9" s="115"/>
      <c r="DV9" s="115"/>
      <c r="DW9" s="115"/>
      <c r="DX9" s="115"/>
      <c r="DY9" s="115"/>
      <c r="DZ9" s="115"/>
      <c r="EA9" s="115"/>
      <c r="EB9" s="115"/>
      <c r="EC9" s="115"/>
      <c r="ED9" s="115"/>
      <c r="EE9" s="115"/>
      <c r="EF9" s="115"/>
      <c r="EG9" s="115"/>
      <c r="EH9" s="115"/>
      <c r="EI9" s="115"/>
      <c r="EJ9" s="115"/>
      <c r="EK9" s="115"/>
      <c r="EL9" s="115"/>
      <c r="EM9" s="115"/>
      <c r="EN9" s="115"/>
      <c r="EO9" s="115"/>
      <c r="EP9" s="115"/>
      <c r="EQ9" s="115"/>
      <c r="ER9" s="115"/>
      <c r="ES9" s="115"/>
      <c r="ET9" s="115"/>
      <c r="EU9" s="115"/>
      <c r="EV9" s="115"/>
      <c r="EW9" s="115"/>
      <c r="EX9" s="115"/>
      <c r="EY9" s="115"/>
      <c r="EZ9" s="115"/>
      <c r="FA9" s="115"/>
      <c r="FB9" s="115"/>
      <c r="FC9" s="115"/>
      <c r="FD9" s="115"/>
      <c r="FE9" s="115"/>
      <c r="FF9" s="115"/>
      <c r="FG9" s="115"/>
      <c r="FH9" s="115"/>
      <c r="FI9" s="115"/>
      <c r="FJ9" s="115"/>
      <c r="FK9" s="115"/>
      <c r="FL9" s="115"/>
      <c r="FM9" s="115"/>
      <c r="FN9" s="115"/>
      <c r="FO9" s="115"/>
      <c r="FP9" s="115"/>
      <c r="FQ9" s="115"/>
      <c r="FR9" s="115"/>
      <c r="FS9" s="115"/>
      <c r="FT9" s="115"/>
      <c r="FU9" s="115"/>
      <c r="FV9" s="115"/>
      <c r="FW9" s="115"/>
      <c r="FX9" s="115"/>
      <c r="FY9" s="115"/>
      <c r="FZ9" s="115"/>
      <c r="GA9" s="115"/>
      <c r="GB9" s="115"/>
      <c r="GC9" s="115"/>
      <c r="GD9" s="115"/>
      <c r="GE9" s="115"/>
      <c r="GF9" s="115"/>
      <c r="GG9" s="115"/>
      <c r="GH9" s="115"/>
      <c r="GI9" s="115"/>
      <c r="GJ9" s="115"/>
      <c r="GK9" s="115"/>
      <c r="GL9" s="115"/>
      <c r="GM9" s="115"/>
      <c r="GN9" s="115"/>
      <c r="GO9" s="115"/>
      <c r="GP9" s="115"/>
      <c r="GQ9" s="115"/>
      <c r="GR9" s="115"/>
      <c r="GS9" s="115"/>
      <c r="GT9" s="115"/>
      <c r="GU9" s="115"/>
      <c r="GV9" s="115"/>
      <c r="GW9" s="115"/>
      <c r="GX9" s="115"/>
      <c r="GY9" s="115"/>
      <c r="GZ9" s="115"/>
      <c r="HA9" s="115"/>
      <c r="HB9" s="115"/>
      <c r="HC9" s="115"/>
      <c r="HD9" s="115"/>
      <c r="HE9" s="115"/>
      <c r="HF9" s="115"/>
      <c r="HG9" s="115"/>
      <c r="HH9" s="115"/>
      <c r="HI9" s="115"/>
      <c r="HJ9" s="115"/>
      <c r="HK9" s="115"/>
      <c r="HL9" s="115"/>
      <c r="HM9" s="115"/>
      <c r="HN9" s="115"/>
      <c r="HO9" s="115"/>
      <c r="HP9" s="115"/>
      <c r="HQ9" s="115"/>
      <c r="HR9" s="115"/>
      <c r="HS9" s="115"/>
      <c r="HT9" s="115"/>
      <c r="HU9" s="115"/>
      <c r="HV9" s="115"/>
      <c r="HW9" s="115"/>
      <c r="HX9" s="115"/>
      <c r="HY9" s="115"/>
      <c r="HZ9" s="115"/>
      <c r="IA9" s="115"/>
      <c r="IB9" s="115"/>
      <c r="IC9" s="115"/>
      <c r="ID9" s="115"/>
      <c r="IE9" s="115"/>
      <c r="IF9" s="115"/>
      <c r="IG9" s="115"/>
      <c r="IH9" s="115"/>
      <c r="II9" s="115"/>
      <c r="IJ9" s="115"/>
      <c r="IK9" s="115"/>
      <c r="IL9" s="115"/>
      <c r="IM9" s="115"/>
      <c r="IN9" s="115"/>
      <c r="IO9" s="115"/>
      <c r="IP9" s="115"/>
      <c r="IQ9" s="115"/>
      <c r="IR9" s="115"/>
      <c r="IS9" s="115"/>
      <c r="IT9" s="115"/>
      <c r="IU9" s="115"/>
      <c r="IV9" s="115"/>
      <c r="IW9" s="115"/>
      <c r="IX9" s="115"/>
      <c r="IY9" s="115"/>
      <c r="IZ9" s="115"/>
      <c r="JA9" s="115"/>
      <c r="JB9" s="115"/>
      <c r="JC9" s="115"/>
      <c r="JD9" s="115"/>
      <c r="JE9" s="115"/>
      <c r="JF9" s="115"/>
      <c r="JG9" s="115"/>
      <c r="JH9" s="115"/>
      <c r="JI9" s="115"/>
      <c r="JJ9" s="115"/>
      <c r="JK9" s="115"/>
      <c r="JL9" s="115"/>
      <c r="JM9" s="115"/>
      <c r="JN9" s="115"/>
      <c r="JO9" s="115"/>
      <c r="JP9" s="115"/>
      <c r="JQ9" s="115"/>
      <c r="JR9" s="115"/>
      <c r="JS9" s="115"/>
      <c r="JT9" s="115"/>
      <c r="JU9" s="115"/>
      <c r="JV9" s="115"/>
      <c r="JW9" s="115"/>
      <c r="JX9" s="115"/>
      <c r="JY9" s="115"/>
      <c r="JZ9" s="115"/>
      <c r="KA9" s="115"/>
      <c r="KB9" s="115"/>
      <c r="KC9" s="115"/>
      <c r="KD9" s="115"/>
      <c r="KE9" s="115"/>
      <c r="KF9" s="115"/>
      <c r="KG9" s="115"/>
      <c r="KH9" s="115"/>
      <c r="KI9" s="115"/>
      <c r="KJ9" s="115"/>
      <c r="KK9" s="115"/>
      <c r="KL9" s="115"/>
      <c r="KM9" s="115"/>
      <c r="KN9" s="115"/>
      <c r="KO9" s="115"/>
      <c r="KP9" s="115"/>
      <c r="KQ9" s="115"/>
      <c r="KR9" s="115"/>
      <c r="KS9" s="115"/>
      <c r="KT9" s="115"/>
      <c r="KU9" s="115"/>
      <c r="KV9" s="115"/>
      <c r="KW9" s="115"/>
      <c r="KX9" s="115"/>
      <c r="KY9" s="115"/>
      <c r="KZ9" s="115"/>
      <c r="LA9" s="115"/>
      <c r="LB9" s="115"/>
      <c r="LC9" s="115"/>
      <c r="LD9" s="115"/>
      <c r="LE9" s="115"/>
      <c r="LF9" s="115"/>
      <c r="LG9" s="115"/>
      <c r="LH9" s="115"/>
      <c r="LI9" s="115"/>
      <c r="LJ9" s="115"/>
      <c r="LK9" s="115"/>
      <c r="LL9" s="115"/>
      <c r="LM9" s="115"/>
      <c r="LN9" s="115"/>
      <c r="LO9" s="115"/>
      <c r="LP9" s="115"/>
      <c r="LQ9" s="115"/>
      <c r="LR9" s="115"/>
      <c r="LS9" s="115"/>
      <c r="LT9" s="115"/>
      <c r="LU9" s="115"/>
      <c r="LV9" s="115"/>
      <c r="LW9" s="115"/>
      <c r="LX9" s="115"/>
      <c r="LY9" s="115"/>
      <c r="LZ9" s="115"/>
      <c r="MA9" s="115"/>
      <c r="MB9" s="115"/>
      <c r="MC9" s="115"/>
      <c r="MD9" s="115"/>
      <c r="ME9" s="115"/>
      <c r="MF9" s="115"/>
      <c r="MG9" s="115"/>
      <c r="MH9" s="115"/>
      <c r="MI9" s="115"/>
      <c r="MJ9" s="115"/>
      <c r="MK9" s="115"/>
      <c r="ML9" s="115"/>
      <c r="MM9" s="115"/>
      <c r="MN9" s="115"/>
      <c r="MO9" s="115"/>
      <c r="MP9" s="115"/>
      <c r="MQ9" s="115"/>
      <c r="MR9" s="115"/>
      <c r="MS9" s="115"/>
      <c r="MT9" s="115"/>
      <c r="MU9" s="115"/>
      <c r="MV9" s="115"/>
      <c r="MW9" s="115"/>
      <c r="MX9" s="115"/>
      <c r="MY9" s="115"/>
      <c r="MZ9" s="115"/>
      <c r="NA9" s="115"/>
      <c r="NB9" s="115"/>
      <c r="NC9" s="115"/>
      <c r="ND9" s="115"/>
      <c r="NE9" s="115"/>
      <c r="NF9" s="115"/>
      <c r="NG9" s="115"/>
      <c r="NH9" s="115"/>
      <c r="NI9" s="115"/>
      <c r="NJ9" s="115"/>
      <c r="NK9" s="115"/>
      <c r="NL9" s="115"/>
      <c r="NM9" s="115"/>
      <c r="NN9" s="115"/>
      <c r="NO9" s="115"/>
      <c r="NP9" s="115"/>
      <c r="NQ9" s="115"/>
      <c r="NR9" s="115"/>
      <c r="NS9" s="115"/>
      <c r="NT9" s="115"/>
      <c r="NU9" s="115"/>
      <c r="NV9" s="115"/>
      <c r="NW9" s="115"/>
      <c r="NX9" s="115"/>
      <c r="NY9" s="115"/>
      <c r="NZ9" s="115"/>
      <c r="OA9" s="115"/>
      <c r="OB9" s="115"/>
      <c r="OC9" s="115"/>
      <c r="OD9" s="115"/>
      <c r="OE9" s="115"/>
      <c r="OF9" s="115"/>
      <c r="OG9" s="115"/>
      <c r="OH9" s="115"/>
      <c r="OI9" s="115"/>
      <c r="OJ9" s="115"/>
      <c r="OK9" s="115"/>
      <c r="OL9" s="115"/>
      <c r="OM9" s="115"/>
      <c r="ON9" s="115"/>
      <c r="OO9" s="115"/>
      <c r="OP9" s="115"/>
      <c r="OQ9" s="115"/>
      <c r="OR9" s="115"/>
      <c r="OS9" s="115"/>
      <c r="OT9" s="115"/>
      <c r="OU9" s="115"/>
      <c r="OV9" s="115"/>
      <c r="OW9" s="115"/>
      <c r="OX9" s="115"/>
      <c r="OY9" s="115"/>
      <c r="OZ9" s="115"/>
      <c r="PA9" s="115"/>
      <c r="PB9" s="115"/>
      <c r="PC9" s="115"/>
      <c r="PD9" s="115"/>
      <c r="PE9" s="115"/>
      <c r="PF9" s="115"/>
      <c r="PG9" s="115"/>
      <c r="PH9" s="115"/>
      <c r="PI9" s="115"/>
      <c r="PJ9" s="115"/>
      <c r="PK9" s="115"/>
      <c r="PL9" s="115"/>
      <c r="PM9" s="115"/>
      <c r="PN9" s="115"/>
      <c r="PO9" s="115"/>
      <c r="PP9" s="115"/>
      <c r="PQ9" s="115"/>
      <c r="PR9" s="115"/>
      <c r="PS9" s="115"/>
      <c r="PT9" s="115"/>
      <c r="PU9" s="115"/>
      <c r="PV9" s="115"/>
      <c r="PW9" s="115"/>
      <c r="PX9" s="115"/>
      <c r="PY9" s="115"/>
      <c r="PZ9" s="115"/>
      <c r="QA9" s="115"/>
      <c r="QB9" s="115"/>
      <c r="QC9" s="115"/>
      <c r="QD9" s="115"/>
      <c r="QE9" s="115"/>
      <c r="QF9" s="115"/>
      <c r="QG9" s="115"/>
      <c r="QH9" s="115"/>
      <c r="QI9" s="115"/>
      <c r="QJ9" s="115"/>
      <c r="QK9" s="115"/>
      <c r="QL9" s="115"/>
      <c r="QM9" s="115"/>
      <c r="QN9" s="115"/>
      <c r="QO9" s="115"/>
      <c r="QP9" s="115"/>
      <c r="QQ9" s="115"/>
      <c r="QR9" s="115"/>
      <c r="QS9" s="115"/>
      <c r="QT9" s="115"/>
      <c r="QU9" s="115"/>
      <c r="QV9" s="115"/>
      <c r="QW9" s="115"/>
      <c r="QX9" s="115"/>
      <c r="QY9" s="115"/>
      <c r="QZ9" s="115"/>
      <c r="RA9" s="115"/>
      <c r="RB9" s="115"/>
      <c r="RC9" s="115"/>
      <c r="RD9" s="115"/>
      <c r="RE9" s="115"/>
      <c r="RF9" s="115"/>
      <c r="RG9" s="115"/>
      <c r="RH9" s="115"/>
      <c r="RI9" s="115"/>
      <c r="RJ9" s="115"/>
      <c r="RK9" s="115"/>
      <c r="RL9" s="115"/>
      <c r="RM9" s="115"/>
      <c r="RN9" s="115"/>
      <c r="RO9" s="115"/>
      <c r="RP9" s="115"/>
      <c r="RQ9" s="115"/>
      <c r="RR9" s="115"/>
      <c r="RS9" s="115"/>
      <c r="RT9" s="115"/>
      <c r="RU9" s="115"/>
      <c r="RV9" s="115"/>
      <c r="RW9" s="115"/>
      <c r="RX9" s="115"/>
      <c r="RY9" s="115"/>
      <c r="RZ9" s="115"/>
      <c r="SA9" s="115"/>
      <c r="SB9" s="115"/>
      <c r="SC9" s="115"/>
      <c r="SD9" s="115"/>
      <c r="SE9" s="115"/>
      <c r="SF9" s="115"/>
      <c r="SG9" s="115"/>
      <c r="SH9" s="115"/>
      <c r="SI9" s="115"/>
      <c r="SJ9" s="115"/>
      <c r="SK9" s="115"/>
      <c r="SL9" s="115"/>
      <c r="SM9" s="115"/>
      <c r="SN9" s="115"/>
      <c r="SO9" s="115"/>
      <c r="SP9" s="115"/>
      <c r="SQ9" s="115"/>
      <c r="SR9" s="115"/>
      <c r="SS9" s="115"/>
      <c r="ST9" s="115"/>
      <c r="SU9" s="115"/>
      <c r="SV9" s="115"/>
      <c r="SW9" s="115"/>
      <c r="SX9" s="115"/>
      <c r="SY9" s="115"/>
      <c r="SZ9" s="115"/>
      <c r="TA9" s="115"/>
      <c r="TB9" s="115"/>
      <c r="TC9" s="115"/>
      <c r="TD9" s="115"/>
      <c r="TE9" s="115"/>
      <c r="TF9" s="115"/>
      <c r="TG9" s="115"/>
      <c r="TH9" s="115"/>
      <c r="TI9" s="115"/>
      <c r="TJ9" s="115"/>
      <c r="TK9" s="115"/>
      <c r="TL9" s="115"/>
      <c r="TM9" s="115"/>
      <c r="TN9" s="115"/>
      <c r="TO9" s="115"/>
      <c r="TP9" s="115"/>
      <c r="TQ9" s="115"/>
      <c r="TR9" s="115"/>
      <c r="TS9" s="115"/>
      <c r="TT9" s="115"/>
      <c r="TU9" s="115"/>
      <c r="TV9" s="115"/>
      <c r="TW9" s="115"/>
      <c r="TX9" s="115"/>
      <c r="TY9" s="115"/>
      <c r="TZ9" s="115"/>
      <c r="UA9" s="115"/>
      <c r="UB9" s="115"/>
      <c r="UC9" s="115"/>
      <c r="UD9" s="115"/>
      <c r="UE9" s="115"/>
      <c r="UF9" s="115"/>
      <c r="UG9" s="115"/>
      <c r="UH9" s="115"/>
      <c r="UI9" s="115"/>
      <c r="UJ9" s="115"/>
      <c r="UK9" s="115"/>
      <c r="UL9" s="115"/>
      <c r="UM9" s="115"/>
      <c r="UN9" s="115"/>
      <c r="UO9" s="115"/>
      <c r="UP9" s="115"/>
      <c r="UQ9" s="115"/>
      <c r="UR9" s="115"/>
      <c r="US9" s="115"/>
      <c r="UT9" s="115"/>
      <c r="UU9" s="115"/>
      <c r="UV9" s="115"/>
      <c r="UW9" s="115"/>
      <c r="UX9" s="115"/>
      <c r="UY9" s="115"/>
      <c r="UZ9" s="115"/>
      <c r="VA9" s="115"/>
      <c r="VB9" s="115"/>
      <c r="VC9" s="115"/>
      <c r="VD9" s="115"/>
      <c r="VE9" s="115"/>
      <c r="VF9" s="115"/>
      <c r="VG9" s="115"/>
      <c r="VH9" s="115"/>
      <c r="VI9" s="115"/>
      <c r="VJ9" s="115"/>
      <c r="VK9" s="115"/>
      <c r="VL9" s="115"/>
      <c r="VM9" s="115"/>
      <c r="VN9" s="115"/>
      <c r="VO9" s="115"/>
      <c r="VP9" s="115"/>
      <c r="VQ9" s="115"/>
      <c r="VR9" s="115"/>
      <c r="VS9" s="115"/>
      <c r="VT9" s="115"/>
      <c r="VU9" s="115"/>
      <c r="VV9" s="115"/>
      <c r="VW9" s="115"/>
      <c r="VX9" s="115"/>
      <c r="VY9" s="115"/>
      <c r="VZ9" s="115"/>
      <c r="WA9" s="115"/>
      <c r="WB9" s="115"/>
      <c r="WC9" s="115"/>
      <c r="WD9" s="115"/>
      <c r="WE9" s="115"/>
      <c r="WF9" s="115"/>
      <c r="WG9" s="115"/>
      <c r="WH9" s="115"/>
      <c r="WI9" s="115"/>
      <c r="WJ9" s="115"/>
      <c r="WK9" s="115"/>
      <c r="WL9" s="115"/>
      <c r="WM9" s="115"/>
      <c r="WN9" s="115"/>
      <c r="WO9" s="115"/>
      <c r="WP9" s="115"/>
      <c r="WQ9" s="115"/>
      <c r="WR9" s="115"/>
      <c r="WS9" s="115"/>
      <c r="WT9" s="115"/>
      <c r="WU9" s="115"/>
      <c r="WV9" s="115"/>
      <c r="WW9" s="115"/>
      <c r="WX9" s="115"/>
      <c r="WY9" s="115"/>
      <c r="WZ9" s="115"/>
      <c r="XA9" s="115"/>
      <c r="XB9" s="115"/>
      <c r="XC9" s="115"/>
      <c r="XD9" s="115"/>
      <c r="XE9" s="115"/>
      <c r="XF9" s="115"/>
      <c r="XG9" s="115"/>
      <c r="XH9" s="115"/>
      <c r="XI9" s="115"/>
      <c r="XJ9" s="115"/>
      <c r="XK9" s="115"/>
      <c r="XL9" s="115"/>
      <c r="XM9" s="115"/>
      <c r="XN9" s="115"/>
      <c r="XO9" s="115"/>
      <c r="XP9" s="115"/>
      <c r="XQ9" s="115"/>
      <c r="XR9" s="115"/>
      <c r="XS9" s="115"/>
      <c r="XT9" s="115"/>
      <c r="XU9" s="115"/>
      <c r="XV9" s="115"/>
      <c r="XW9" s="115"/>
      <c r="XX9" s="115"/>
      <c r="XY9" s="115"/>
      <c r="XZ9" s="115"/>
      <c r="YA9" s="115"/>
      <c r="YB9" s="115"/>
      <c r="YC9" s="115"/>
      <c r="YD9" s="115"/>
      <c r="YE9" s="115"/>
      <c r="YF9" s="115"/>
      <c r="YG9" s="115"/>
      <c r="YH9" s="115"/>
      <c r="YI9" s="115"/>
      <c r="YJ9" s="115"/>
      <c r="YK9" s="115"/>
      <c r="YL9" s="115"/>
      <c r="YM9" s="115"/>
      <c r="YN9" s="115"/>
      <c r="YO9" s="115"/>
      <c r="YP9" s="115"/>
      <c r="YQ9" s="115"/>
      <c r="YR9" s="115"/>
      <c r="YS9" s="115"/>
      <c r="YT9" s="115"/>
      <c r="YU9" s="115"/>
      <c r="YV9" s="115"/>
      <c r="YW9" s="115"/>
      <c r="YX9" s="115"/>
      <c r="YY9" s="115"/>
      <c r="YZ9" s="115"/>
      <c r="ZA9" s="115"/>
      <c r="ZB9" s="115"/>
      <c r="ZC9" s="115"/>
      <c r="ZD9" s="115"/>
      <c r="ZE9" s="115"/>
      <c r="ZF9" s="115"/>
      <c r="ZG9" s="115"/>
      <c r="ZH9" s="115"/>
      <c r="ZI9" s="115"/>
      <c r="ZJ9" s="115"/>
      <c r="ZK9" s="115"/>
      <c r="ZL9" s="115"/>
      <c r="ZM9" s="115"/>
      <c r="ZN9" s="115"/>
      <c r="ZO9" s="115"/>
      <c r="ZP9" s="115"/>
      <c r="ZQ9" s="115"/>
      <c r="ZR9" s="115"/>
      <c r="ZS9" s="115"/>
      <c r="ZT9" s="115"/>
      <c r="ZU9" s="115"/>
      <c r="ZV9" s="115"/>
      <c r="ZW9" s="115"/>
      <c r="ZX9" s="115"/>
      <c r="ZY9" s="115"/>
      <c r="ZZ9" s="115"/>
      <c r="AAA9" s="115"/>
      <c r="AAB9" s="115"/>
      <c r="AAC9" s="115"/>
      <c r="AAD9" s="115"/>
      <c r="AAE9" s="115"/>
      <c r="AAF9" s="115"/>
      <c r="AAG9" s="115"/>
      <c r="AAH9" s="115"/>
      <c r="AAI9" s="115"/>
      <c r="AAJ9" s="115"/>
      <c r="AAK9" s="115"/>
      <c r="AAL9" s="115"/>
      <c r="AAM9" s="115"/>
      <c r="AAN9" s="115"/>
      <c r="AAO9" s="115"/>
      <c r="AAP9" s="115"/>
      <c r="AAQ9" s="115"/>
      <c r="AAR9" s="115"/>
      <c r="AAS9" s="115"/>
      <c r="AAT9" s="115"/>
      <c r="AAU9" s="115"/>
      <c r="AAV9" s="115"/>
      <c r="AAW9" s="115"/>
      <c r="AAX9" s="115"/>
      <c r="AAY9" s="115"/>
      <c r="AAZ9" s="115"/>
      <c r="ABA9" s="115"/>
      <c r="ABB9" s="115"/>
      <c r="ABC9" s="115"/>
      <c r="ABD9" s="115"/>
      <c r="ABE9" s="115"/>
      <c r="ABF9" s="115"/>
      <c r="ABG9" s="115"/>
      <c r="ABH9" s="115"/>
      <c r="ABI9" s="115"/>
      <c r="ABJ9" s="115"/>
      <c r="ABK9" s="115"/>
      <c r="ABL9" s="115"/>
      <c r="ABM9" s="115"/>
      <c r="ABN9" s="115"/>
      <c r="ABO9" s="115"/>
      <c r="ABP9" s="115"/>
      <c r="ABQ9" s="115"/>
      <c r="ABR9" s="115"/>
      <c r="ABS9" s="115"/>
      <c r="ABT9" s="115"/>
      <c r="ABU9" s="115"/>
      <c r="ABV9" s="115"/>
      <c r="ABW9" s="115"/>
      <c r="ABX9" s="115"/>
      <c r="ABY9" s="115"/>
      <c r="ABZ9" s="115"/>
      <c r="ACA9" s="115"/>
      <c r="ACB9" s="115"/>
      <c r="ACC9" s="115"/>
      <c r="ACD9" s="115"/>
      <c r="ACE9" s="115"/>
      <c r="ACF9" s="115"/>
      <c r="ACG9" s="115"/>
      <c r="ACH9" s="115"/>
      <c r="ACI9" s="115"/>
      <c r="ACJ9" s="115"/>
      <c r="ACK9" s="115"/>
      <c r="ACL9" s="115"/>
      <c r="ACM9" s="115"/>
      <c r="ACN9" s="115"/>
      <c r="ACO9" s="115"/>
      <c r="ACP9" s="115"/>
      <c r="ACQ9" s="115"/>
      <c r="ACR9" s="115"/>
      <c r="ACS9" s="115"/>
      <c r="ACT9" s="115"/>
      <c r="ACU9" s="115"/>
      <c r="ACV9" s="115"/>
      <c r="ACW9" s="115"/>
      <c r="ACX9" s="115"/>
      <c r="ACY9" s="115"/>
      <c r="ACZ9" s="115"/>
      <c r="ADA9" s="115"/>
      <c r="ADB9" s="115"/>
      <c r="ADC9" s="115"/>
      <c r="ADD9" s="115"/>
      <c r="ADE9" s="115"/>
      <c r="ADF9" s="115"/>
      <c r="ADG9" s="115"/>
      <c r="ADH9" s="115"/>
      <c r="ADI9" s="115"/>
      <c r="ADJ9" s="115"/>
      <c r="ADK9" s="115"/>
      <c r="ADL9" s="115"/>
      <c r="ADM9" s="115"/>
      <c r="ADN9" s="115"/>
      <c r="ADO9" s="115"/>
      <c r="ADP9" s="115"/>
      <c r="ADQ9" s="115"/>
      <c r="ADR9" s="115"/>
      <c r="ADS9" s="115"/>
      <c r="ADT9" s="115"/>
      <c r="ADU9" s="115"/>
      <c r="ADV9" s="115"/>
      <c r="ADW9" s="115"/>
      <c r="ADX9" s="115"/>
      <c r="ADY9" s="115"/>
      <c r="ADZ9" s="115"/>
      <c r="AEA9" s="115"/>
      <c r="AEB9" s="115"/>
      <c r="AEC9" s="115"/>
      <c r="AED9" s="115"/>
      <c r="AEE9" s="115"/>
      <c r="AEF9" s="115"/>
      <c r="AEG9" s="115"/>
      <c r="AEH9" s="115"/>
      <c r="AEI9" s="115"/>
      <c r="AEJ9" s="115"/>
      <c r="AEK9" s="115"/>
      <c r="AEL9" s="115"/>
      <c r="AEM9" s="115"/>
      <c r="AEN9" s="115"/>
      <c r="AEO9" s="115"/>
      <c r="AEP9" s="115"/>
      <c r="AEQ9" s="115"/>
      <c r="AER9" s="115"/>
      <c r="AES9" s="115"/>
      <c r="AET9" s="115"/>
      <c r="AEU9" s="115"/>
      <c r="AEV9" s="115"/>
      <c r="AEW9" s="115"/>
      <c r="AEX9" s="115"/>
      <c r="AEY9" s="115"/>
      <c r="AEZ9" s="115"/>
      <c r="AFA9" s="115"/>
      <c r="AFB9" s="115"/>
      <c r="AFC9" s="115"/>
      <c r="AFD9" s="115"/>
      <c r="AFE9" s="115"/>
      <c r="AFF9" s="115"/>
      <c r="AFG9" s="115"/>
      <c r="AFH9" s="115"/>
      <c r="AFI9" s="115"/>
      <c r="AFJ9" s="115"/>
      <c r="AFK9" s="115"/>
      <c r="AFL9" s="115"/>
      <c r="AFM9" s="115"/>
      <c r="AFN9" s="115"/>
      <c r="AFO9" s="115"/>
      <c r="AFP9" s="115"/>
      <c r="AFQ9" s="115"/>
      <c r="AFR9" s="115"/>
      <c r="AFS9" s="115"/>
      <c r="AFT9" s="115"/>
      <c r="AFU9" s="115"/>
      <c r="AFV9" s="115"/>
      <c r="AFW9" s="115"/>
      <c r="AFX9" s="115"/>
      <c r="AFY9" s="115"/>
      <c r="AFZ9" s="115"/>
      <c r="AGA9" s="115"/>
      <c r="AGB9" s="115"/>
      <c r="AGC9" s="115"/>
      <c r="AGD9" s="115"/>
      <c r="AGE9" s="115"/>
      <c r="AGF9" s="115"/>
      <c r="AGG9" s="115"/>
      <c r="AGH9" s="115"/>
      <c r="AGI9" s="115"/>
      <c r="AGJ9" s="115"/>
      <c r="AGK9" s="115"/>
      <c r="AGL9" s="115"/>
      <c r="AGM9" s="115"/>
      <c r="AGN9" s="115"/>
      <c r="AGO9" s="115"/>
      <c r="AGP9" s="115"/>
      <c r="AGQ9" s="115"/>
      <c r="AGR9" s="115"/>
      <c r="AGS9" s="115"/>
      <c r="AGT9" s="115"/>
      <c r="AGU9" s="115"/>
      <c r="AGV9" s="115"/>
      <c r="AGW9" s="115"/>
      <c r="AGX9" s="115"/>
      <c r="AGY9" s="115"/>
      <c r="AGZ9" s="115"/>
      <c r="AHA9" s="115"/>
      <c r="AHB9" s="115"/>
      <c r="AHC9" s="115"/>
      <c r="AHD9" s="115"/>
      <c r="AHE9" s="115"/>
      <c r="AHF9" s="115"/>
      <c r="AHG9" s="115"/>
      <c r="AHH9" s="115"/>
      <c r="AHI9" s="115"/>
      <c r="AHJ9" s="115"/>
      <c r="AHK9" s="115"/>
      <c r="AHL9" s="115"/>
      <c r="AHM9" s="115"/>
      <c r="AHN9" s="115"/>
      <c r="AHO9" s="115"/>
      <c r="AHP9" s="115"/>
      <c r="AHQ9" s="115"/>
      <c r="AHR9" s="115"/>
      <c r="AHS9" s="115"/>
      <c r="AHT9" s="115"/>
      <c r="AHU9" s="115"/>
      <c r="AHV9" s="115"/>
      <c r="AHW9" s="115"/>
      <c r="AHX9" s="115"/>
      <c r="AHY9" s="115"/>
      <c r="AHZ9" s="115"/>
      <c r="AIA9" s="115"/>
      <c r="AIB9" s="115"/>
      <c r="AIC9" s="115"/>
      <c r="AID9" s="115"/>
      <c r="AIE9" s="115"/>
      <c r="AIF9" s="115"/>
      <c r="AIG9" s="115"/>
      <c r="AIH9" s="115"/>
      <c r="AII9" s="115"/>
      <c r="AIJ9" s="115"/>
      <c r="AIK9" s="115"/>
      <c r="AIL9" s="115"/>
      <c r="AIM9" s="115"/>
      <c r="AIN9" s="115"/>
      <c r="AIO9" s="115"/>
      <c r="AIP9" s="115"/>
      <c r="AIQ9" s="115"/>
      <c r="AIR9" s="115"/>
      <c r="AIS9" s="115"/>
    </row>
    <row r="10" spans="1:929" ht="23.45" customHeight="1" x14ac:dyDescent="0.2">
      <c r="A10" s="40"/>
      <c r="B10" s="339" t="s">
        <v>516</v>
      </c>
      <c r="C10" s="340"/>
      <c r="D10" s="341"/>
      <c r="E10" s="139"/>
      <c r="BS10" s="306"/>
      <c r="BT10" s="339" t="s">
        <v>521</v>
      </c>
      <c r="BU10" s="340"/>
      <c r="BV10" s="341"/>
      <c r="BW10" s="139"/>
      <c r="BX10" s="115"/>
      <c r="BY10" s="115"/>
      <c r="BZ10" s="115"/>
      <c r="CA10" s="115"/>
      <c r="CB10" s="115"/>
      <c r="CC10" s="115"/>
      <c r="CD10" s="115"/>
      <c r="CE10" s="115"/>
      <c r="CF10" s="115"/>
      <c r="CG10" s="115"/>
      <c r="CH10" s="115"/>
      <c r="CI10" s="115"/>
      <c r="CJ10" s="115"/>
      <c r="CK10" s="115"/>
      <c r="CL10" s="115"/>
      <c r="CM10" s="115"/>
      <c r="CN10" s="115"/>
      <c r="CO10" s="115"/>
      <c r="CP10" s="115"/>
      <c r="CQ10" s="115"/>
      <c r="CR10" s="115"/>
      <c r="CS10" s="115"/>
      <c r="CT10" s="115"/>
      <c r="CU10" s="115"/>
      <c r="CV10" s="115"/>
      <c r="CW10" s="115"/>
      <c r="CX10" s="115"/>
      <c r="CY10" s="115"/>
      <c r="CZ10" s="115"/>
      <c r="DA10" s="115"/>
      <c r="DB10" s="115"/>
      <c r="DC10" s="115"/>
      <c r="DD10" s="115"/>
      <c r="DE10" s="115"/>
      <c r="DF10" s="115"/>
      <c r="DG10" s="115"/>
      <c r="DH10" s="115"/>
      <c r="DI10" s="115"/>
      <c r="DJ10" s="115"/>
      <c r="DK10" s="115"/>
      <c r="DL10" s="115"/>
      <c r="DM10" s="115"/>
      <c r="DN10" s="115"/>
      <c r="DO10" s="115"/>
      <c r="DP10" s="115"/>
      <c r="DQ10" s="115"/>
      <c r="DR10" s="115"/>
      <c r="DS10" s="115"/>
      <c r="DT10" s="115"/>
      <c r="DU10" s="115"/>
      <c r="DV10" s="115"/>
      <c r="DW10" s="115"/>
      <c r="DX10" s="115"/>
      <c r="DY10" s="115"/>
      <c r="DZ10" s="115"/>
      <c r="EA10" s="115"/>
      <c r="EB10" s="115"/>
      <c r="EC10" s="115"/>
      <c r="ED10" s="115"/>
      <c r="EE10" s="115"/>
      <c r="EF10" s="115"/>
      <c r="EG10" s="115"/>
      <c r="EH10" s="115"/>
      <c r="EI10" s="115"/>
      <c r="EJ10" s="115"/>
      <c r="EK10" s="115"/>
      <c r="EL10" s="115"/>
      <c r="EM10" s="115"/>
      <c r="EN10" s="115"/>
      <c r="EO10" s="115"/>
      <c r="EP10" s="115"/>
      <c r="EQ10" s="115"/>
      <c r="ER10" s="115"/>
      <c r="ES10" s="115"/>
      <c r="ET10" s="115"/>
      <c r="EU10" s="115"/>
      <c r="EV10" s="115"/>
      <c r="EW10" s="115"/>
      <c r="EX10" s="115"/>
      <c r="EY10" s="115"/>
      <c r="EZ10" s="115"/>
      <c r="FA10" s="115"/>
      <c r="FB10" s="115"/>
      <c r="FC10" s="115"/>
      <c r="FD10" s="115"/>
      <c r="FE10" s="115"/>
      <c r="FF10" s="115"/>
      <c r="FG10" s="115"/>
      <c r="FH10" s="115"/>
      <c r="FI10" s="115"/>
      <c r="FJ10" s="115"/>
      <c r="FK10" s="115"/>
      <c r="FL10" s="115"/>
      <c r="FM10" s="115"/>
      <c r="FN10" s="115"/>
      <c r="FO10" s="115"/>
      <c r="FP10" s="115"/>
      <c r="FQ10" s="115"/>
      <c r="FR10" s="115"/>
      <c r="FS10" s="115"/>
      <c r="FT10" s="115"/>
      <c r="FU10" s="115"/>
      <c r="FV10" s="115"/>
      <c r="FW10" s="115"/>
      <c r="FX10" s="115"/>
      <c r="FY10" s="115"/>
      <c r="FZ10" s="115"/>
      <c r="GA10" s="115"/>
      <c r="GB10" s="115"/>
      <c r="GC10" s="115"/>
      <c r="GD10" s="115"/>
      <c r="GE10" s="115"/>
      <c r="GF10" s="115"/>
      <c r="GG10" s="115"/>
      <c r="GH10" s="115"/>
      <c r="GI10" s="115"/>
      <c r="GJ10" s="115"/>
      <c r="GK10" s="115"/>
      <c r="GL10" s="115"/>
      <c r="GM10" s="115"/>
      <c r="GN10" s="115"/>
      <c r="GO10" s="115"/>
      <c r="GP10" s="115"/>
      <c r="GQ10" s="115"/>
      <c r="GR10" s="115"/>
      <c r="GS10" s="115"/>
      <c r="GT10" s="115"/>
      <c r="GU10" s="115"/>
      <c r="GV10" s="115"/>
      <c r="GW10" s="115"/>
      <c r="GX10" s="115"/>
      <c r="GY10" s="115"/>
      <c r="GZ10" s="115"/>
      <c r="HA10" s="115"/>
      <c r="HB10" s="115"/>
      <c r="HC10" s="115"/>
      <c r="HD10" s="115"/>
      <c r="HE10" s="115"/>
      <c r="HF10" s="115"/>
      <c r="HG10" s="115"/>
      <c r="HH10" s="115"/>
      <c r="HI10" s="115"/>
      <c r="HJ10" s="115"/>
      <c r="HK10" s="115"/>
      <c r="HL10" s="115"/>
      <c r="HM10" s="115"/>
      <c r="HN10" s="115"/>
      <c r="HO10" s="115"/>
      <c r="HP10" s="115"/>
      <c r="HQ10" s="115"/>
      <c r="HR10" s="115"/>
      <c r="HS10" s="115"/>
      <c r="HT10" s="115"/>
      <c r="HU10" s="115"/>
      <c r="HV10" s="115"/>
      <c r="HW10" s="115"/>
      <c r="HX10" s="115"/>
      <c r="HY10" s="115"/>
      <c r="HZ10" s="115"/>
      <c r="IA10" s="115"/>
      <c r="IB10" s="115"/>
      <c r="IC10" s="115"/>
      <c r="ID10" s="115"/>
      <c r="IE10" s="115"/>
      <c r="IF10" s="115"/>
      <c r="IG10" s="115"/>
      <c r="IH10" s="115"/>
      <c r="II10" s="115"/>
      <c r="IJ10" s="115"/>
      <c r="IK10" s="115"/>
      <c r="IL10" s="115"/>
      <c r="IM10" s="115"/>
      <c r="IN10" s="115"/>
      <c r="IO10" s="115"/>
      <c r="IP10" s="115"/>
      <c r="IQ10" s="115"/>
      <c r="IR10" s="115"/>
      <c r="IS10" s="115"/>
      <c r="IT10" s="115"/>
      <c r="IU10" s="115"/>
      <c r="IV10" s="115"/>
      <c r="IW10" s="115"/>
      <c r="IX10" s="115"/>
      <c r="IY10" s="115"/>
      <c r="IZ10" s="115"/>
      <c r="JA10" s="115"/>
      <c r="JB10" s="115"/>
      <c r="JC10" s="115"/>
      <c r="JD10" s="115"/>
      <c r="JE10" s="115"/>
      <c r="JF10" s="115"/>
      <c r="JG10" s="115"/>
      <c r="JH10" s="115"/>
      <c r="JI10" s="115"/>
      <c r="JJ10" s="115"/>
      <c r="JK10" s="115"/>
      <c r="JL10" s="115"/>
      <c r="JM10" s="115"/>
      <c r="JN10" s="115"/>
      <c r="JO10" s="115"/>
      <c r="JP10" s="115"/>
      <c r="JQ10" s="115"/>
      <c r="JR10" s="115"/>
      <c r="JS10" s="115"/>
      <c r="JT10" s="115"/>
      <c r="JU10" s="115"/>
      <c r="JV10" s="115"/>
      <c r="JW10" s="115"/>
      <c r="JX10" s="115"/>
      <c r="JY10" s="115"/>
      <c r="JZ10" s="115"/>
      <c r="KA10" s="115"/>
      <c r="KB10" s="115"/>
      <c r="KC10" s="115"/>
      <c r="KD10" s="115"/>
      <c r="KE10" s="115"/>
      <c r="KF10" s="115"/>
      <c r="KG10" s="115"/>
      <c r="KH10" s="115"/>
      <c r="KI10" s="115"/>
      <c r="KJ10" s="115"/>
      <c r="KK10" s="115"/>
      <c r="KL10" s="115"/>
      <c r="KM10" s="115"/>
      <c r="KN10" s="115"/>
      <c r="KO10" s="115"/>
      <c r="KP10" s="115"/>
      <c r="KQ10" s="115"/>
      <c r="KR10" s="115"/>
      <c r="KS10" s="115"/>
      <c r="KT10" s="115"/>
      <c r="KU10" s="115"/>
      <c r="KV10" s="115"/>
      <c r="KW10" s="115"/>
      <c r="KX10" s="115"/>
      <c r="KY10" s="115"/>
      <c r="KZ10" s="115"/>
      <c r="LA10" s="115"/>
      <c r="LB10" s="115"/>
      <c r="LC10" s="115"/>
      <c r="LD10" s="115"/>
      <c r="LE10" s="115"/>
      <c r="LF10" s="115"/>
      <c r="LG10" s="115"/>
      <c r="LH10" s="115"/>
      <c r="LI10" s="115"/>
      <c r="LJ10" s="115"/>
      <c r="LK10" s="115"/>
      <c r="LL10" s="115"/>
      <c r="LM10" s="115"/>
      <c r="LN10" s="115"/>
      <c r="LO10" s="115"/>
      <c r="LP10" s="115"/>
      <c r="LQ10" s="115"/>
      <c r="LR10" s="115"/>
      <c r="LS10" s="115"/>
      <c r="LT10" s="115"/>
      <c r="LU10" s="115"/>
      <c r="LV10" s="115"/>
      <c r="LW10" s="115"/>
      <c r="LX10" s="115"/>
      <c r="LY10" s="115"/>
      <c r="LZ10" s="115"/>
      <c r="MA10" s="115"/>
      <c r="MB10" s="115"/>
      <c r="MC10" s="115"/>
      <c r="MD10" s="115"/>
      <c r="ME10" s="115"/>
      <c r="MF10" s="115"/>
      <c r="MG10" s="115"/>
      <c r="MH10" s="115"/>
      <c r="MI10" s="115"/>
      <c r="MJ10" s="115"/>
      <c r="MK10" s="115"/>
      <c r="ML10" s="115"/>
      <c r="MM10" s="115"/>
      <c r="MN10" s="115"/>
      <c r="MO10" s="115"/>
      <c r="MP10" s="115"/>
      <c r="MQ10" s="115"/>
      <c r="MR10" s="115"/>
      <c r="MS10" s="115"/>
      <c r="MT10" s="115"/>
      <c r="MU10" s="115"/>
      <c r="MV10" s="115"/>
      <c r="MW10" s="115"/>
      <c r="MX10" s="115"/>
      <c r="MY10" s="115"/>
      <c r="MZ10" s="115"/>
      <c r="NA10" s="115"/>
      <c r="NB10" s="115"/>
      <c r="NC10" s="115"/>
      <c r="ND10" s="115"/>
      <c r="NE10" s="115"/>
      <c r="NF10" s="115"/>
      <c r="NG10" s="115"/>
      <c r="NH10" s="115"/>
      <c r="NI10" s="115"/>
      <c r="NJ10" s="115"/>
      <c r="NK10" s="115"/>
      <c r="NL10" s="115"/>
      <c r="NM10" s="115"/>
      <c r="NN10" s="115"/>
      <c r="NO10" s="115"/>
      <c r="NP10" s="115"/>
      <c r="NQ10" s="115"/>
      <c r="NR10" s="115"/>
      <c r="NS10" s="115"/>
      <c r="NT10" s="115"/>
      <c r="NU10" s="115"/>
      <c r="NV10" s="115"/>
      <c r="NW10" s="115"/>
      <c r="NX10" s="115"/>
      <c r="NY10" s="115"/>
      <c r="NZ10" s="115"/>
      <c r="OA10" s="115"/>
      <c r="OB10" s="115"/>
      <c r="OC10" s="115"/>
      <c r="OD10" s="115"/>
      <c r="OE10" s="115"/>
      <c r="OF10" s="115"/>
      <c r="OG10" s="115"/>
      <c r="OH10" s="115"/>
      <c r="OI10" s="115"/>
      <c r="OJ10" s="115"/>
      <c r="OK10" s="115"/>
      <c r="OL10" s="115"/>
      <c r="OM10" s="115"/>
      <c r="ON10" s="115"/>
      <c r="OO10" s="115"/>
      <c r="OP10" s="115"/>
      <c r="OQ10" s="115"/>
      <c r="OR10" s="115"/>
      <c r="OS10" s="115"/>
      <c r="OT10" s="115"/>
      <c r="OU10" s="115"/>
      <c r="OV10" s="115"/>
      <c r="OW10" s="115"/>
      <c r="OX10" s="115"/>
      <c r="OY10" s="115"/>
      <c r="OZ10" s="115"/>
      <c r="PA10" s="115"/>
      <c r="PB10" s="115"/>
      <c r="PC10" s="115"/>
      <c r="PD10" s="115"/>
      <c r="PE10" s="115"/>
      <c r="PF10" s="115"/>
      <c r="PG10" s="115"/>
      <c r="PH10" s="115"/>
      <c r="PI10" s="115"/>
      <c r="PJ10" s="115"/>
      <c r="PK10" s="115"/>
      <c r="PL10" s="115"/>
      <c r="PM10" s="115"/>
      <c r="PN10" s="115"/>
      <c r="PO10" s="115"/>
      <c r="PP10" s="115"/>
      <c r="PQ10" s="115"/>
      <c r="PR10" s="115"/>
      <c r="PS10" s="115"/>
      <c r="PT10" s="115"/>
      <c r="PU10" s="115"/>
      <c r="PV10" s="115"/>
      <c r="PW10" s="115"/>
      <c r="PX10" s="115"/>
      <c r="PY10" s="115"/>
      <c r="PZ10" s="115"/>
      <c r="QA10" s="115"/>
      <c r="QB10" s="115"/>
      <c r="QC10" s="115"/>
      <c r="QD10" s="115"/>
      <c r="QE10" s="115"/>
      <c r="QF10" s="115"/>
      <c r="QG10" s="115"/>
      <c r="QH10" s="115"/>
      <c r="QI10" s="115"/>
      <c r="QJ10" s="115"/>
      <c r="QK10" s="115"/>
      <c r="QL10" s="115"/>
      <c r="QM10" s="115"/>
      <c r="QN10" s="115"/>
      <c r="QO10" s="115"/>
      <c r="QP10" s="115"/>
      <c r="QQ10" s="115"/>
      <c r="QR10" s="115"/>
      <c r="QS10" s="115"/>
      <c r="QT10" s="115"/>
      <c r="QU10" s="115"/>
      <c r="QV10" s="115"/>
      <c r="QW10" s="115"/>
      <c r="QX10" s="115"/>
      <c r="QY10" s="115"/>
      <c r="QZ10" s="115"/>
      <c r="RA10" s="115"/>
      <c r="RB10" s="115"/>
      <c r="RC10" s="115"/>
      <c r="RD10" s="115"/>
      <c r="RE10" s="115"/>
      <c r="RF10" s="115"/>
      <c r="RG10" s="115"/>
      <c r="RH10" s="115"/>
      <c r="RI10" s="115"/>
      <c r="RJ10" s="115"/>
      <c r="RK10" s="115"/>
      <c r="RL10" s="115"/>
      <c r="RM10" s="115"/>
      <c r="RN10" s="115"/>
      <c r="RO10" s="115"/>
      <c r="RP10" s="115"/>
      <c r="RQ10" s="115"/>
      <c r="RR10" s="115"/>
      <c r="RS10" s="115"/>
      <c r="RT10" s="115"/>
      <c r="RU10" s="115"/>
      <c r="RV10" s="115"/>
      <c r="RW10" s="115"/>
      <c r="RX10" s="115"/>
      <c r="RY10" s="115"/>
      <c r="RZ10" s="115"/>
      <c r="SA10" s="115"/>
      <c r="SB10" s="115"/>
      <c r="SC10" s="115"/>
      <c r="SD10" s="115"/>
      <c r="SE10" s="115"/>
      <c r="SF10" s="115"/>
      <c r="SG10" s="115"/>
      <c r="SH10" s="115"/>
      <c r="SI10" s="115"/>
      <c r="SJ10" s="115"/>
      <c r="SK10" s="115"/>
      <c r="SL10" s="115"/>
      <c r="SM10" s="115"/>
      <c r="SN10" s="115"/>
      <c r="SO10" s="115"/>
      <c r="SP10" s="115"/>
      <c r="SQ10" s="115"/>
      <c r="SR10" s="115"/>
      <c r="SS10" s="115"/>
      <c r="ST10" s="115"/>
      <c r="SU10" s="115"/>
      <c r="SV10" s="115"/>
      <c r="SW10" s="115"/>
      <c r="SX10" s="115"/>
      <c r="SY10" s="115"/>
      <c r="SZ10" s="115"/>
      <c r="TA10" s="115"/>
      <c r="TB10" s="115"/>
      <c r="TC10" s="115"/>
      <c r="TD10" s="115"/>
      <c r="TE10" s="115"/>
      <c r="TF10" s="115"/>
      <c r="TG10" s="115"/>
      <c r="TH10" s="115"/>
      <c r="TI10" s="115"/>
      <c r="TJ10" s="115"/>
      <c r="TK10" s="115"/>
      <c r="TL10" s="115"/>
      <c r="TM10" s="115"/>
      <c r="TN10" s="115"/>
      <c r="TO10" s="115"/>
      <c r="TP10" s="115"/>
      <c r="TQ10" s="115"/>
      <c r="TR10" s="115"/>
      <c r="TS10" s="115"/>
      <c r="TT10" s="115"/>
      <c r="TU10" s="115"/>
      <c r="TV10" s="115"/>
      <c r="TW10" s="115"/>
      <c r="TX10" s="115"/>
      <c r="TY10" s="115"/>
      <c r="TZ10" s="115"/>
      <c r="UA10" s="115"/>
      <c r="UB10" s="115"/>
      <c r="UC10" s="115"/>
      <c r="UD10" s="115"/>
      <c r="UE10" s="115"/>
      <c r="UF10" s="115"/>
      <c r="UG10" s="115"/>
      <c r="UH10" s="115"/>
      <c r="UI10" s="115"/>
      <c r="UJ10" s="115"/>
      <c r="UK10" s="115"/>
      <c r="UL10" s="115"/>
      <c r="UM10" s="115"/>
      <c r="UN10" s="115"/>
      <c r="UO10" s="115"/>
      <c r="UP10" s="115"/>
      <c r="UQ10" s="115"/>
      <c r="UR10" s="115"/>
      <c r="US10" s="115"/>
      <c r="UT10" s="115"/>
      <c r="UU10" s="115"/>
      <c r="UV10" s="115"/>
      <c r="UW10" s="115"/>
      <c r="UX10" s="115"/>
      <c r="UY10" s="115"/>
      <c r="UZ10" s="115"/>
      <c r="VA10" s="115"/>
      <c r="VB10" s="115"/>
      <c r="VC10" s="115"/>
      <c r="VD10" s="115"/>
      <c r="VE10" s="115"/>
      <c r="VF10" s="115"/>
      <c r="VG10" s="115"/>
      <c r="VH10" s="115"/>
      <c r="VI10" s="115"/>
      <c r="VJ10" s="115"/>
      <c r="VK10" s="115"/>
      <c r="VL10" s="115"/>
      <c r="VM10" s="115"/>
      <c r="VN10" s="115"/>
      <c r="VO10" s="115"/>
      <c r="VP10" s="115"/>
      <c r="VQ10" s="115"/>
      <c r="VR10" s="115"/>
      <c r="VS10" s="115"/>
      <c r="VT10" s="115"/>
      <c r="VU10" s="115"/>
      <c r="VV10" s="115"/>
      <c r="VW10" s="115"/>
      <c r="VX10" s="115"/>
      <c r="VY10" s="115"/>
      <c r="VZ10" s="115"/>
      <c r="WA10" s="115"/>
      <c r="WB10" s="115"/>
      <c r="WC10" s="115"/>
      <c r="WD10" s="115"/>
      <c r="WE10" s="115"/>
      <c r="WF10" s="115"/>
      <c r="WG10" s="115"/>
      <c r="WH10" s="115"/>
      <c r="WI10" s="115"/>
      <c r="WJ10" s="115"/>
      <c r="WK10" s="115"/>
      <c r="WL10" s="115"/>
      <c r="WM10" s="115"/>
      <c r="WN10" s="115"/>
      <c r="WO10" s="115"/>
      <c r="WP10" s="115"/>
      <c r="WQ10" s="115"/>
      <c r="WR10" s="115"/>
      <c r="WS10" s="115"/>
      <c r="WT10" s="115"/>
      <c r="WU10" s="115"/>
      <c r="WV10" s="115"/>
      <c r="WW10" s="115"/>
      <c r="WX10" s="115"/>
      <c r="WY10" s="115"/>
      <c r="WZ10" s="115"/>
      <c r="XA10" s="115"/>
      <c r="XB10" s="115"/>
      <c r="XC10" s="115"/>
      <c r="XD10" s="115"/>
      <c r="XE10" s="115"/>
      <c r="XF10" s="115"/>
      <c r="XG10" s="115"/>
      <c r="XH10" s="115"/>
      <c r="XI10" s="115"/>
      <c r="XJ10" s="115"/>
      <c r="XK10" s="115"/>
      <c r="XL10" s="115"/>
      <c r="XM10" s="115"/>
      <c r="XN10" s="115"/>
      <c r="XO10" s="115"/>
      <c r="XP10" s="115"/>
      <c r="XQ10" s="115"/>
      <c r="XR10" s="115"/>
      <c r="XS10" s="115"/>
      <c r="XT10" s="115"/>
      <c r="XU10" s="115"/>
      <c r="XV10" s="115"/>
      <c r="XW10" s="115"/>
      <c r="XX10" s="115"/>
      <c r="XY10" s="115"/>
      <c r="XZ10" s="115"/>
      <c r="YA10" s="115"/>
      <c r="YB10" s="115"/>
      <c r="YC10" s="115"/>
      <c r="YD10" s="115"/>
      <c r="YE10" s="115"/>
      <c r="YF10" s="115"/>
      <c r="YG10" s="115"/>
      <c r="YH10" s="115"/>
      <c r="YI10" s="115"/>
      <c r="YJ10" s="115"/>
      <c r="YK10" s="115"/>
      <c r="YL10" s="115"/>
      <c r="YM10" s="115"/>
      <c r="YN10" s="115"/>
      <c r="YO10" s="115"/>
      <c r="YP10" s="115"/>
      <c r="YQ10" s="115"/>
      <c r="YR10" s="115"/>
      <c r="YS10" s="115"/>
      <c r="YT10" s="115"/>
      <c r="YU10" s="115"/>
      <c r="YV10" s="115"/>
      <c r="YW10" s="115"/>
      <c r="YX10" s="115"/>
      <c r="YY10" s="115"/>
      <c r="YZ10" s="115"/>
      <c r="ZA10" s="115"/>
      <c r="ZB10" s="115"/>
      <c r="ZC10" s="115"/>
      <c r="ZD10" s="115"/>
      <c r="ZE10" s="115"/>
      <c r="ZF10" s="115"/>
      <c r="ZG10" s="115"/>
      <c r="ZH10" s="115"/>
      <c r="ZI10" s="115"/>
      <c r="ZJ10" s="115"/>
      <c r="ZK10" s="115"/>
      <c r="ZL10" s="115"/>
      <c r="ZM10" s="115"/>
      <c r="ZN10" s="115"/>
      <c r="ZO10" s="115"/>
      <c r="ZP10" s="115"/>
      <c r="ZQ10" s="115"/>
      <c r="ZR10" s="115"/>
      <c r="ZS10" s="115"/>
      <c r="ZT10" s="115"/>
      <c r="ZU10" s="115"/>
      <c r="ZV10" s="115"/>
      <c r="ZW10" s="115"/>
      <c r="ZX10" s="115"/>
      <c r="ZY10" s="115"/>
      <c r="ZZ10" s="115"/>
      <c r="AAA10" s="115"/>
      <c r="AAB10" s="115"/>
      <c r="AAC10" s="115"/>
      <c r="AAD10" s="115"/>
      <c r="AAE10" s="115"/>
      <c r="AAF10" s="115"/>
      <c r="AAG10" s="115"/>
      <c r="AAH10" s="115"/>
      <c r="AAI10" s="115"/>
      <c r="AAJ10" s="115"/>
      <c r="AAK10" s="115"/>
      <c r="AAL10" s="115"/>
      <c r="AAM10" s="115"/>
      <c r="AAN10" s="115"/>
      <c r="AAO10" s="115"/>
      <c r="AAP10" s="115"/>
      <c r="AAQ10" s="115"/>
      <c r="AAR10" s="115"/>
      <c r="AAS10" s="115"/>
      <c r="AAT10" s="115"/>
      <c r="AAU10" s="115"/>
      <c r="AAV10" s="115"/>
      <c r="AAW10" s="115"/>
      <c r="AAX10" s="115"/>
      <c r="AAY10" s="115"/>
      <c r="AAZ10" s="115"/>
      <c r="ABA10" s="115"/>
      <c r="ABB10" s="115"/>
      <c r="ABC10" s="115"/>
      <c r="ABD10" s="115"/>
      <c r="ABE10" s="115"/>
      <c r="ABF10" s="115"/>
      <c r="ABG10" s="115"/>
      <c r="ABH10" s="115"/>
      <c r="ABI10" s="115"/>
      <c r="ABJ10" s="115"/>
      <c r="ABK10" s="115"/>
      <c r="ABL10" s="115"/>
      <c r="ABM10" s="115"/>
      <c r="ABN10" s="115"/>
      <c r="ABO10" s="115"/>
      <c r="ABP10" s="115"/>
      <c r="ABQ10" s="115"/>
      <c r="ABR10" s="115"/>
      <c r="ABS10" s="115"/>
      <c r="ABT10" s="115"/>
      <c r="ABU10" s="115"/>
      <c r="ABV10" s="115"/>
      <c r="ABW10" s="115"/>
      <c r="ABX10" s="115"/>
      <c r="ABY10" s="115"/>
      <c r="ABZ10" s="115"/>
      <c r="ACA10" s="115"/>
      <c r="ACB10" s="115"/>
      <c r="ACC10" s="115"/>
      <c r="ACD10" s="115"/>
      <c r="ACE10" s="115"/>
      <c r="ACF10" s="115"/>
      <c r="ACG10" s="115"/>
      <c r="ACH10" s="115"/>
      <c r="ACI10" s="115"/>
      <c r="ACJ10" s="115"/>
      <c r="ACK10" s="115"/>
      <c r="ACL10" s="115"/>
      <c r="ACM10" s="115"/>
      <c r="ACN10" s="115"/>
      <c r="ACO10" s="115"/>
      <c r="ACP10" s="115"/>
      <c r="ACQ10" s="115"/>
      <c r="ACR10" s="115"/>
      <c r="ACS10" s="115"/>
      <c r="ACT10" s="115"/>
      <c r="ACU10" s="115"/>
      <c r="ACV10" s="115"/>
      <c r="ACW10" s="115"/>
      <c r="ACX10" s="115"/>
      <c r="ACY10" s="115"/>
      <c r="ACZ10" s="115"/>
      <c r="ADA10" s="115"/>
      <c r="ADB10" s="115"/>
      <c r="ADC10" s="115"/>
      <c r="ADD10" s="115"/>
      <c r="ADE10" s="115"/>
      <c r="ADF10" s="115"/>
      <c r="ADG10" s="115"/>
      <c r="ADH10" s="115"/>
      <c r="ADI10" s="115"/>
      <c r="ADJ10" s="115"/>
      <c r="ADK10" s="115"/>
      <c r="ADL10" s="115"/>
      <c r="ADM10" s="115"/>
      <c r="ADN10" s="115"/>
      <c r="ADO10" s="115"/>
      <c r="ADP10" s="115"/>
      <c r="ADQ10" s="115"/>
      <c r="ADR10" s="115"/>
      <c r="ADS10" s="115"/>
      <c r="ADT10" s="115"/>
      <c r="ADU10" s="115"/>
      <c r="ADV10" s="115"/>
      <c r="ADW10" s="115"/>
      <c r="ADX10" s="115"/>
      <c r="ADY10" s="115"/>
      <c r="ADZ10" s="115"/>
      <c r="AEA10" s="115"/>
      <c r="AEB10" s="115"/>
      <c r="AEC10" s="115"/>
      <c r="AED10" s="115"/>
      <c r="AEE10" s="115"/>
      <c r="AEF10" s="115"/>
      <c r="AEG10" s="115"/>
      <c r="AEH10" s="115"/>
      <c r="AEI10" s="115"/>
      <c r="AEJ10" s="115"/>
      <c r="AEK10" s="115"/>
      <c r="AEL10" s="115"/>
      <c r="AEM10" s="115"/>
      <c r="AEN10" s="115"/>
      <c r="AEO10" s="115"/>
      <c r="AEP10" s="115"/>
      <c r="AEQ10" s="115"/>
      <c r="AER10" s="115"/>
      <c r="AES10" s="115"/>
      <c r="AET10" s="115"/>
      <c r="AEU10" s="115"/>
      <c r="AEV10" s="115"/>
      <c r="AEW10" s="115"/>
      <c r="AEX10" s="115"/>
      <c r="AEY10" s="115"/>
      <c r="AEZ10" s="115"/>
      <c r="AFA10" s="115"/>
      <c r="AFB10" s="115"/>
      <c r="AFC10" s="115"/>
      <c r="AFD10" s="115"/>
      <c r="AFE10" s="115"/>
      <c r="AFF10" s="115"/>
      <c r="AFG10" s="115"/>
      <c r="AFH10" s="115"/>
      <c r="AFI10" s="115"/>
      <c r="AFJ10" s="115"/>
      <c r="AFK10" s="115"/>
      <c r="AFL10" s="115"/>
      <c r="AFM10" s="115"/>
      <c r="AFN10" s="115"/>
      <c r="AFO10" s="115"/>
      <c r="AFP10" s="115"/>
      <c r="AFQ10" s="115"/>
      <c r="AFR10" s="115"/>
      <c r="AFS10" s="115"/>
      <c r="AFT10" s="115"/>
      <c r="AFU10" s="115"/>
      <c r="AFV10" s="115"/>
      <c r="AFW10" s="115"/>
      <c r="AFX10" s="115"/>
      <c r="AFY10" s="115"/>
      <c r="AFZ10" s="115"/>
      <c r="AGA10" s="115"/>
      <c r="AGB10" s="115"/>
      <c r="AGC10" s="115"/>
      <c r="AGD10" s="115"/>
      <c r="AGE10" s="115"/>
      <c r="AGF10" s="115"/>
      <c r="AGG10" s="115"/>
      <c r="AGH10" s="115"/>
      <c r="AGI10" s="115"/>
      <c r="AGJ10" s="115"/>
      <c r="AGK10" s="115"/>
      <c r="AGL10" s="115"/>
      <c r="AGM10" s="115"/>
      <c r="AGN10" s="115"/>
      <c r="AGO10" s="115"/>
      <c r="AGP10" s="115"/>
      <c r="AGQ10" s="115"/>
      <c r="AGR10" s="115"/>
      <c r="AGS10" s="115"/>
      <c r="AGT10" s="115"/>
      <c r="AGU10" s="115"/>
      <c r="AGV10" s="115"/>
      <c r="AGW10" s="115"/>
      <c r="AGX10" s="115"/>
      <c r="AGY10" s="115"/>
      <c r="AGZ10" s="115"/>
      <c r="AHA10" s="115"/>
      <c r="AHB10" s="115"/>
      <c r="AHC10" s="115"/>
      <c r="AHD10" s="115"/>
      <c r="AHE10" s="115"/>
      <c r="AHF10" s="115"/>
      <c r="AHG10" s="115"/>
      <c r="AHH10" s="115"/>
      <c r="AHI10" s="115"/>
      <c r="AHJ10" s="115"/>
      <c r="AHK10" s="115"/>
      <c r="AHL10" s="115"/>
      <c r="AHM10" s="115"/>
      <c r="AHN10" s="115"/>
      <c r="AHO10" s="115"/>
      <c r="AHP10" s="115"/>
      <c r="AHQ10" s="115"/>
      <c r="AHR10" s="115"/>
      <c r="AHS10" s="115"/>
      <c r="AHT10" s="115"/>
      <c r="AHU10" s="115"/>
      <c r="AHV10" s="115"/>
      <c r="AHW10" s="115"/>
      <c r="AHX10" s="115"/>
      <c r="AHY10" s="115"/>
      <c r="AHZ10" s="115"/>
      <c r="AIA10" s="115"/>
      <c r="AIB10" s="115"/>
      <c r="AIC10" s="115"/>
      <c r="AID10" s="115"/>
      <c r="AIE10" s="115"/>
      <c r="AIF10" s="115"/>
      <c r="AIG10" s="115"/>
      <c r="AIH10" s="115"/>
      <c r="AII10" s="115"/>
      <c r="AIJ10" s="115"/>
      <c r="AIK10" s="115"/>
      <c r="AIL10" s="115"/>
      <c r="AIM10" s="115"/>
      <c r="AIN10" s="115"/>
      <c r="AIO10" s="115"/>
      <c r="AIP10" s="115"/>
      <c r="AIQ10" s="115"/>
      <c r="AIR10" s="115"/>
      <c r="AIS10" s="115"/>
    </row>
    <row r="11" spans="1:929" ht="18" x14ac:dyDescent="0.2">
      <c r="A11" s="40"/>
      <c r="B11" s="95"/>
      <c r="C11" s="95"/>
      <c r="D11" s="95"/>
      <c r="E11" s="139"/>
      <c r="BS11" s="306"/>
      <c r="BT11" s="95"/>
      <c r="BU11" s="95"/>
      <c r="BV11" s="95"/>
      <c r="BW11" s="139"/>
      <c r="BX11" s="115"/>
      <c r="BY11" s="115"/>
      <c r="BZ11" s="115"/>
      <c r="CA11" s="115"/>
      <c r="CB11" s="115"/>
      <c r="CC11" s="115"/>
      <c r="CD11" s="115"/>
      <c r="CE11" s="115"/>
      <c r="CF11" s="115"/>
      <c r="CG11" s="115"/>
      <c r="CH11" s="115"/>
      <c r="CI11" s="115"/>
      <c r="CJ11" s="115"/>
      <c r="CK11" s="115"/>
      <c r="CL11" s="115"/>
      <c r="CM11" s="115"/>
      <c r="CN11" s="115"/>
      <c r="CO11" s="115"/>
      <c r="CP11" s="115"/>
      <c r="CQ11" s="115"/>
      <c r="CR11" s="115"/>
      <c r="CS11" s="115"/>
      <c r="CT11" s="115"/>
      <c r="CU11" s="115"/>
      <c r="CV11" s="115"/>
      <c r="CW11" s="115"/>
      <c r="CX11" s="115"/>
      <c r="CY11" s="115"/>
      <c r="CZ11" s="115"/>
      <c r="DA11" s="115"/>
      <c r="DB11" s="115"/>
      <c r="DC11" s="115"/>
      <c r="DD11" s="115"/>
      <c r="DE11" s="115"/>
      <c r="DF11" s="115"/>
      <c r="DG11" s="115"/>
      <c r="DH11" s="115"/>
      <c r="DI11" s="115"/>
      <c r="DJ11" s="115"/>
      <c r="DK11" s="115"/>
      <c r="DL11" s="115"/>
      <c r="DM11" s="115"/>
      <c r="DN11" s="115"/>
      <c r="DO11" s="115"/>
      <c r="DP11" s="115"/>
      <c r="DQ11" s="115"/>
      <c r="DR11" s="115"/>
      <c r="DS11" s="115"/>
      <c r="DT11" s="115"/>
      <c r="DU11" s="115"/>
      <c r="DV11" s="115"/>
      <c r="DW11" s="115"/>
      <c r="DX11" s="115"/>
      <c r="DY11" s="115"/>
      <c r="DZ11" s="115"/>
      <c r="EA11" s="115"/>
      <c r="EB11" s="115"/>
      <c r="EC11" s="115"/>
      <c r="ED11" s="115"/>
      <c r="EE11" s="115"/>
      <c r="EF11" s="115"/>
      <c r="EG11" s="115"/>
      <c r="EH11" s="115"/>
      <c r="EI11" s="115"/>
      <c r="EJ11" s="115"/>
      <c r="EK11" s="115"/>
      <c r="EL11" s="115"/>
      <c r="EM11" s="115"/>
      <c r="EN11" s="115"/>
      <c r="EO11" s="115"/>
      <c r="EP11" s="115"/>
      <c r="EQ11" s="115"/>
      <c r="ER11" s="115"/>
      <c r="ES11" s="115"/>
      <c r="ET11" s="115"/>
      <c r="EU11" s="115"/>
      <c r="EV11" s="115"/>
      <c r="EW11" s="115"/>
      <c r="EX11" s="115"/>
      <c r="EY11" s="115"/>
      <c r="EZ11" s="115"/>
      <c r="FA11" s="115"/>
      <c r="FB11" s="115"/>
      <c r="FC11" s="115"/>
      <c r="FD11" s="115"/>
      <c r="FE11" s="115"/>
      <c r="FF11" s="115"/>
      <c r="FG11" s="115"/>
      <c r="FH11" s="115"/>
      <c r="FI11" s="115"/>
      <c r="FJ11" s="115"/>
      <c r="FK11" s="115"/>
      <c r="FL11" s="115"/>
      <c r="FM11" s="115"/>
      <c r="FN11" s="115"/>
      <c r="FO11" s="115"/>
      <c r="FP11" s="115"/>
      <c r="FQ11" s="115"/>
      <c r="FR11" s="115"/>
      <c r="FS11" s="115"/>
      <c r="FT11" s="115"/>
      <c r="FU11" s="115"/>
      <c r="FV11" s="115"/>
      <c r="FW11" s="115"/>
      <c r="FX11" s="115"/>
      <c r="FY11" s="115"/>
      <c r="FZ11" s="115"/>
      <c r="GA11" s="115"/>
      <c r="GB11" s="115"/>
      <c r="GC11" s="115"/>
      <c r="GD11" s="115"/>
      <c r="GE11" s="115"/>
      <c r="GF11" s="115"/>
      <c r="GG11" s="115"/>
      <c r="GH11" s="115"/>
      <c r="GI11" s="115"/>
      <c r="GJ11" s="115"/>
      <c r="GK11" s="115"/>
      <c r="GL11" s="115"/>
      <c r="GM11" s="115"/>
      <c r="GN11" s="115"/>
      <c r="GO11" s="115"/>
      <c r="GP11" s="115"/>
      <c r="GQ11" s="115"/>
      <c r="GR11" s="115"/>
      <c r="GS11" s="115"/>
      <c r="GT11" s="115"/>
      <c r="GU11" s="115"/>
      <c r="GV11" s="115"/>
      <c r="GW11" s="115"/>
      <c r="GX11" s="115"/>
      <c r="GY11" s="115"/>
      <c r="GZ11" s="115"/>
      <c r="HA11" s="115"/>
      <c r="HB11" s="115"/>
      <c r="HC11" s="115"/>
      <c r="HD11" s="115"/>
      <c r="HE11" s="115"/>
      <c r="HF11" s="115"/>
      <c r="HG11" s="115"/>
      <c r="HH11" s="115"/>
      <c r="HI11" s="115"/>
      <c r="HJ11" s="115"/>
      <c r="HK11" s="115"/>
      <c r="HL11" s="115"/>
      <c r="HM11" s="115"/>
      <c r="HN11" s="115"/>
      <c r="HO11" s="115"/>
      <c r="HP11" s="115"/>
      <c r="HQ11" s="115"/>
      <c r="HR11" s="115"/>
      <c r="HS11" s="115"/>
      <c r="HT11" s="115"/>
      <c r="HU11" s="115"/>
      <c r="HV11" s="115"/>
      <c r="HW11" s="115"/>
      <c r="HX11" s="115"/>
      <c r="HY11" s="115"/>
      <c r="HZ11" s="115"/>
      <c r="IA11" s="115"/>
      <c r="IB11" s="115"/>
      <c r="IC11" s="115"/>
      <c r="ID11" s="115"/>
      <c r="IE11" s="115"/>
      <c r="IF11" s="115"/>
      <c r="IG11" s="115"/>
      <c r="IH11" s="115"/>
      <c r="II11" s="115"/>
      <c r="IJ11" s="115"/>
      <c r="IK11" s="115"/>
      <c r="IL11" s="115"/>
      <c r="IM11" s="115"/>
      <c r="IN11" s="115"/>
      <c r="IO11" s="115"/>
      <c r="IP11" s="115"/>
      <c r="IQ11" s="115"/>
      <c r="IR11" s="115"/>
      <c r="IS11" s="115"/>
      <c r="IT11" s="115"/>
      <c r="IU11" s="115"/>
      <c r="IV11" s="115"/>
      <c r="IW11" s="115"/>
      <c r="IX11" s="115"/>
      <c r="IY11" s="115"/>
      <c r="IZ11" s="115"/>
      <c r="JA11" s="115"/>
      <c r="JB11" s="115"/>
      <c r="JC11" s="115"/>
      <c r="JD11" s="115"/>
      <c r="JE11" s="115"/>
      <c r="JF11" s="115"/>
      <c r="JG11" s="115"/>
      <c r="JH11" s="115"/>
      <c r="JI11" s="115"/>
      <c r="JJ11" s="115"/>
      <c r="JK11" s="115"/>
      <c r="JL11" s="115"/>
      <c r="JM11" s="115"/>
      <c r="JN11" s="115"/>
      <c r="JO11" s="115"/>
      <c r="JP11" s="115"/>
      <c r="JQ11" s="115"/>
      <c r="JR11" s="115"/>
      <c r="JS11" s="115"/>
      <c r="JT11" s="115"/>
      <c r="JU11" s="115"/>
      <c r="JV11" s="115"/>
      <c r="JW11" s="115"/>
      <c r="JX11" s="115"/>
      <c r="JY11" s="115"/>
      <c r="JZ11" s="115"/>
      <c r="KA11" s="115"/>
      <c r="KB11" s="115"/>
      <c r="KC11" s="115"/>
      <c r="KD11" s="115"/>
      <c r="KE11" s="115"/>
      <c r="KF11" s="115"/>
      <c r="KG11" s="115"/>
      <c r="KH11" s="115"/>
      <c r="KI11" s="115"/>
      <c r="KJ11" s="115"/>
      <c r="KK11" s="115"/>
      <c r="KL11" s="115"/>
      <c r="KM11" s="115"/>
      <c r="KN11" s="115"/>
      <c r="KO11" s="115"/>
      <c r="KP11" s="115"/>
      <c r="KQ11" s="115"/>
      <c r="KR11" s="115"/>
      <c r="KS11" s="115"/>
      <c r="KT11" s="115"/>
      <c r="KU11" s="115"/>
      <c r="KV11" s="115"/>
      <c r="KW11" s="115"/>
      <c r="KX11" s="115"/>
      <c r="KY11" s="115"/>
      <c r="KZ11" s="115"/>
      <c r="LA11" s="115"/>
      <c r="LB11" s="115"/>
      <c r="LC11" s="115"/>
      <c r="LD11" s="115"/>
      <c r="LE11" s="115"/>
      <c r="LF11" s="115"/>
      <c r="LG11" s="115"/>
      <c r="LH11" s="115"/>
      <c r="LI11" s="115"/>
      <c r="LJ11" s="115"/>
      <c r="LK11" s="115"/>
      <c r="LL11" s="115"/>
      <c r="LM11" s="115"/>
      <c r="LN11" s="115"/>
      <c r="LO11" s="115"/>
      <c r="LP11" s="115"/>
      <c r="LQ11" s="115"/>
      <c r="LR11" s="115"/>
      <c r="LS11" s="115"/>
      <c r="LT11" s="115"/>
      <c r="LU11" s="115"/>
      <c r="LV11" s="115"/>
      <c r="LW11" s="115"/>
      <c r="LX11" s="115"/>
      <c r="LY11" s="115"/>
      <c r="LZ11" s="115"/>
      <c r="MA11" s="115"/>
      <c r="MB11" s="115"/>
      <c r="MC11" s="115"/>
      <c r="MD11" s="115"/>
      <c r="ME11" s="115"/>
      <c r="MF11" s="115"/>
      <c r="MG11" s="115"/>
      <c r="MH11" s="115"/>
      <c r="MI11" s="115"/>
      <c r="MJ11" s="115"/>
      <c r="MK11" s="115"/>
      <c r="ML11" s="115"/>
      <c r="MM11" s="115"/>
      <c r="MN11" s="115"/>
      <c r="MO11" s="115"/>
      <c r="MP11" s="115"/>
      <c r="MQ11" s="115"/>
      <c r="MR11" s="115"/>
      <c r="MS11" s="115"/>
      <c r="MT11" s="115"/>
      <c r="MU11" s="115"/>
      <c r="MV11" s="115"/>
      <c r="MW11" s="115"/>
      <c r="MX11" s="115"/>
      <c r="MY11" s="115"/>
      <c r="MZ11" s="115"/>
      <c r="NA11" s="115"/>
      <c r="NB11" s="115"/>
      <c r="NC11" s="115"/>
      <c r="ND11" s="115"/>
      <c r="NE11" s="115"/>
      <c r="NF11" s="115"/>
      <c r="NG11" s="115"/>
      <c r="NH11" s="115"/>
      <c r="NI11" s="115"/>
      <c r="NJ11" s="115"/>
      <c r="NK11" s="115"/>
      <c r="NL11" s="115"/>
      <c r="NM11" s="115"/>
      <c r="NN11" s="115"/>
      <c r="NO11" s="115"/>
      <c r="NP11" s="115"/>
      <c r="NQ11" s="115"/>
      <c r="NR11" s="115"/>
      <c r="NS11" s="115"/>
      <c r="NT11" s="115"/>
      <c r="NU11" s="115"/>
      <c r="NV11" s="115"/>
      <c r="NW11" s="115"/>
      <c r="NX11" s="115"/>
      <c r="NY11" s="115"/>
      <c r="NZ11" s="115"/>
      <c r="OA11" s="115"/>
      <c r="OB11" s="115"/>
      <c r="OC11" s="115"/>
      <c r="OD11" s="115"/>
      <c r="OE11" s="115"/>
      <c r="OF11" s="115"/>
      <c r="OG11" s="115"/>
      <c r="OH11" s="115"/>
      <c r="OI11" s="115"/>
      <c r="OJ11" s="115"/>
      <c r="OK11" s="115"/>
      <c r="OL11" s="115"/>
      <c r="OM11" s="115"/>
      <c r="ON11" s="115"/>
      <c r="OO11" s="115"/>
      <c r="OP11" s="115"/>
      <c r="OQ11" s="115"/>
      <c r="OR11" s="115"/>
      <c r="OS11" s="115"/>
      <c r="OT11" s="115"/>
      <c r="OU11" s="115"/>
      <c r="OV11" s="115"/>
      <c r="OW11" s="115"/>
      <c r="OX11" s="115"/>
      <c r="OY11" s="115"/>
      <c r="OZ11" s="115"/>
      <c r="PA11" s="115"/>
      <c r="PB11" s="115"/>
      <c r="PC11" s="115"/>
      <c r="PD11" s="115"/>
      <c r="PE11" s="115"/>
      <c r="PF11" s="115"/>
      <c r="PG11" s="115"/>
      <c r="PH11" s="115"/>
      <c r="PI11" s="115"/>
      <c r="PJ11" s="115"/>
      <c r="PK11" s="115"/>
      <c r="PL11" s="115"/>
      <c r="PM11" s="115"/>
      <c r="PN11" s="115"/>
      <c r="PO11" s="115"/>
      <c r="PP11" s="115"/>
      <c r="PQ11" s="115"/>
      <c r="PR11" s="115"/>
      <c r="PS11" s="115"/>
      <c r="PT11" s="115"/>
      <c r="PU11" s="115"/>
      <c r="PV11" s="115"/>
      <c r="PW11" s="115"/>
      <c r="PX11" s="115"/>
      <c r="PY11" s="115"/>
      <c r="PZ11" s="115"/>
      <c r="QA11" s="115"/>
      <c r="QB11" s="115"/>
      <c r="QC11" s="115"/>
      <c r="QD11" s="115"/>
      <c r="QE11" s="115"/>
      <c r="QF11" s="115"/>
      <c r="QG11" s="115"/>
      <c r="QH11" s="115"/>
      <c r="QI11" s="115"/>
      <c r="QJ11" s="115"/>
      <c r="QK11" s="115"/>
      <c r="QL11" s="115"/>
      <c r="QM11" s="115"/>
      <c r="QN11" s="115"/>
      <c r="QO11" s="115"/>
      <c r="QP11" s="115"/>
      <c r="QQ11" s="115"/>
      <c r="QR11" s="115"/>
      <c r="QS11" s="115"/>
      <c r="QT11" s="115"/>
      <c r="QU11" s="115"/>
      <c r="QV11" s="115"/>
      <c r="QW11" s="115"/>
      <c r="QX11" s="115"/>
      <c r="QY11" s="115"/>
      <c r="QZ11" s="115"/>
      <c r="RA11" s="115"/>
      <c r="RB11" s="115"/>
      <c r="RC11" s="115"/>
      <c r="RD11" s="115"/>
      <c r="RE11" s="115"/>
      <c r="RF11" s="115"/>
      <c r="RG11" s="115"/>
      <c r="RH11" s="115"/>
      <c r="RI11" s="115"/>
      <c r="RJ11" s="115"/>
      <c r="RK11" s="115"/>
      <c r="RL11" s="115"/>
      <c r="RM11" s="115"/>
      <c r="RN11" s="115"/>
      <c r="RO11" s="115"/>
      <c r="RP11" s="115"/>
      <c r="RQ11" s="115"/>
      <c r="RR11" s="115"/>
      <c r="RS11" s="115"/>
      <c r="RT11" s="115"/>
      <c r="RU11" s="115"/>
      <c r="RV11" s="115"/>
      <c r="RW11" s="115"/>
      <c r="RX11" s="115"/>
      <c r="RY11" s="115"/>
      <c r="RZ11" s="115"/>
      <c r="SA11" s="115"/>
      <c r="SB11" s="115"/>
      <c r="SC11" s="115"/>
      <c r="SD11" s="115"/>
      <c r="SE11" s="115"/>
      <c r="SF11" s="115"/>
      <c r="SG11" s="115"/>
      <c r="SH11" s="115"/>
      <c r="SI11" s="115"/>
      <c r="SJ11" s="115"/>
      <c r="SK11" s="115"/>
      <c r="SL11" s="115"/>
      <c r="SM11" s="115"/>
      <c r="SN11" s="115"/>
      <c r="SO11" s="115"/>
      <c r="SP11" s="115"/>
      <c r="SQ11" s="115"/>
      <c r="SR11" s="115"/>
      <c r="SS11" s="115"/>
      <c r="ST11" s="115"/>
      <c r="SU11" s="115"/>
      <c r="SV11" s="115"/>
      <c r="SW11" s="115"/>
      <c r="SX11" s="115"/>
      <c r="SY11" s="115"/>
      <c r="SZ11" s="115"/>
      <c r="TA11" s="115"/>
      <c r="TB11" s="115"/>
      <c r="TC11" s="115"/>
      <c r="TD11" s="115"/>
      <c r="TE11" s="115"/>
      <c r="TF11" s="115"/>
      <c r="TG11" s="115"/>
      <c r="TH11" s="115"/>
      <c r="TI11" s="115"/>
      <c r="TJ11" s="115"/>
      <c r="TK11" s="115"/>
      <c r="TL11" s="115"/>
      <c r="TM11" s="115"/>
      <c r="TN11" s="115"/>
      <c r="TO11" s="115"/>
      <c r="TP11" s="115"/>
      <c r="TQ11" s="115"/>
      <c r="TR11" s="115"/>
      <c r="TS11" s="115"/>
      <c r="TT11" s="115"/>
      <c r="TU11" s="115"/>
      <c r="TV11" s="115"/>
      <c r="TW11" s="115"/>
      <c r="TX11" s="115"/>
      <c r="TY11" s="115"/>
      <c r="TZ11" s="115"/>
      <c r="UA11" s="115"/>
      <c r="UB11" s="115"/>
      <c r="UC11" s="115"/>
      <c r="UD11" s="115"/>
      <c r="UE11" s="115"/>
      <c r="UF11" s="115"/>
      <c r="UG11" s="115"/>
      <c r="UH11" s="115"/>
      <c r="UI11" s="115"/>
      <c r="UJ11" s="115"/>
      <c r="UK11" s="115"/>
      <c r="UL11" s="115"/>
      <c r="UM11" s="115"/>
      <c r="UN11" s="115"/>
      <c r="UO11" s="115"/>
      <c r="UP11" s="115"/>
      <c r="UQ11" s="115"/>
      <c r="UR11" s="115"/>
      <c r="US11" s="115"/>
      <c r="UT11" s="115"/>
      <c r="UU11" s="115"/>
      <c r="UV11" s="115"/>
      <c r="UW11" s="115"/>
      <c r="UX11" s="115"/>
      <c r="UY11" s="115"/>
      <c r="UZ11" s="115"/>
      <c r="VA11" s="115"/>
      <c r="VB11" s="115"/>
      <c r="VC11" s="115"/>
      <c r="VD11" s="115"/>
      <c r="VE11" s="115"/>
      <c r="VF11" s="115"/>
      <c r="VG11" s="115"/>
      <c r="VH11" s="115"/>
      <c r="VI11" s="115"/>
      <c r="VJ11" s="115"/>
      <c r="VK11" s="115"/>
      <c r="VL11" s="115"/>
      <c r="VM11" s="115"/>
      <c r="VN11" s="115"/>
      <c r="VO11" s="115"/>
      <c r="VP11" s="115"/>
      <c r="VQ11" s="115"/>
      <c r="VR11" s="115"/>
      <c r="VS11" s="115"/>
      <c r="VT11" s="115"/>
      <c r="VU11" s="115"/>
      <c r="VV11" s="115"/>
      <c r="VW11" s="115"/>
      <c r="VX11" s="115"/>
      <c r="VY11" s="115"/>
      <c r="VZ11" s="115"/>
      <c r="WA11" s="115"/>
      <c r="WB11" s="115"/>
      <c r="WC11" s="115"/>
      <c r="WD11" s="115"/>
      <c r="WE11" s="115"/>
      <c r="WF11" s="115"/>
      <c r="WG11" s="115"/>
      <c r="WH11" s="115"/>
      <c r="WI11" s="115"/>
      <c r="WJ11" s="115"/>
      <c r="WK11" s="115"/>
      <c r="WL11" s="115"/>
      <c r="WM11" s="115"/>
      <c r="WN11" s="115"/>
      <c r="WO11" s="115"/>
      <c r="WP11" s="115"/>
      <c r="WQ11" s="115"/>
      <c r="WR11" s="115"/>
      <c r="WS11" s="115"/>
      <c r="WT11" s="115"/>
      <c r="WU11" s="115"/>
      <c r="WV11" s="115"/>
      <c r="WW11" s="115"/>
      <c r="WX11" s="115"/>
      <c r="WY11" s="115"/>
      <c r="WZ11" s="115"/>
      <c r="XA11" s="115"/>
      <c r="XB11" s="115"/>
      <c r="XC11" s="115"/>
      <c r="XD11" s="115"/>
      <c r="XE11" s="115"/>
      <c r="XF11" s="115"/>
      <c r="XG11" s="115"/>
      <c r="XH11" s="115"/>
      <c r="XI11" s="115"/>
      <c r="XJ11" s="115"/>
      <c r="XK11" s="115"/>
      <c r="XL11" s="115"/>
      <c r="XM11" s="115"/>
      <c r="XN11" s="115"/>
      <c r="XO11" s="115"/>
      <c r="XP11" s="115"/>
      <c r="XQ11" s="115"/>
      <c r="XR11" s="115"/>
      <c r="XS11" s="115"/>
      <c r="XT11" s="115"/>
      <c r="XU11" s="115"/>
      <c r="XV11" s="115"/>
      <c r="XW11" s="115"/>
      <c r="XX11" s="115"/>
      <c r="XY11" s="115"/>
      <c r="XZ11" s="115"/>
      <c r="YA11" s="115"/>
      <c r="YB11" s="115"/>
      <c r="YC11" s="115"/>
      <c r="YD11" s="115"/>
      <c r="YE11" s="115"/>
      <c r="YF11" s="115"/>
      <c r="YG11" s="115"/>
      <c r="YH11" s="115"/>
      <c r="YI11" s="115"/>
      <c r="YJ11" s="115"/>
      <c r="YK11" s="115"/>
      <c r="YL11" s="115"/>
      <c r="YM11" s="115"/>
      <c r="YN11" s="115"/>
      <c r="YO11" s="115"/>
      <c r="YP11" s="115"/>
      <c r="YQ11" s="115"/>
      <c r="YR11" s="115"/>
      <c r="YS11" s="115"/>
      <c r="YT11" s="115"/>
      <c r="YU11" s="115"/>
      <c r="YV11" s="115"/>
      <c r="YW11" s="115"/>
      <c r="YX11" s="115"/>
      <c r="YY11" s="115"/>
      <c r="YZ11" s="115"/>
      <c r="ZA11" s="115"/>
      <c r="ZB11" s="115"/>
      <c r="ZC11" s="115"/>
      <c r="ZD11" s="115"/>
      <c r="ZE11" s="115"/>
      <c r="ZF11" s="115"/>
      <c r="ZG11" s="115"/>
      <c r="ZH11" s="115"/>
      <c r="ZI11" s="115"/>
      <c r="ZJ11" s="115"/>
      <c r="ZK11" s="115"/>
      <c r="ZL11" s="115"/>
      <c r="ZM11" s="115"/>
      <c r="ZN11" s="115"/>
      <c r="ZO11" s="115"/>
      <c r="ZP11" s="115"/>
      <c r="ZQ11" s="115"/>
      <c r="ZR11" s="115"/>
      <c r="ZS11" s="115"/>
      <c r="ZT11" s="115"/>
      <c r="ZU11" s="115"/>
      <c r="ZV11" s="115"/>
      <c r="ZW11" s="115"/>
      <c r="ZX11" s="115"/>
      <c r="ZY11" s="115"/>
      <c r="ZZ11" s="115"/>
      <c r="AAA11" s="115"/>
      <c r="AAB11" s="115"/>
      <c r="AAC11" s="115"/>
      <c r="AAD11" s="115"/>
      <c r="AAE11" s="115"/>
      <c r="AAF11" s="115"/>
      <c r="AAG11" s="115"/>
      <c r="AAH11" s="115"/>
      <c r="AAI11" s="115"/>
      <c r="AAJ11" s="115"/>
      <c r="AAK11" s="115"/>
      <c r="AAL11" s="115"/>
      <c r="AAM11" s="115"/>
      <c r="AAN11" s="115"/>
      <c r="AAO11" s="115"/>
      <c r="AAP11" s="115"/>
      <c r="AAQ11" s="115"/>
      <c r="AAR11" s="115"/>
      <c r="AAS11" s="115"/>
      <c r="AAT11" s="115"/>
      <c r="AAU11" s="115"/>
      <c r="AAV11" s="115"/>
      <c r="AAW11" s="115"/>
      <c r="AAX11" s="115"/>
      <c r="AAY11" s="115"/>
      <c r="AAZ11" s="115"/>
      <c r="ABA11" s="115"/>
      <c r="ABB11" s="115"/>
      <c r="ABC11" s="115"/>
      <c r="ABD11" s="115"/>
      <c r="ABE11" s="115"/>
      <c r="ABF11" s="115"/>
      <c r="ABG11" s="115"/>
      <c r="ABH11" s="115"/>
      <c r="ABI11" s="115"/>
      <c r="ABJ11" s="115"/>
      <c r="ABK11" s="115"/>
      <c r="ABL11" s="115"/>
      <c r="ABM11" s="115"/>
      <c r="ABN11" s="115"/>
      <c r="ABO11" s="115"/>
      <c r="ABP11" s="115"/>
      <c r="ABQ11" s="115"/>
      <c r="ABR11" s="115"/>
      <c r="ABS11" s="115"/>
      <c r="ABT11" s="115"/>
      <c r="ABU11" s="115"/>
      <c r="ABV11" s="115"/>
      <c r="ABW11" s="115"/>
      <c r="ABX11" s="115"/>
      <c r="ABY11" s="115"/>
      <c r="ABZ11" s="115"/>
      <c r="ACA11" s="115"/>
      <c r="ACB11" s="115"/>
      <c r="ACC11" s="115"/>
      <c r="ACD11" s="115"/>
      <c r="ACE11" s="115"/>
      <c r="ACF11" s="115"/>
      <c r="ACG11" s="115"/>
      <c r="ACH11" s="115"/>
      <c r="ACI11" s="115"/>
      <c r="ACJ11" s="115"/>
      <c r="ACK11" s="115"/>
      <c r="ACL11" s="115"/>
      <c r="ACM11" s="115"/>
      <c r="ACN11" s="115"/>
      <c r="ACO11" s="115"/>
      <c r="ACP11" s="115"/>
      <c r="ACQ11" s="115"/>
      <c r="ACR11" s="115"/>
      <c r="ACS11" s="115"/>
      <c r="ACT11" s="115"/>
      <c r="ACU11" s="115"/>
      <c r="ACV11" s="115"/>
      <c r="ACW11" s="115"/>
      <c r="ACX11" s="115"/>
      <c r="ACY11" s="115"/>
      <c r="ACZ11" s="115"/>
      <c r="ADA11" s="115"/>
      <c r="ADB11" s="115"/>
      <c r="ADC11" s="115"/>
      <c r="ADD11" s="115"/>
      <c r="ADE11" s="115"/>
      <c r="ADF11" s="115"/>
      <c r="ADG11" s="115"/>
      <c r="ADH11" s="115"/>
      <c r="ADI11" s="115"/>
      <c r="ADJ11" s="115"/>
      <c r="ADK11" s="115"/>
      <c r="ADL11" s="115"/>
      <c r="ADM11" s="115"/>
      <c r="ADN11" s="115"/>
      <c r="ADO11" s="115"/>
      <c r="ADP11" s="115"/>
      <c r="ADQ11" s="115"/>
      <c r="ADR11" s="115"/>
      <c r="ADS11" s="115"/>
      <c r="ADT11" s="115"/>
      <c r="ADU11" s="115"/>
      <c r="ADV11" s="115"/>
      <c r="ADW11" s="115"/>
      <c r="ADX11" s="115"/>
      <c r="ADY11" s="115"/>
      <c r="ADZ11" s="115"/>
      <c r="AEA11" s="115"/>
      <c r="AEB11" s="115"/>
      <c r="AEC11" s="115"/>
      <c r="AED11" s="115"/>
      <c r="AEE11" s="115"/>
      <c r="AEF11" s="115"/>
      <c r="AEG11" s="115"/>
      <c r="AEH11" s="115"/>
      <c r="AEI11" s="115"/>
      <c r="AEJ11" s="115"/>
      <c r="AEK11" s="115"/>
      <c r="AEL11" s="115"/>
      <c r="AEM11" s="115"/>
      <c r="AEN11" s="115"/>
      <c r="AEO11" s="115"/>
      <c r="AEP11" s="115"/>
      <c r="AEQ11" s="115"/>
      <c r="AER11" s="115"/>
      <c r="AES11" s="115"/>
      <c r="AET11" s="115"/>
      <c r="AEU11" s="115"/>
      <c r="AEV11" s="115"/>
      <c r="AEW11" s="115"/>
      <c r="AEX11" s="115"/>
      <c r="AEY11" s="115"/>
      <c r="AEZ11" s="115"/>
      <c r="AFA11" s="115"/>
      <c r="AFB11" s="115"/>
      <c r="AFC11" s="115"/>
      <c r="AFD11" s="115"/>
      <c r="AFE11" s="115"/>
      <c r="AFF11" s="115"/>
      <c r="AFG11" s="115"/>
      <c r="AFH11" s="115"/>
      <c r="AFI11" s="115"/>
      <c r="AFJ11" s="115"/>
      <c r="AFK11" s="115"/>
      <c r="AFL11" s="115"/>
      <c r="AFM11" s="115"/>
      <c r="AFN11" s="115"/>
      <c r="AFO11" s="115"/>
      <c r="AFP11" s="115"/>
      <c r="AFQ11" s="115"/>
      <c r="AFR11" s="115"/>
      <c r="AFS11" s="115"/>
      <c r="AFT11" s="115"/>
      <c r="AFU11" s="115"/>
      <c r="AFV11" s="115"/>
      <c r="AFW11" s="115"/>
      <c r="AFX11" s="115"/>
      <c r="AFY11" s="115"/>
      <c r="AFZ11" s="115"/>
      <c r="AGA11" s="115"/>
      <c r="AGB11" s="115"/>
      <c r="AGC11" s="115"/>
      <c r="AGD11" s="115"/>
      <c r="AGE11" s="115"/>
      <c r="AGF11" s="115"/>
      <c r="AGG11" s="115"/>
      <c r="AGH11" s="115"/>
      <c r="AGI11" s="115"/>
      <c r="AGJ11" s="115"/>
      <c r="AGK11" s="115"/>
      <c r="AGL11" s="115"/>
      <c r="AGM11" s="115"/>
      <c r="AGN11" s="115"/>
      <c r="AGO11" s="115"/>
      <c r="AGP11" s="115"/>
      <c r="AGQ11" s="115"/>
      <c r="AGR11" s="115"/>
      <c r="AGS11" s="115"/>
      <c r="AGT11" s="115"/>
      <c r="AGU11" s="115"/>
      <c r="AGV11" s="115"/>
      <c r="AGW11" s="115"/>
      <c r="AGX11" s="115"/>
      <c r="AGY11" s="115"/>
      <c r="AGZ11" s="115"/>
      <c r="AHA11" s="115"/>
      <c r="AHB11" s="115"/>
      <c r="AHC11" s="115"/>
      <c r="AHD11" s="115"/>
      <c r="AHE11" s="115"/>
      <c r="AHF11" s="115"/>
      <c r="AHG11" s="115"/>
      <c r="AHH11" s="115"/>
      <c r="AHI11" s="115"/>
      <c r="AHJ11" s="115"/>
      <c r="AHK11" s="115"/>
      <c r="AHL11" s="115"/>
      <c r="AHM11" s="115"/>
      <c r="AHN11" s="115"/>
      <c r="AHO11" s="115"/>
      <c r="AHP11" s="115"/>
      <c r="AHQ11" s="115"/>
      <c r="AHR11" s="115"/>
      <c r="AHS11" s="115"/>
      <c r="AHT11" s="115"/>
      <c r="AHU11" s="115"/>
      <c r="AHV11" s="115"/>
      <c r="AHW11" s="115"/>
      <c r="AHX11" s="115"/>
      <c r="AHY11" s="115"/>
      <c r="AHZ11" s="115"/>
      <c r="AIA11" s="115"/>
      <c r="AIB11" s="115"/>
      <c r="AIC11" s="115"/>
      <c r="AID11" s="115"/>
      <c r="AIE11" s="115"/>
      <c r="AIF11" s="115"/>
      <c r="AIG11" s="115"/>
      <c r="AIH11" s="115"/>
      <c r="AII11" s="115"/>
      <c r="AIJ11" s="115"/>
      <c r="AIK11" s="115"/>
      <c r="AIL11" s="115"/>
      <c r="AIM11" s="115"/>
      <c r="AIN11" s="115"/>
      <c r="AIO11" s="115"/>
      <c r="AIP11" s="115"/>
      <c r="AIQ11" s="115"/>
      <c r="AIR11" s="115"/>
      <c r="AIS11" s="115"/>
    </row>
    <row r="12" spans="1:929" ht="20.100000000000001" customHeight="1" x14ac:dyDescent="0.2">
      <c r="A12" s="40"/>
      <c r="B12" s="359" t="s">
        <v>517</v>
      </c>
      <c r="C12" s="359"/>
      <c r="D12" s="359"/>
      <c r="E12" s="140"/>
      <c r="BS12" s="306"/>
      <c r="BT12" s="342" t="s">
        <v>490</v>
      </c>
      <c r="BU12" s="342"/>
      <c r="BV12" s="342"/>
      <c r="BW12" s="140"/>
      <c r="BX12" s="115"/>
      <c r="BY12" s="115"/>
      <c r="BZ12" s="115"/>
      <c r="CA12" s="115"/>
      <c r="CB12" s="115"/>
      <c r="CC12" s="115"/>
      <c r="CD12" s="115"/>
      <c r="CE12" s="115"/>
      <c r="CF12" s="115"/>
      <c r="CG12" s="115"/>
      <c r="CH12" s="115"/>
      <c r="CI12" s="115"/>
      <c r="CJ12" s="115"/>
      <c r="CK12" s="115"/>
      <c r="CL12" s="115"/>
      <c r="CM12" s="115"/>
      <c r="CN12" s="115"/>
      <c r="CO12" s="115"/>
      <c r="CP12" s="115"/>
      <c r="CQ12" s="115"/>
      <c r="CR12" s="115"/>
      <c r="CS12" s="115"/>
      <c r="CT12" s="115"/>
      <c r="CU12" s="115"/>
      <c r="CV12" s="115"/>
      <c r="CW12" s="115"/>
      <c r="CX12" s="115"/>
      <c r="CY12" s="115"/>
      <c r="CZ12" s="115"/>
      <c r="DA12" s="115"/>
      <c r="DB12" s="115"/>
      <c r="DC12" s="115"/>
      <c r="DD12" s="115"/>
      <c r="DE12" s="115"/>
      <c r="DF12" s="115"/>
      <c r="DG12" s="115"/>
      <c r="DH12" s="115"/>
      <c r="DI12" s="115"/>
      <c r="DJ12" s="115"/>
      <c r="DK12" s="115"/>
      <c r="DL12" s="115"/>
      <c r="DM12" s="115"/>
      <c r="DN12" s="115"/>
      <c r="DO12" s="115"/>
      <c r="DP12" s="115"/>
      <c r="DQ12" s="115"/>
      <c r="DR12" s="115"/>
      <c r="DS12" s="115"/>
      <c r="DT12" s="115"/>
      <c r="DU12" s="115"/>
      <c r="DV12" s="115"/>
      <c r="DW12" s="115"/>
      <c r="DX12" s="115"/>
      <c r="DY12" s="115"/>
      <c r="DZ12" s="115"/>
      <c r="EA12" s="115"/>
      <c r="EB12" s="115"/>
      <c r="EC12" s="115"/>
      <c r="ED12" s="115"/>
      <c r="EE12" s="115"/>
      <c r="EF12" s="115"/>
      <c r="EG12" s="115"/>
      <c r="EH12" s="115"/>
      <c r="EI12" s="115"/>
      <c r="EJ12" s="115"/>
      <c r="EK12" s="115"/>
      <c r="EL12" s="115"/>
      <c r="EM12" s="115"/>
      <c r="EN12" s="115"/>
      <c r="EO12" s="115"/>
      <c r="EP12" s="115"/>
      <c r="EQ12" s="115"/>
      <c r="ER12" s="115"/>
      <c r="ES12" s="115"/>
      <c r="ET12" s="115"/>
      <c r="EU12" s="115"/>
      <c r="EV12" s="115"/>
      <c r="EW12" s="115"/>
      <c r="EX12" s="115"/>
      <c r="EY12" s="115"/>
      <c r="EZ12" s="115"/>
      <c r="FA12" s="115"/>
      <c r="FB12" s="115"/>
      <c r="FC12" s="115"/>
      <c r="FD12" s="115"/>
      <c r="FE12" s="115"/>
      <c r="FF12" s="115"/>
      <c r="FG12" s="115"/>
      <c r="FH12" s="115"/>
      <c r="FI12" s="115"/>
      <c r="FJ12" s="115"/>
      <c r="FK12" s="115"/>
      <c r="FL12" s="115"/>
      <c r="FM12" s="115"/>
      <c r="FN12" s="115"/>
      <c r="FO12" s="115"/>
      <c r="FP12" s="115"/>
      <c r="FQ12" s="115"/>
      <c r="FR12" s="115"/>
      <c r="FS12" s="115"/>
      <c r="FT12" s="115"/>
      <c r="FU12" s="115"/>
      <c r="FV12" s="115"/>
      <c r="FW12" s="115"/>
      <c r="FX12" s="115"/>
      <c r="FY12" s="115"/>
      <c r="FZ12" s="115"/>
      <c r="GA12" s="115"/>
      <c r="GB12" s="115"/>
      <c r="GC12" s="115"/>
      <c r="GD12" s="115"/>
      <c r="GE12" s="115"/>
      <c r="GF12" s="115"/>
      <c r="GG12" s="115"/>
      <c r="GH12" s="115"/>
      <c r="GI12" s="115"/>
      <c r="GJ12" s="115"/>
      <c r="GK12" s="115"/>
      <c r="GL12" s="115"/>
      <c r="GM12" s="115"/>
      <c r="GN12" s="115"/>
      <c r="GO12" s="115"/>
      <c r="GP12" s="115"/>
      <c r="GQ12" s="115"/>
      <c r="GR12" s="115"/>
      <c r="GS12" s="115"/>
      <c r="GT12" s="115"/>
      <c r="GU12" s="115"/>
      <c r="GV12" s="115"/>
      <c r="GW12" s="115"/>
      <c r="GX12" s="115"/>
      <c r="GY12" s="115"/>
      <c r="GZ12" s="115"/>
      <c r="HA12" s="115"/>
      <c r="HB12" s="115"/>
      <c r="HC12" s="115"/>
      <c r="HD12" s="115"/>
      <c r="HE12" s="115"/>
      <c r="HF12" s="115"/>
      <c r="HG12" s="115"/>
      <c r="HH12" s="115"/>
      <c r="HI12" s="115"/>
      <c r="HJ12" s="115"/>
      <c r="HK12" s="115"/>
      <c r="HL12" s="115"/>
      <c r="HM12" s="115"/>
      <c r="HN12" s="115"/>
      <c r="HO12" s="115"/>
      <c r="HP12" s="115"/>
      <c r="HQ12" s="115"/>
      <c r="HR12" s="115"/>
      <c r="HS12" s="115"/>
      <c r="HT12" s="115"/>
      <c r="HU12" s="115"/>
      <c r="HV12" s="115"/>
      <c r="HW12" s="115"/>
      <c r="HX12" s="115"/>
      <c r="HY12" s="115"/>
      <c r="HZ12" s="115"/>
      <c r="IA12" s="115"/>
      <c r="IB12" s="115"/>
      <c r="IC12" s="115"/>
      <c r="ID12" s="115"/>
      <c r="IE12" s="115"/>
      <c r="IF12" s="115"/>
      <c r="IG12" s="115"/>
      <c r="IH12" s="115"/>
      <c r="II12" s="115"/>
      <c r="IJ12" s="115"/>
      <c r="IK12" s="115"/>
      <c r="IL12" s="115"/>
      <c r="IM12" s="115"/>
      <c r="IN12" s="115"/>
      <c r="IO12" s="115"/>
      <c r="IP12" s="115"/>
      <c r="IQ12" s="115"/>
      <c r="IR12" s="115"/>
      <c r="IS12" s="115"/>
      <c r="IT12" s="115"/>
      <c r="IU12" s="115"/>
      <c r="IV12" s="115"/>
      <c r="IW12" s="115"/>
      <c r="IX12" s="115"/>
      <c r="IY12" s="115"/>
      <c r="IZ12" s="115"/>
      <c r="JA12" s="115"/>
      <c r="JB12" s="115"/>
      <c r="JC12" s="115"/>
      <c r="JD12" s="115"/>
      <c r="JE12" s="115"/>
      <c r="JF12" s="115"/>
      <c r="JG12" s="115"/>
      <c r="JH12" s="115"/>
      <c r="JI12" s="115"/>
      <c r="JJ12" s="115"/>
      <c r="JK12" s="115"/>
      <c r="JL12" s="115"/>
      <c r="JM12" s="115"/>
      <c r="JN12" s="115"/>
      <c r="JO12" s="115"/>
      <c r="JP12" s="115"/>
      <c r="JQ12" s="115"/>
      <c r="JR12" s="115"/>
      <c r="JS12" s="115"/>
      <c r="JT12" s="115"/>
      <c r="JU12" s="115"/>
      <c r="JV12" s="115"/>
      <c r="JW12" s="115"/>
      <c r="JX12" s="115"/>
      <c r="JY12" s="115"/>
      <c r="JZ12" s="115"/>
      <c r="KA12" s="115"/>
      <c r="KB12" s="115"/>
      <c r="KC12" s="115"/>
      <c r="KD12" s="115"/>
      <c r="KE12" s="115"/>
      <c r="KF12" s="115"/>
      <c r="KG12" s="115"/>
      <c r="KH12" s="115"/>
      <c r="KI12" s="115"/>
      <c r="KJ12" s="115"/>
      <c r="KK12" s="115"/>
      <c r="KL12" s="115"/>
      <c r="KM12" s="115"/>
      <c r="KN12" s="115"/>
      <c r="KO12" s="115"/>
      <c r="KP12" s="115"/>
      <c r="KQ12" s="115"/>
      <c r="KR12" s="115"/>
      <c r="KS12" s="115"/>
      <c r="KT12" s="115"/>
      <c r="KU12" s="115"/>
      <c r="KV12" s="115"/>
      <c r="KW12" s="115"/>
      <c r="KX12" s="115"/>
      <c r="KY12" s="115"/>
      <c r="KZ12" s="115"/>
      <c r="LA12" s="115"/>
      <c r="LB12" s="115"/>
      <c r="LC12" s="115"/>
      <c r="LD12" s="115"/>
      <c r="LE12" s="115"/>
      <c r="LF12" s="115"/>
      <c r="LG12" s="115"/>
      <c r="LH12" s="115"/>
      <c r="LI12" s="115"/>
      <c r="LJ12" s="115"/>
      <c r="LK12" s="115"/>
      <c r="LL12" s="115"/>
      <c r="LM12" s="115"/>
      <c r="LN12" s="115"/>
      <c r="LO12" s="115"/>
      <c r="LP12" s="115"/>
      <c r="LQ12" s="115"/>
      <c r="LR12" s="115"/>
      <c r="LS12" s="115"/>
      <c r="LT12" s="115"/>
      <c r="LU12" s="115"/>
      <c r="LV12" s="115"/>
      <c r="LW12" s="115"/>
      <c r="LX12" s="115"/>
      <c r="LY12" s="115"/>
      <c r="LZ12" s="115"/>
      <c r="MA12" s="115"/>
      <c r="MB12" s="115"/>
      <c r="MC12" s="115"/>
      <c r="MD12" s="115"/>
      <c r="ME12" s="115"/>
      <c r="MF12" s="115"/>
      <c r="MG12" s="115"/>
      <c r="MH12" s="115"/>
      <c r="MI12" s="115"/>
      <c r="MJ12" s="115"/>
      <c r="MK12" s="115"/>
      <c r="ML12" s="115"/>
      <c r="MM12" s="115"/>
      <c r="MN12" s="115"/>
      <c r="MO12" s="115"/>
      <c r="MP12" s="115"/>
      <c r="MQ12" s="115"/>
      <c r="MR12" s="115"/>
      <c r="MS12" s="115"/>
      <c r="MT12" s="115"/>
      <c r="MU12" s="115"/>
      <c r="MV12" s="115"/>
      <c r="MW12" s="115"/>
      <c r="MX12" s="115"/>
      <c r="MY12" s="115"/>
      <c r="MZ12" s="115"/>
      <c r="NA12" s="115"/>
      <c r="NB12" s="115"/>
      <c r="NC12" s="115"/>
      <c r="ND12" s="115"/>
      <c r="NE12" s="115"/>
      <c r="NF12" s="115"/>
      <c r="NG12" s="115"/>
      <c r="NH12" s="115"/>
      <c r="NI12" s="115"/>
      <c r="NJ12" s="115"/>
      <c r="NK12" s="115"/>
      <c r="NL12" s="115"/>
      <c r="NM12" s="115"/>
      <c r="NN12" s="115"/>
      <c r="NO12" s="115"/>
      <c r="NP12" s="115"/>
      <c r="NQ12" s="115"/>
      <c r="NR12" s="115"/>
      <c r="NS12" s="115"/>
      <c r="NT12" s="115"/>
      <c r="NU12" s="115"/>
      <c r="NV12" s="115"/>
      <c r="NW12" s="115"/>
      <c r="NX12" s="115"/>
      <c r="NY12" s="115"/>
      <c r="NZ12" s="115"/>
      <c r="OA12" s="115"/>
      <c r="OB12" s="115"/>
      <c r="OC12" s="115"/>
      <c r="OD12" s="115"/>
      <c r="OE12" s="115"/>
      <c r="OF12" s="115"/>
      <c r="OG12" s="115"/>
      <c r="OH12" s="115"/>
      <c r="OI12" s="115"/>
      <c r="OJ12" s="115"/>
      <c r="OK12" s="115"/>
      <c r="OL12" s="115"/>
      <c r="OM12" s="115"/>
      <c r="ON12" s="115"/>
      <c r="OO12" s="115"/>
      <c r="OP12" s="115"/>
      <c r="OQ12" s="115"/>
      <c r="OR12" s="115"/>
      <c r="OS12" s="115"/>
      <c r="OT12" s="115"/>
      <c r="OU12" s="115"/>
      <c r="OV12" s="115"/>
      <c r="OW12" s="115"/>
      <c r="OX12" s="115"/>
      <c r="OY12" s="115"/>
      <c r="OZ12" s="115"/>
      <c r="PA12" s="115"/>
      <c r="PB12" s="115"/>
      <c r="PC12" s="115"/>
      <c r="PD12" s="115"/>
      <c r="PE12" s="115"/>
      <c r="PF12" s="115"/>
      <c r="PG12" s="115"/>
      <c r="PH12" s="115"/>
      <c r="PI12" s="115"/>
      <c r="PJ12" s="115"/>
      <c r="PK12" s="115"/>
      <c r="PL12" s="115"/>
      <c r="PM12" s="115"/>
      <c r="PN12" s="115"/>
      <c r="PO12" s="115"/>
      <c r="PP12" s="115"/>
      <c r="PQ12" s="115"/>
      <c r="PR12" s="115"/>
      <c r="PS12" s="115"/>
      <c r="PT12" s="115"/>
      <c r="PU12" s="115"/>
      <c r="PV12" s="115"/>
      <c r="PW12" s="115"/>
      <c r="PX12" s="115"/>
      <c r="PY12" s="115"/>
      <c r="PZ12" s="115"/>
      <c r="QA12" s="115"/>
      <c r="QB12" s="115"/>
      <c r="QC12" s="115"/>
      <c r="QD12" s="115"/>
      <c r="QE12" s="115"/>
      <c r="QF12" s="115"/>
      <c r="QG12" s="115"/>
      <c r="QH12" s="115"/>
      <c r="QI12" s="115"/>
      <c r="QJ12" s="115"/>
      <c r="QK12" s="115"/>
      <c r="QL12" s="115"/>
      <c r="QM12" s="115"/>
      <c r="QN12" s="115"/>
      <c r="QO12" s="115"/>
      <c r="QP12" s="115"/>
      <c r="QQ12" s="115"/>
      <c r="QR12" s="115"/>
      <c r="QS12" s="115"/>
      <c r="QT12" s="115"/>
      <c r="QU12" s="115"/>
      <c r="QV12" s="115"/>
      <c r="QW12" s="115"/>
      <c r="QX12" s="115"/>
      <c r="QY12" s="115"/>
      <c r="QZ12" s="115"/>
      <c r="RA12" s="115"/>
      <c r="RB12" s="115"/>
      <c r="RC12" s="115"/>
      <c r="RD12" s="115"/>
      <c r="RE12" s="115"/>
      <c r="RF12" s="115"/>
      <c r="RG12" s="115"/>
      <c r="RH12" s="115"/>
      <c r="RI12" s="115"/>
      <c r="RJ12" s="115"/>
      <c r="RK12" s="115"/>
      <c r="RL12" s="115"/>
      <c r="RM12" s="115"/>
      <c r="RN12" s="115"/>
      <c r="RO12" s="115"/>
      <c r="RP12" s="115"/>
      <c r="RQ12" s="115"/>
      <c r="RR12" s="115"/>
      <c r="RS12" s="115"/>
      <c r="RT12" s="115"/>
      <c r="RU12" s="115"/>
      <c r="RV12" s="115"/>
      <c r="RW12" s="115"/>
      <c r="RX12" s="115"/>
      <c r="RY12" s="115"/>
      <c r="RZ12" s="115"/>
      <c r="SA12" s="115"/>
      <c r="SB12" s="115"/>
      <c r="SC12" s="115"/>
      <c r="SD12" s="115"/>
      <c r="SE12" s="115"/>
      <c r="SF12" s="115"/>
      <c r="SG12" s="115"/>
      <c r="SH12" s="115"/>
      <c r="SI12" s="115"/>
      <c r="SJ12" s="115"/>
      <c r="SK12" s="115"/>
      <c r="SL12" s="115"/>
      <c r="SM12" s="115"/>
      <c r="SN12" s="115"/>
      <c r="SO12" s="115"/>
      <c r="SP12" s="115"/>
      <c r="SQ12" s="115"/>
      <c r="SR12" s="115"/>
      <c r="SS12" s="115"/>
      <c r="ST12" s="115"/>
      <c r="SU12" s="115"/>
      <c r="SV12" s="115"/>
      <c r="SW12" s="115"/>
      <c r="SX12" s="115"/>
      <c r="SY12" s="115"/>
      <c r="SZ12" s="115"/>
      <c r="TA12" s="115"/>
      <c r="TB12" s="115"/>
      <c r="TC12" s="115"/>
      <c r="TD12" s="115"/>
      <c r="TE12" s="115"/>
      <c r="TF12" s="115"/>
      <c r="TG12" s="115"/>
      <c r="TH12" s="115"/>
      <c r="TI12" s="115"/>
      <c r="TJ12" s="115"/>
      <c r="TK12" s="115"/>
      <c r="TL12" s="115"/>
      <c r="TM12" s="115"/>
      <c r="TN12" s="115"/>
      <c r="TO12" s="115"/>
      <c r="TP12" s="115"/>
      <c r="TQ12" s="115"/>
      <c r="TR12" s="115"/>
      <c r="TS12" s="115"/>
      <c r="TT12" s="115"/>
      <c r="TU12" s="115"/>
      <c r="TV12" s="115"/>
      <c r="TW12" s="115"/>
      <c r="TX12" s="115"/>
      <c r="TY12" s="115"/>
      <c r="TZ12" s="115"/>
      <c r="UA12" s="115"/>
      <c r="UB12" s="115"/>
      <c r="UC12" s="115"/>
      <c r="UD12" s="115"/>
      <c r="UE12" s="115"/>
      <c r="UF12" s="115"/>
      <c r="UG12" s="115"/>
      <c r="UH12" s="115"/>
      <c r="UI12" s="115"/>
      <c r="UJ12" s="115"/>
      <c r="UK12" s="115"/>
      <c r="UL12" s="115"/>
      <c r="UM12" s="115"/>
      <c r="UN12" s="115"/>
      <c r="UO12" s="115"/>
      <c r="UP12" s="115"/>
      <c r="UQ12" s="115"/>
      <c r="UR12" s="115"/>
      <c r="US12" s="115"/>
      <c r="UT12" s="115"/>
      <c r="UU12" s="115"/>
      <c r="UV12" s="115"/>
      <c r="UW12" s="115"/>
      <c r="UX12" s="115"/>
      <c r="UY12" s="115"/>
      <c r="UZ12" s="115"/>
      <c r="VA12" s="115"/>
      <c r="VB12" s="115"/>
      <c r="VC12" s="115"/>
      <c r="VD12" s="115"/>
      <c r="VE12" s="115"/>
      <c r="VF12" s="115"/>
      <c r="VG12" s="115"/>
      <c r="VH12" s="115"/>
      <c r="VI12" s="115"/>
      <c r="VJ12" s="115"/>
      <c r="VK12" s="115"/>
      <c r="VL12" s="115"/>
      <c r="VM12" s="115"/>
      <c r="VN12" s="115"/>
      <c r="VO12" s="115"/>
      <c r="VP12" s="115"/>
      <c r="VQ12" s="115"/>
      <c r="VR12" s="115"/>
      <c r="VS12" s="115"/>
      <c r="VT12" s="115"/>
      <c r="VU12" s="115"/>
      <c r="VV12" s="115"/>
      <c r="VW12" s="115"/>
      <c r="VX12" s="115"/>
      <c r="VY12" s="115"/>
      <c r="VZ12" s="115"/>
      <c r="WA12" s="115"/>
      <c r="WB12" s="115"/>
      <c r="WC12" s="115"/>
      <c r="WD12" s="115"/>
      <c r="WE12" s="115"/>
      <c r="WF12" s="115"/>
      <c r="WG12" s="115"/>
      <c r="WH12" s="115"/>
      <c r="WI12" s="115"/>
      <c r="WJ12" s="115"/>
      <c r="WK12" s="115"/>
      <c r="WL12" s="115"/>
      <c r="WM12" s="115"/>
      <c r="WN12" s="115"/>
      <c r="WO12" s="115"/>
      <c r="WP12" s="115"/>
      <c r="WQ12" s="115"/>
      <c r="WR12" s="115"/>
      <c r="WS12" s="115"/>
      <c r="WT12" s="115"/>
      <c r="WU12" s="115"/>
      <c r="WV12" s="115"/>
      <c r="WW12" s="115"/>
      <c r="WX12" s="115"/>
      <c r="WY12" s="115"/>
      <c r="WZ12" s="115"/>
      <c r="XA12" s="115"/>
      <c r="XB12" s="115"/>
      <c r="XC12" s="115"/>
      <c r="XD12" s="115"/>
      <c r="XE12" s="115"/>
      <c r="XF12" s="115"/>
      <c r="XG12" s="115"/>
      <c r="XH12" s="115"/>
      <c r="XI12" s="115"/>
      <c r="XJ12" s="115"/>
      <c r="XK12" s="115"/>
      <c r="XL12" s="115"/>
      <c r="XM12" s="115"/>
      <c r="XN12" s="115"/>
      <c r="XO12" s="115"/>
      <c r="XP12" s="115"/>
      <c r="XQ12" s="115"/>
      <c r="XR12" s="115"/>
      <c r="XS12" s="115"/>
      <c r="XT12" s="115"/>
      <c r="XU12" s="115"/>
      <c r="XV12" s="115"/>
      <c r="XW12" s="115"/>
      <c r="XX12" s="115"/>
      <c r="XY12" s="115"/>
      <c r="XZ12" s="115"/>
      <c r="YA12" s="115"/>
      <c r="YB12" s="115"/>
      <c r="YC12" s="115"/>
      <c r="YD12" s="115"/>
      <c r="YE12" s="115"/>
      <c r="YF12" s="115"/>
      <c r="YG12" s="115"/>
      <c r="YH12" s="115"/>
      <c r="YI12" s="115"/>
      <c r="YJ12" s="115"/>
      <c r="YK12" s="115"/>
      <c r="YL12" s="115"/>
      <c r="YM12" s="115"/>
      <c r="YN12" s="115"/>
      <c r="YO12" s="115"/>
      <c r="YP12" s="115"/>
      <c r="YQ12" s="115"/>
      <c r="YR12" s="115"/>
      <c r="YS12" s="115"/>
      <c r="YT12" s="115"/>
      <c r="YU12" s="115"/>
      <c r="YV12" s="115"/>
      <c r="YW12" s="115"/>
      <c r="YX12" s="115"/>
      <c r="YY12" s="115"/>
      <c r="YZ12" s="115"/>
      <c r="ZA12" s="115"/>
      <c r="ZB12" s="115"/>
      <c r="ZC12" s="115"/>
      <c r="ZD12" s="115"/>
      <c r="ZE12" s="115"/>
      <c r="ZF12" s="115"/>
      <c r="ZG12" s="115"/>
      <c r="ZH12" s="115"/>
      <c r="ZI12" s="115"/>
      <c r="ZJ12" s="115"/>
      <c r="ZK12" s="115"/>
      <c r="ZL12" s="115"/>
      <c r="ZM12" s="115"/>
      <c r="ZN12" s="115"/>
      <c r="ZO12" s="115"/>
      <c r="ZP12" s="115"/>
      <c r="ZQ12" s="115"/>
      <c r="ZR12" s="115"/>
      <c r="ZS12" s="115"/>
      <c r="ZT12" s="115"/>
      <c r="ZU12" s="115"/>
      <c r="ZV12" s="115"/>
      <c r="ZW12" s="115"/>
      <c r="ZX12" s="115"/>
      <c r="ZY12" s="115"/>
      <c r="ZZ12" s="115"/>
      <c r="AAA12" s="115"/>
      <c r="AAB12" s="115"/>
      <c r="AAC12" s="115"/>
      <c r="AAD12" s="115"/>
      <c r="AAE12" s="115"/>
      <c r="AAF12" s="115"/>
      <c r="AAG12" s="115"/>
      <c r="AAH12" s="115"/>
      <c r="AAI12" s="115"/>
      <c r="AAJ12" s="115"/>
      <c r="AAK12" s="115"/>
      <c r="AAL12" s="115"/>
      <c r="AAM12" s="115"/>
      <c r="AAN12" s="115"/>
      <c r="AAO12" s="115"/>
      <c r="AAP12" s="115"/>
      <c r="AAQ12" s="115"/>
      <c r="AAR12" s="115"/>
      <c r="AAS12" s="115"/>
      <c r="AAT12" s="115"/>
      <c r="AAU12" s="115"/>
      <c r="AAV12" s="115"/>
      <c r="AAW12" s="115"/>
      <c r="AAX12" s="115"/>
      <c r="AAY12" s="115"/>
      <c r="AAZ12" s="115"/>
      <c r="ABA12" s="115"/>
      <c r="ABB12" s="115"/>
      <c r="ABC12" s="115"/>
      <c r="ABD12" s="115"/>
      <c r="ABE12" s="115"/>
      <c r="ABF12" s="115"/>
      <c r="ABG12" s="115"/>
      <c r="ABH12" s="115"/>
      <c r="ABI12" s="115"/>
      <c r="ABJ12" s="115"/>
      <c r="ABK12" s="115"/>
      <c r="ABL12" s="115"/>
      <c r="ABM12" s="115"/>
      <c r="ABN12" s="115"/>
      <c r="ABO12" s="115"/>
      <c r="ABP12" s="115"/>
      <c r="ABQ12" s="115"/>
      <c r="ABR12" s="115"/>
      <c r="ABS12" s="115"/>
      <c r="ABT12" s="115"/>
      <c r="ABU12" s="115"/>
      <c r="ABV12" s="115"/>
      <c r="ABW12" s="115"/>
      <c r="ABX12" s="115"/>
      <c r="ABY12" s="115"/>
      <c r="ABZ12" s="115"/>
      <c r="ACA12" s="115"/>
      <c r="ACB12" s="115"/>
      <c r="ACC12" s="115"/>
      <c r="ACD12" s="115"/>
      <c r="ACE12" s="115"/>
      <c r="ACF12" s="115"/>
      <c r="ACG12" s="115"/>
      <c r="ACH12" s="115"/>
      <c r="ACI12" s="115"/>
      <c r="ACJ12" s="115"/>
      <c r="ACK12" s="115"/>
      <c r="ACL12" s="115"/>
      <c r="ACM12" s="115"/>
      <c r="ACN12" s="115"/>
      <c r="ACO12" s="115"/>
      <c r="ACP12" s="115"/>
      <c r="ACQ12" s="115"/>
      <c r="ACR12" s="115"/>
      <c r="ACS12" s="115"/>
      <c r="ACT12" s="115"/>
      <c r="ACU12" s="115"/>
      <c r="ACV12" s="115"/>
      <c r="ACW12" s="115"/>
      <c r="ACX12" s="115"/>
      <c r="ACY12" s="115"/>
      <c r="ACZ12" s="115"/>
      <c r="ADA12" s="115"/>
      <c r="ADB12" s="115"/>
      <c r="ADC12" s="115"/>
      <c r="ADD12" s="115"/>
      <c r="ADE12" s="115"/>
      <c r="ADF12" s="115"/>
      <c r="ADG12" s="115"/>
      <c r="ADH12" s="115"/>
      <c r="ADI12" s="115"/>
      <c r="ADJ12" s="115"/>
      <c r="ADK12" s="115"/>
      <c r="ADL12" s="115"/>
      <c r="ADM12" s="115"/>
      <c r="ADN12" s="115"/>
      <c r="ADO12" s="115"/>
      <c r="ADP12" s="115"/>
      <c r="ADQ12" s="115"/>
      <c r="ADR12" s="115"/>
      <c r="ADS12" s="115"/>
      <c r="ADT12" s="115"/>
      <c r="ADU12" s="115"/>
      <c r="ADV12" s="115"/>
      <c r="ADW12" s="115"/>
      <c r="ADX12" s="115"/>
      <c r="ADY12" s="115"/>
      <c r="ADZ12" s="115"/>
      <c r="AEA12" s="115"/>
      <c r="AEB12" s="115"/>
      <c r="AEC12" s="115"/>
      <c r="AED12" s="115"/>
      <c r="AEE12" s="115"/>
      <c r="AEF12" s="115"/>
      <c r="AEG12" s="115"/>
      <c r="AEH12" s="115"/>
      <c r="AEI12" s="115"/>
      <c r="AEJ12" s="115"/>
      <c r="AEK12" s="115"/>
      <c r="AEL12" s="115"/>
      <c r="AEM12" s="115"/>
      <c r="AEN12" s="115"/>
      <c r="AEO12" s="115"/>
      <c r="AEP12" s="115"/>
      <c r="AEQ12" s="115"/>
      <c r="AER12" s="115"/>
      <c r="AES12" s="115"/>
      <c r="AET12" s="115"/>
      <c r="AEU12" s="115"/>
      <c r="AEV12" s="115"/>
      <c r="AEW12" s="115"/>
      <c r="AEX12" s="115"/>
      <c r="AEY12" s="115"/>
      <c r="AEZ12" s="115"/>
      <c r="AFA12" s="115"/>
      <c r="AFB12" s="115"/>
      <c r="AFC12" s="115"/>
      <c r="AFD12" s="115"/>
      <c r="AFE12" s="115"/>
      <c r="AFF12" s="115"/>
      <c r="AFG12" s="115"/>
      <c r="AFH12" s="115"/>
      <c r="AFI12" s="115"/>
      <c r="AFJ12" s="115"/>
      <c r="AFK12" s="115"/>
      <c r="AFL12" s="115"/>
      <c r="AFM12" s="115"/>
      <c r="AFN12" s="115"/>
      <c r="AFO12" s="115"/>
      <c r="AFP12" s="115"/>
      <c r="AFQ12" s="115"/>
      <c r="AFR12" s="115"/>
      <c r="AFS12" s="115"/>
      <c r="AFT12" s="115"/>
      <c r="AFU12" s="115"/>
      <c r="AFV12" s="115"/>
      <c r="AFW12" s="115"/>
      <c r="AFX12" s="115"/>
      <c r="AFY12" s="115"/>
      <c r="AFZ12" s="115"/>
      <c r="AGA12" s="115"/>
      <c r="AGB12" s="115"/>
      <c r="AGC12" s="115"/>
      <c r="AGD12" s="115"/>
      <c r="AGE12" s="115"/>
      <c r="AGF12" s="115"/>
      <c r="AGG12" s="115"/>
      <c r="AGH12" s="115"/>
      <c r="AGI12" s="115"/>
      <c r="AGJ12" s="115"/>
      <c r="AGK12" s="115"/>
      <c r="AGL12" s="115"/>
      <c r="AGM12" s="115"/>
      <c r="AGN12" s="115"/>
      <c r="AGO12" s="115"/>
      <c r="AGP12" s="115"/>
      <c r="AGQ12" s="115"/>
      <c r="AGR12" s="115"/>
      <c r="AGS12" s="115"/>
      <c r="AGT12" s="115"/>
      <c r="AGU12" s="115"/>
      <c r="AGV12" s="115"/>
      <c r="AGW12" s="115"/>
      <c r="AGX12" s="115"/>
      <c r="AGY12" s="115"/>
      <c r="AGZ12" s="115"/>
      <c r="AHA12" s="115"/>
      <c r="AHB12" s="115"/>
      <c r="AHC12" s="115"/>
      <c r="AHD12" s="115"/>
      <c r="AHE12" s="115"/>
      <c r="AHF12" s="115"/>
      <c r="AHG12" s="115"/>
      <c r="AHH12" s="115"/>
      <c r="AHI12" s="115"/>
      <c r="AHJ12" s="115"/>
      <c r="AHK12" s="115"/>
      <c r="AHL12" s="115"/>
      <c r="AHM12" s="115"/>
      <c r="AHN12" s="115"/>
      <c r="AHO12" s="115"/>
      <c r="AHP12" s="115"/>
      <c r="AHQ12" s="115"/>
      <c r="AHR12" s="115"/>
      <c r="AHS12" s="115"/>
      <c r="AHT12" s="115"/>
      <c r="AHU12" s="115"/>
      <c r="AHV12" s="115"/>
      <c r="AHW12" s="115"/>
      <c r="AHX12" s="115"/>
      <c r="AHY12" s="115"/>
      <c r="AHZ12" s="115"/>
      <c r="AIA12" s="115"/>
      <c r="AIB12" s="115"/>
      <c r="AIC12" s="115"/>
      <c r="AID12" s="115"/>
      <c r="AIE12" s="115"/>
      <c r="AIF12" s="115"/>
      <c r="AIG12" s="115"/>
      <c r="AIH12" s="115"/>
      <c r="AII12" s="115"/>
      <c r="AIJ12" s="115"/>
      <c r="AIK12" s="115"/>
      <c r="AIL12" s="115"/>
      <c r="AIM12" s="115"/>
      <c r="AIN12" s="115"/>
      <c r="AIO12" s="115"/>
      <c r="AIP12" s="115"/>
      <c r="AIQ12" s="115"/>
      <c r="AIR12" s="115"/>
      <c r="AIS12" s="115"/>
    </row>
    <row r="13" spans="1:929" ht="21.6" customHeight="1" x14ac:dyDescent="0.2">
      <c r="A13" s="40"/>
      <c r="B13" s="96"/>
      <c r="C13" s="96"/>
      <c r="D13" s="96"/>
      <c r="E13" s="141"/>
      <c r="BS13" s="306"/>
      <c r="BT13" s="296"/>
      <c r="BU13" s="296"/>
      <c r="BV13" s="296"/>
      <c r="BW13" s="141"/>
      <c r="BX13" s="115"/>
      <c r="BY13" s="115"/>
      <c r="BZ13" s="115"/>
      <c r="CA13" s="115"/>
      <c r="CB13" s="115"/>
      <c r="CC13" s="115"/>
      <c r="CD13" s="115"/>
      <c r="CE13" s="115"/>
      <c r="CF13" s="115"/>
      <c r="CG13" s="115"/>
      <c r="CH13" s="115"/>
      <c r="CI13" s="115"/>
      <c r="CJ13" s="115"/>
      <c r="CK13" s="115"/>
      <c r="CL13" s="115"/>
      <c r="CM13" s="115"/>
      <c r="CN13" s="115"/>
      <c r="CO13" s="115"/>
      <c r="CP13" s="115"/>
      <c r="CQ13" s="115"/>
      <c r="CR13" s="115"/>
      <c r="CS13" s="115"/>
      <c r="CT13" s="115"/>
      <c r="CU13" s="115"/>
      <c r="CV13" s="115"/>
      <c r="CW13" s="115"/>
      <c r="CX13" s="115"/>
      <c r="CY13" s="115"/>
      <c r="CZ13" s="115"/>
      <c r="DA13" s="115"/>
      <c r="DB13" s="115"/>
      <c r="DC13" s="115"/>
      <c r="DD13" s="115"/>
      <c r="DE13" s="115"/>
      <c r="DF13" s="115"/>
      <c r="DG13" s="115"/>
      <c r="DH13" s="115"/>
      <c r="DI13" s="115"/>
      <c r="DJ13" s="115"/>
      <c r="DK13" s="115"/>
      <c r="DL13" s="115"/>
      <c r="DM13" s="115"/>
      <c r="DN13" s="115"/>
      <c r="DO13" s="115"/>
      <c r="DP13" s="115"/>
      <c r="DQ13" s="115"/>
      <c r="DR13" s="115"/>
      <c r="DS13" s="115"/>
      <c r="DT13" s="115"/>
      <c r="DU13" s="115"/>
      <c r="DV13" s="115"/>
      <c r="DW13" s="115"/>
      <c r="DX13" s="115"/>
      <c r="DY13" s="115"/>
      <c r="DZ13" s="115"/>
      <c r="EA13" s="115"/>
      <c r="EB13" s="115"/>
      <c r="EC13" s="115"/>
      <c r="ED13" s="115"/>
      <c r="EE13" s="115"/>
      <c r="EF13" s="115"/>
      <c r="EG13" s="115"/>
      <c r="EH13" s="115"/>
      <c r="EI13" s="115"/>
      <c r="EJ13" s="115"/>
      <c r="EK13" s="115"/>
      <c r="EL13" s="115"/>
      <c r="EM13" s="115"/>
      <c r="EN13" s="115"/>
      <c r="EO13" s="115"/>
      <c r="EP13" s="115"/>
      <c r="EQ13" s="115"/>
      <c r="ER13" s="115"/>
      <c r="ES13" s="115"/>
      <c r="ET13" s="115"/>
      <c r="EU13" s="115"/>
      <c r="EV13" s="115"/>
      <c r="EW13" s="115"/>
      <c r="EX13" s="115"/>
      <c r="EY13" s="115"/>
      <c r="EZ13" s="115"/>
      <c r="FA13" s="115"/>
      <c r="FB13" s="115"/>
      <c r="FC13" s="115"/>
      <c r="FD13" s="115"/>
      <c r="FE13" s="115"/>
      <c r="FF13" s="115"/>
      <c r="FG13" s="115"/>
      <c r="FH13" s="115"/>
      <c r="FI13" s="115"/>
      <c r="FJ13" s="115"/>
      <c r="FK13" s="115"/>
      <c r="FL13" s="115"/>
      <c r="FM13" s="115"/>
      <c r="FN13" s="115"/>
      <c r="FO13" s="115"/>
      <c r="FP13" s="115"/>
      <c r="FQ13" s="115"/>
      <c r="FR13" s="115"/>
      <c r="FS13" s="115"/>
      <c r="FT13" s="115"/>
      <c r="FU13" s="115"/>
      <c r="FV13" s="115"/>
      <c r="FW13" s="115"/>
      <c r="FX13" s="115"/>
      <c r="FY13" s="115"/>
      <c r="FZ13" s="115"/>
      <c r="GA13" s="115"/>
      <c r="GB13" s="115"/>
      <c r="GC13" s="115"/>
      <c r="GD13" s="115"/>
      <c r="GE13" s="115"/>
      <c r="GF13" s="115"/>
      <c r="GG13" s="115"/>
      <c r="GH13" s="115"/>
      <c r="GI13" s="115"/>
      <c r="GJ13" s="115"/>
      <c r="GK13" s="115"/>
      <c r="GL13" s="115"/>
      <c r="GM13" s="115"/>
      <c r="GN13" s="115"/>
      <c r="GO13" s="115"/>
      <c r="GP13" s="115"/>
      <c r="GQ13" s="115"/>
      <c r="GR13" s="115"/>
      <c r="GS13" s="115"/>
      <c r="GT13" s="115"/>
      <c r="GU13" s="115"/>
      <c r="GV13" s="115"/>
      <c r="GW13" s="115"/>
      <c r="GX13" s="115"/>
      <c r="GY13" s="115"/>
      <c r="GZ13" s="115"/>
      <c r="HA13" s="115"/>
      <c r="HB13" s="115"/>
      <c r="HC13" s="115"/>
      <c r="HD13" s="115"/>
      <c r="HE13" s="115"/>
      <c r="HF13" s="115"/>
      <c r="HG13" s="115"/>
      <c r="HH13" s="115"/>
      <c r="HI13" s="115"/>
      <c r="HJ13" s="115"/>
      <c r="HK13" s="115"/>
      <c r="HL13" s="115"/>
      <c r="HM13" s="115"/>
      <c r="HN13" s="115"/>
      <c r="HO13" s="115"/>
      <c r="HP13" s="115"/>
      <c r="HQ13" s="115"/>
      <c r="HR13" s="115"/>
      <c r="HS13" s="115"/>
      <c r="HT13" s="115"/>
      <c r="HU13" s="115"/>
      <c r="HV13" s="115"/>
      <c r="HW13" s="115"/>
      <c r="HX13" s="115"/>
      <c r="HY13" s="115"/>
      <c r="HZ13" s="115"/>
      <c r="IA13" s="115"/>
      <c r="IB13" s="115"/>
      <c r="IC13" s="115"/>
      <c r="ID13" s="115"/>
      <c r="IE13" s="115"/>
      <c r="IF13" s="115"/>
      <c r="IG13" s="115"/>
      <c r="IH13" s="115"/>
      <c r="II13" s="115"/>
      <c r="IJ13" s="115"/>
      <c r="IK13" s="115"/>
      <c r="IL13" s="115"/>
      <c r="IM13" s="115"/>
      <c r="IN13" s="115"/>
      <c r="IO13" s="115"/>
      <c r="IP13" s="115"/>
      <c r="IQ13" s="115"/>
      <c r="IR13" s="115"/>
      <c r="IS13" s="115"/>
      <c r="IT13" s="115"/>
      <c r="IU13" s="115"/>
      <c r="IV13" s="115"/>
      <c r="IW13" s="115"/>
      <c r="IX13" s="115"/>
      <c r="IY13" s="115"/>
      <c r="IZ13" s="115"/>
      <c r="JA13" s="115"/>
      <c r="JB13" s="115"/>
      <c r="JC13" s="115"/>
      <c r="JD13" s="115"/>
      <c r="JE13" s="115"/>
      <c r="JF13" s="115"/>
      <c r="JG13" s="115"/>
      <c r="JH13" s="115"/>
      <c r="JI13" s="115"/>
      <c r="JJ13" s="115"/>
      <c r="JK13" s="115"/>
      <c r="JL13" s="115"/>
      <c r="JM13" s="115"/>
      <c r="JN13" s="115"/>
      <c r="JO13" s="115"/>
      <c r="JP13" s="115"/>
      <c r="JQ13" s="115"/>
      <c r="JR13" s="115"/>
      <c r="JS13" s="115"/>
      <c r="JT13" s="115"/>
      <c r="JU13" s="115"/>
      <c r="JV13" s="115"/>
      <c r="JW13" s="115"/>
      <c r="JX13" s="115"/>
      <c r="JY13" s="115"/>
      <c r="JZ13" s="115"/>
      <c r="KA13" s="115"/>
      <c r="KB13" s="115"/>
      <c r="KC13" s="115"/>
      <c r="KD13" s="115"/>
      <c r="KE13" s="115"/>
      <c r="KF13" s="115"/>
      <c r="KG13" s="115"/>
      <c r="KH13" s="115"/>
      <c r="KI13" s="115"/>
      <c r="KJ13" s="115"/>
      <c r="KK13" s="115"/>
      <c r="KL13" s="115"/>
      <c r="KM13" s="115"/>
      <c r="KN13" s="115"/>
      <c r="KO13" s="115"/>
      <c r="KP13" s="115"/>
      <c r="KQ13" s="115"/>
      <c r="KR13" s="115"/>
      <c r="KS13" s="115"/>
      <c r="KT13" s="115"/>
      <c r="KU13" s="115"/>
      <c r="KV13" s="115"/>
      <c r="KW13" s="115"/>
      <c r="KX13" s="115"/>
      <c r="KY13" s="115"/>
      <c r="KZ13" s="115"/>
      <c r="LA13" s="115"/>
      <c r="LB13" s="115"/>
      <c r="LC13" s="115"/>
      <c r="LD13" s="115"/>
      <c r="LE13" s="115"/>
      <c r="LF13" s="115"/>
      <c r="LG13" s="115"/>
      <c r="LH13" s="115"/>
      <c r="LI13" s="115"/>
      <c r="LJ13" s="115"/>
      <c r="LK13" s="115"/>
      <c r="LL13" s="115"/>
      <c r="LM13" s="115"/>
      <c r="LN13" s="115"/>
      <c r="LO13" s="115"/>
      <c r="LP13" s="115"/>
      <c r="LQ13" s="115"/>
      <c r="LR13" s="115"/>
      <c r="LS13" s="115"/>
      <c r="LT13" s="115"/>
      <c r="LU13" s="115"/>
      <c r="LV13" s="115"/>
      <c r="LW13" s="115"/>
      <c r="LX13" s="115"/>
      <c r="LY13" s="115"/>
      <c r="LZ13" s="115"/>
      <c r="MA13" s="115"/>
      <c r="MB13" s="115"/>
      <c r="MC13" s="115"/>
      <c r="MD13" s="115"/>
      <c r="ME13" s="115"/>
      <c r="MF13" s="115"/>
      <c r="MG13" s="115"/>
      <c r="MH13" s="115"/>
      <c r="MI13" s="115"/>
      <c r="MJ13" s="115"/>
      <c r="MK13" s="115"/>
      <c r="ML13" s="115"/>
      <c r="MM13" s="115"/>
      <c r="MN13" s="115"/>
      <c r="MO13" s="115"/>
      <c r="MP13" s="115"/>
      <c r="MQ13" s="115"/>
      <c r="MR13" s="115"/>
      <c r="MS13" s="115"/>
      <c r="MT13" s="115"/>
      <c r="MU13" s="115"/>
      <c r="MV13" s="115"/>
      <c r="MW13" s="115"/>
      <c r="MX13" s="115"/>
      <c r="MY13" s="115"/>
      <c r="MZ13" s="115"/>
      <c r="NA13" s="115"/>
      <c r="NB13" s="115"/>
      <c r="NC13" s="115"/>
      <c r="ND13" s="115"/>
      <c r="NE13" s="115"/>
      <c r="NF13" s="115"/>
      <c r="NG13" s="115"/>
      <c r="NH13" s="115"/>
      <c r="NI13" s="115"/>
      <c r="NJ13" s="115"/>
      <c r="NK13" s="115"/>
      <c r="NL13" s="115"/>
      <c r="NM13" s="115"/>
      <c r="NN13" s="115"/>
      <c r="NO13" s="115"/>
      <c r="NP13" s="115"/>
      <c r="NQ13" s="115"/>
      <c r="NR13" s="115"/>
      <c r="NS13" s="115"/>
      <c r="NT13" s="115"/>
      <c r="NU13" s="115"/>
      <c r="NV13" s="115"/>
      <c r="NW13" s="115"/>
      <c r="NX13" s="115"/>
      <c r="NY13" s="115"/>
      <c r="NZ13" s="115"/>
      <c r="OA13" s="115"/>
      <c r="OB13" s="115"/>
      <c r="OC13" s="115"/>
      <c r="OD13" s="115"/>
      <c r="OE13" s="115"/>
      <c r="OF13" s="115"/>
      <c r="OG13" s="115"/>
      <c r="OH13" s="115"/>
      <c r="OI13" s="115"/>
      <c r="OJ13" s="115"/>
      <c r="OK13" s="115"/>
      <c r="OL13" s="115"/>
      <c r="OM13" s="115"/>
      <c r="ON13" s="115"/>
      <c r="OO13" s="115"/>
      <c r="OP13" s="115"/>
      <c r="OQ13" s="115"/>
      <c r="OR13" s="115"/>
      <c r="OS13" s="115"/>
      <c r="OT13" s="115"/>
      <c r="OU13" s="115"/>
      <c r="OV13" s="115"/>
      <c r="OW13" s="115"/>
      <c r="OX13" s="115"/>
      <c r="OY13" s="115"/>
      <c r="OZ13" s="115"/>
      <c r="PA13" s="115"/>
      <c r="PB13" s="115"/>
      <c r="PC13" s="115"/>
      <c r="PD13" s="115"/>
      <c r="PE13" s="115"/>
      <c r="PF13" s="115"/>
      <c r="PG13" s="115"/>
      <c r="PH13" s="115"/>
      <c r="PI13" s="115"/>
      <c r="PJ13" s="115"/>
      <c r="PK13" s="115"/>
      <c r="PL13" s="115"/>
      <c r="PM13" s="115"/>
      <c r="PN13" s="115"/>
      <c r="PO13" s="115"/>
      <c r="PP13" s="115"/>
      <c r="PQ13" s="115"/>
      <c r="PR13" s="115"/>
      <c r="PS13" s="115"/>
      <c r="PT13" s="115"/>
      <c r="PU13" s="115"/>
      <c r="PV13" s="115"/>
      <c r="PW13" s="115"/>
      <c r="PX13" s="115"/>
      <c r="PY13" s="115"/>
      <c r="PZ13" s="115"/>
      <c r="QA13" s="115"/>
      <c r="QB13" s="115"/>
      <c r="QC13" s="115"/>
      <c r="QD13" s="115"/>
      <c r="QE13" s="115"/>
      <c r="QF13" s="115"/>
      <c r="QG13" s="115"/>
      <c r="QH13" s="115"/>
      <c r="QI13" s="115"/>
      <c r="QJ13" s="115"/>
      <c r="QK13" s="115"/>
      <c r="QL13" s="115"/>
      <c r="QM13" s="115"/>
      <c r="QN13" s="115"/>
      <c r="QO13" s="115"/>
      <c r="QP13" s="115"/>
      <c r="QQ13" s="115"/>
      <c r="QR13" s="115"/>
      <c r="QS13" s="115"/>
      <c r="QT13" s="115"/>
      <c r="QU13" s="115"/>
      <c r="QV13" s="115"/>
      <c r="QW13" s="115"/>
      <c r="QX13" s="115"/>
      <c r="QY13" s="115"/>
      <c r="QZ13" s="115"/>
      <c r="RA13" s="115"/>
      <c r="RB13" s="115"/>
      <c r="RC13" s="115"/>
      <c r="RD13" s="115"/>
      <c r="RE13" s="115"/>
      <c r="RF13" s="115"/>
      <c r="RG13" s="115"/>
      <c r="RH13" s="115"/>
      <c r="RI13" s="115"/>
      <c r="RJ13" s="115"/>
      <c r="RK13" s="115"/>
      <c r="RL13" s="115"/>
      <c r="RM13" s="115"/>
      <c r="RN13" s="115"/>
      <c r="RO13" s="115"/>
      <c r="RP13" s="115"/>
      <c r="RQ13" s="115"/>
      <c r="RR13" s="115"/>
      <c r="RS13" s="115"/>
      <c r="RT13" s="115"/>
      <c r="RU13" s="115"/>
      <c r="RV13" s="115"/>
      <c r="RW13" s="115"/>
      <c r="RX13" s="115"/>
      <c r="RY13" s="115"/>
      <c r="RZ13" s="115"/>
      <c r="SA13" s="115"/>
      <c r="SB13" s="115"/>
      <c r="SC13" s="115"/>
      <c r="SD13" s="115"/>
      <c r="SE13" s="115"/>
      <c r="SF13" s="115"/>
      <c r="SG13" s="115"/>
      <c r="SH13" s="115"/>
      <c r="SI13" s="115"/>
      <c r="SJ13" s="115"/>
      <c r="SK13" s="115"/>
      <c r="SL13" s="115"/>
      <c r="SM13" s="115"/>
      <c r="SN13" s="115"/>
      <c r="SO13" s="115"/>
      <c r="SP13" s="115"/>
      <c r="SQ13" s="115"/>
      <c r="SR13" s="115"/>
      <c r="SS13" s="115"/>
      <c r="ST13" s="115"/>
      <c r="SU13" s="115"/>
      <c r="SV13" s="115"/>
      <c r="SW13" s="115"/>
      <c r="SX13" s="115"/>
      <c r="SY13" s="115"/>
      <c r="SZ13" s="115"/>
      <c r="TA13" s="115"/>
      <c r="TB13" s="115"/>
      <c r="TC13" s="115"/>
      <c r="TD13" s="115"/>
      <c r="TE13" s="115"/>
      <c r="TF13" s="115"/>
      <c r="TG13" s="115"/>
      <c r="TH13" s="115"/>
      <c r="TI13" s="115"/>
      <c r="TJ13" s="115"/>
      <c r="TK13" s="115"/>
      <c r="TL13" s="115"/>
      <c r="TM13" s="115"/>
      <c r="TN13" s="115"/>
      <c r="TO13" s="115"/>
      <c r="TP13" s="115"/>
      <c r="TQ13" s="115"/>
      <c r="TR13" s="115"/>
      <c r="TS13" s="115"/>
      <c r="TT13" s="115"/>
      <c r="TU13" s="115"/>
      <c r="TV13" s="115"/>
      <c r="TW13" s="115"/>
      <c r="TX13" s="115"/>
      <c r="TY13" s="115"/>
      <c r="TZ13" s="115"/>
      <c r="UA13" s="115"/>
      <c r="UB13" s="115"/>
      <c r="UC13" s="115"/>
      <c r="UD13" s="115"/>
      <c r="UE13" s="115"/>
      <c r="UF13" s="115"/>
      <c r="UG13" s="115"/>
      <c r="UH13" s="115"/>
      <c r="UI13" s="115"/>
      <c r="UJ13" s="115"/>
      <c r="UK13" s="115"/>
      <c r="UL13" s="115"/>
      <c r="UM13" s="115"/>
      <c r="UN13" s="115"/>
      <c r="UO13" s="115"/>
      <c r="UP13" s="115"/>
      <c r="UQ13" s="115"/>
      <c r="UR13" s="115"/>
      <c r="US13" s="115"/>
      <c r="UT13" s="115"/>
      <c r="UU13" s="115"/>
      <c r="UV13" s="115"/>
      <c r="UW13" s="115"/>
      <c r="UX13" s="115"/>
      <c r="UY13" s="115"/>
      <c r="UZ13" s="115"/>
      <c r="VA13" s="115"/>
      <c r="VB13" s="115"/>
      <c r="VC13" s="115"/>
      <c r="VD13" s="115"/>
      <c r="VE13" s="115"/>
      <c r="VF13" s="115"/>
      <c r="VG13" s="115"/>
      <c r="VH13" s="115"/>
      <c r="VI13" s="115"/>
      <c r="VJ13" s="115"/>
      <c r="VK13" s="115"/>
      <c r="VL13" s="115"/>
      <c r="VM13" s="115"/>
      <c r="VN13" s="115"/>
      <c r="VO13" s="115"/>
      <c r="VP13" s="115"/>
      <c r="VQ13" s="115"/>
      <c r="VR13" s="115"/>
      <c r="VS13" s="115"/>
      <c r="VT13" s="115"/>
      <c r="VU13" s="115"/>
      <c r="VV13" s="115"/>
      <c r="VW13" s="115"/>
      <c r="VX13" s="115"/>
      <c r="VY13" s="115"/>
      <c r="VZ13" s="115"/>
      <c r="WA13" s="115"/>
      <c r="WB13" s="115"/>
      <c r="WC13" s="115"/>
      <c r="WD13" s="115"/>
      <c r="WE13" s="115"/>
      <c r="WF13" s="115"/>
      <c r="WG13" s="115"/>
      <c r="WH13" s="115"/>
      <c r="WI13" s="115"/>
      <c r="WJ13" s="115"/>
      <c r="WK13" s="115"/>
      <c r="WL13" s="115"/>
      <c r="WM13" s="115"/>
      <c r="WN13" s="115"/>
      <c r="WO13" s="115"/>
      <c r="WP13" s="115"/>
      <c r="WQ13" s="115"/>
      <c r="WR13" s="115"/>
      <c r="WS13" s="115"/>
      <c r="WT13" s="115"/>
      <c r="WU13" s="115"/>
      <c r="WV13" s="115"/>
      <c r="WW13" s="115"/>
      <c r="WX13" s="115"/>
      <c r="WY13" s="115"/>
      <c r="WZ13" s="115"/>
      <c r="XA13" s="115"/>
      <c r="XB13" s="115"/>
      <c r="XC13" s="115"/>
      <c r="XD13" s="115"/>
      <c r="XE13" s="115"/>
      <c r="XF13" s="115"/>
      <c r="XG13" s="115"/>
      <c r="XH13" s="115"/>
      <c r="XI13" s="115"/>
      <c r="XJ13" s="115"/>
      <c r="XK13" s="115"/>
      <c r="XL13" s="115"/>
      <c r="XM13" s="115"/>
      <c r="XN13" s="115"/>
      <c r="XO13" s="115"/>
      <c r="XP13" s="115"/>
      <c r="XQ13" s="115"/>
      <c r="XR13" s="115"/>
      <c r="XS13" s="115"/>
      <c r="XT13" s="115"/>
      <c r="XU13" s="115"/>
      <c r="XV13" s="115"/>
      <c r="XW13" s="115"/>
      <c r="XX13" s="115"/>
      <c r="XY13" s="115"/>
      <c r="XZ13" s="115"/>
      <c r="YA13" s="115"/>
      <c r="YB13" s="115"/>
      <c r="YC13" s="115"/>
      <c r="YD13" s="115"/>
      <c r="YE13" s="115"/>
      <c r="YF13" s="115"/>
      <c r="YG13" s="115"/>
      <c r="YH13" s="115"/>
      <c r="YI13" s="115"/>
      <c r="YJ13" s="115"/>
      <c r="YK13" s="115"/>
      <c r="YL13" s="115"/>
      <c r="YM13" s="115"/>
      <c r="YN13" s="115"/>
      <c r="YO13" s="115"/>
      <c r="YP13" s="115"/>
      <c r="YQ13" s="115"/>
      <c r="YR13" s="115"/>
      <c r="YS13" s="115"/>
      <c r="YT13" s="115"/>
      <c r="YU13" s="115"/>
      <c r="YV13" s="115"/>
      <c r="YW13" s="115"/>
      <c r="YX13" s="115"/>
      <c r="YY13" s="115"/>
      <c r="YZ13" s="115"/>
      <c r="ZA13" s="115"/>
      <c r="ZB13" s="115"/>
      <c r="ZC13" s="115"/>
      <c r="ZD13" s="115"/>
      <c r="ZE13" s="115"/>
      <c r="ZF13" s="115"/>
      <c r="ZG13" s="115"/>
      <c r="ZH13" s="115"/>
      <c r="ZI13" s="115"/>
      <c r="ZJ13" s="115"/>
      <c r="ZK13" s="115"/>
      <c r="ZL13" s="115"/>
      <c r="ZM13" s="115"/>
      <c r="ZN13" s="115"/>
      <c r="ZO13" s="115"/>
      <c r="ZP13" s="115"/>
      <c r="ZQ13" s="115"/>
      <c r="ZR13" s="115"/>
      <c r="ZS13" s="115"/>
      <c r="ZT13" s="115"/>
      <c r="ZU13" s="115"/>
      <c r="ZV13" s="115"/>
      <c r="ZW13" s="115"/>
      <c r="ZX13" s="115"/>
      <c r="ZY13" s="115"/>
      <c r="ZZ13" s="115"/>
      <c r="AAA13" s="115"/>
      <c r="AAB13" s="115"/>
      <c r="AAC13" s="115"/>
      <c r="AAD13" s="115"/>
      <c r="AAE13" s="115"/>
      <c r="AAF13" s="115"/>
      <c r="AAG13" s="115"/>
      <c r="AAH13" s="115"/>
      <c r="AAI13" s="115"/>
      <c r="AAJ13" s="115"/>
      <c r="AAK13" s="115"/>
      <c r="AAL13" s="115"/>
      <c r="AAM13" s="115"/>
      <c r="AAN13" s="115"/>
      <c r="AAO13" s="115"/>
      <c r="AAP13" s="115"/>
      <c r="AAQ13" s="115"/>
      <c r="AAR13" s="115"/>
      <c r="AAS13" s="115"/>
      <c r="AAT13" s="115"/>
      <c r="AAU13" s="115"/>
      <c r="AAV13" s="115"/>
      <c r="AAW13" s="115"/>
      <c r="AAX13" s="115"/>
      <c r="AAY13" s="115"/>
      <c r="AAZ13" s="115"/>
      <c r="ABA13" s="115"/>
      <c r="ABB13" s="115"/>
      <c r="ABC13" s="115"/>
      <c r="ABD13" s="115"/>
      <c r="ABE13" s="115"/>
      <c r="ABF13" s="115"/>
      <c r="ABG13" s="115"/>
      <c r="ABH13" s="115"/>
      <c r="ABI13" s="115"/>
      <c r="ABJ13" s="115"/>
      <c r="ABK13" s="115"/>
      <c r="ABL13" s="115"/>
      <c r="ABM13" s="115"/>
      <c r="ABN13" s="115"/>
      <c r="ABO13" s="115"/>
      <c r="ABP13" s="115"/>
      <c r="ABQ13" s="115"/>
      <c r="ABR13" s="115"/>
      <c r="ABS13" s="115"/>
      <c r="ABT13" s="115"/>
      <c r="ABU13" s="115"/>
      <c r="ABV13" s="115"/>
      <c r="ABW13" s="115"/>
      <c r="ABX13" s="115"/>
      <c r="ABY13" s="115"/>
      <c r="ABZ13" s="115"/>
      <c r="ACA13" s="115"/>
      <c r="ACB13" s="115"/>
      <c r="ACC13" s="115"/>
      <c r="ACD13" s="115"/>
      <c r="ACE13" s="115"/>
      <c r="ACF13" s="115"/>
      <c r="ACG13" s="115"/>
      <c r="ACH13" s="115"/>
      <c r="ACI13" s="115"/>
      <c r="ACJ13" s="115"/>
      <c r="ACK13" s="115"/>
      <c r="ACL13" s="115"/>
      <c r="ACM13" s="115"/>
      <c r="ACN13" s="115"/>
      <c r="ACO13" s="115"/>
      <c r="ACP13" s="115"/>
      <c r="ACQ13" s="115"/>
      <c r="ACR13" s="115"/>
      <c r="ACS13" s="115"/>
      <c r="ACT13" s="115"/>
      <c r="ACU13" s="115"/>
      <c r="ACV13" s="115"/>
      <c r="ACW13" s="115"/>
      <c r="ACX13" s="115"/>
      <c r="ACY13" s="115"/>
      <c r="ACZ13" s="115"/>
      <c r="ADA13" s="115"/>
      <c r="ADB13" s="115"/>
      <c r="ADC13" s="115"/>
      <c r="ADD13" s="115"/>
      <c r="ADE13" s="115"/>
      <c r="ADF13" s="115"/>
      <c r="ADG13" s="115"/>
      <c r="ADH13" s="115"/>
      <c r="ADI13" s="115"/>
      <c r="ADJ13" s="115"/>
      <c r="ADK13" s="115"/>
      <c r="ADL13" s="115"/>
      <c r="ADM13" s="115"/>
      <c r="ADN13" s="115"/>
      <c r="ADO13" s="115"/>
      <c r="ADP13" s="115"/>
      <c r="ADQ13" s="115"/>
      <c r="ADR13" s="115"/>
      <c r="ADS13" s="115"/>
      <c r="ADT13" s="115"/>
      <c r="ADU13" s="115"/>
      <c r="ADV13" s="115"/>
      <c r="ADW13" s="115"/>
      <c r="ADX13" s="115"/>
      <c r="ADY13" s="115"/>
      <c r="ADZ13" s="115"/>
      <c r="AEA13" s="115"/>
      <c r="AEB13" s="115"/>
      <c r="AEC13" s="115"/>
      <c r="AED13" s="115"/>
      <c r="AEE13" s="115"/>
      <c r="AEF13" s="115"/>
      <c r="AEG13" s="115"/>
      <c r="AEH13" s="115"/>
      <c r="AEI13" s="115"/>
      <c r="AEJ13" s="115"/>
      <c r="AEK13" s="115"/>
      <c r="AEL13" s="115"/>
      <c r="AEM13" s="115"/>
      <c r="AEN13" s="115"/>
      <c r="AEO13" s="115"/>
      <c r="AEP13" s="115"/>
      <c r="AEQ13" s="115"/>
      <c r="AER13" s="115"/>
      <c r="AES13" s="115"/>
      <c r="AET13" s="115"/>
      <c r="AEU13" s="115"/>
      <c r="AEV13" s="115"/>
      <c r="AEW13" s="115"/>
      <c r="AEX13" s="115"/>
      <c r="AEY13" s="115"/>
      <c r="AEZ13" s="115"/>
      <c r="AFA13" s="115"/>
      <c r="AFB13" s="115"/>
      <c r="AFC13" s="115"/>
      <c r="AFD13" s="115"/>
      <c r="AFE13" s="115"/>
      <c r="AFF13" s="115"/>
      <c r="AFG13" s="115"/>
      <c r="AFH13" s="115"/>
      <c r="AFI13" s="115"/>
      <c r="AFJ13" s="115"/>
      <c r="AFK13" s="115"/>
      <c r="AFL13" s="115"/>
      <c r="AFM13" s="115"/>
      <c r="AFN13" s="115"/>
      <c r="AFO13" s="115"/>
      <c r="AFP13" s="115"/>
      <c r="AFQ13" s="115"/>
      <c r="AFR13" s="115"/>
      <c r="AFS13" s="115"/>
      <c r="AFT13" s="115"/>
      <c r="AFU13" s="115"/>
      <c r="AFV13" s="115"/>
      <c r="AFW13" s="115"/>
      <c r="AFX13" s="115"/>
      <c r="AFY13" s="115"/>
      <c r="AFZ13" s="115"/>
      <c r="AGA13" s="115"/>
      <c r="AGB13" s="115"/>
      <c r="AGC13" s="115"/>
      <c r="AGD13" s="115"/>
      <c r="AGE13" s="115"/>
      <c r="AGF13" s="115"/>
      <c r="AGG13" s="115"/>
      <c r="AGH13" s="115"/>
      <c r="AGI13" s="115"/>
      <c r="AGJ13" s="115"/>
      <c r="AGK13" s="115"/>
      <c r="AGL13" s="115"/>
      <c r="AGM13" s="115"/>
      <c r="AGN13" s="115"/>
      <c r="AGO13" s="115"/>
      <c r="AGP13" s="115"/>
      <c r="AGQ13" s="115"/>
      <c r="AGR13" s="115"/>
      <c r="AGS13" s="115"/>
      <c r="AGT13" s="115"/>
      <c r="AGU13" s="115"/>
      <c r="AGV13" s="115"/>
      <c r="AGW13" s="115"/>
      <c r="AGX13" s="115"/>
      <c r="AGY13" s="115"/>
      <c r="AGZ13" s="115"/>
      <c r="AHA13" s="115"/>
      <c r="AHB13" s="115"/>
      <c r="AHC13" s="115"/>
      <c r="AHD13" s="115"/>
      <c r="AHE13" s="115"/>
      <c r="AHF13" s="115"/>
      <c r="AHG13" s="115"/>
      <c r="AHH13" s="115"/>
      <c r="AHI13" s="115"/>
      <c r="AHJ13" s="115"/>
      <c r="AHK13" s="115"/>
      <c r="AHL13" s="115"/>
      <c r="AHM13" s="115"/>
      <c r="AHN13" s="115"/>
      <c r="AHO13" s="115"/>
      <c r="AHP13" s="115"/>
      <c r="AHQ13" s="115"/>
      <c r="AHR13" s="115"/>
      <c r="AHS13" s="115"/>
      <c r="AHT13" s="115"/>
      <c r="AHU13" s="115"/>
      <c r="AHV13" s="115"/>
      <c r="AHW13" s="115"/>
      <c r="AHX13" s="115"/>
      <c r="AHY13" s="115"/>
      <c r="AHZ13" s="115"/>
      <c r="AIA13" s="115"/>
      <c r="AIB13" s="115"/>
      <c r="AIC13" s="115"/>
      <c r="AID13" s="115"/>
      <c r="AIE13" s="115"/>
      <c r="AIF13" s="115"/>
      <c r="AIG13" s="115"/>
      <c r="AIH13" s="115"/>
      <c r="AII13" s="115"/>
      <c r="AIJ13" s="115"/>
      <c r="AIK13" s="115"/>
      <c r="AIL13" s="115"/>
      <c r="AIM13" s="115"/>
      <c r="AIN13" s="115"/>
      <c r="AIO13" s="115"/>
      <c r="AIP13" s="115"/>
      <c r="AIQ13" s="115"/>
      <c r="AIR13" s="115"/>
      <c r="AIS13" s="115"/>
    </row>
    <row r="14" spans="1:929" ht="37.5" customHeight="1" x14ac:dyDescent="0.2">
      <c r="A14" s="40"/>
      <c r="B14" s="304">
        <v>1</v>
      </c>
      <c r="C14" s="352" t="s">
        <v>518</v>
      </c>
      <c r="D14" s="353"/>
      <c r="E14" s="137"/>
      <c r="BS14" s="306"/>
      <c r="BT14" s="287">
        <v>1</v>
      </c>
      <c r="BU14" s="334" t="s">
        <v>489</v>
      </c>
      <c r="BV14" s="335"/>
      <c r="BW14" s="137"/>
      <c r="BX14" s="115"/>
      <c r="BY14" s="115"/>
      <c r="BZ14" s="115"/>
      <c r="CA14" s="115"/>
      <c r="CB14" s="115"/>
      <c r="CC14" s="115"/>
      <c r="CD14" s="115"/>
      <c r="CE14" s="115"/>
      <c r="CF14" s="115"/>
      <c r="CG14" s="115"/>
      <c r="CH14" s="115"/>
      <c r="CI14" s="115"/>
      <c r="CJ14" s="115"/>
      <c r="CK14" s="115"/>
      <c r="CL14" s="115"/>
      <c r="CM14" s="115"/>
      <c r="CN14" s="115"/>
      <c r="CO14" s="115"/>
      <c r="CP14" s="115"/>
      <c r="CQ14" s="115"/>
      <c r="CR14" s="115"/>
      <c r="CS14" s="115"/>
      <c r="CT14" s="115"/>
      <c r="CU14" s="115"/>
      <c r="CV14" s="115"/>
      <c r="CW14" s="115"/>
      <c r="CX14" s="115"/>
      <c r="CY14" s="115"/>
      <c r="CZ14" s="115"/>
      <c r="DA14" s="115"/>
      <c r="DB14" s="115"/>
      <c r="DC14" s="115"/>
      <c r="DD14" s="115"/>
      <c r="DE14" s="115"/>
      <c r="DF14" s="115"/>
      <c r="DG14" s="115"/>
      <c r="DH14" s="115"/>
      <c r="DI14" s="115"/>
      <c r="DJ14" s="115"/>
      <c r="DK14" s="115"/>
      <c r="DL14" s="115"/>
      <c r="DM14" s="115"/>
      <c r="DN14" s="115"/>
      <c r="DO14" s="115"/>
      <c r="DP14" s="115"/>
      <c r="DQ14" s="115"/>
      <c r="DR14" s="115"/>
      <c r="DS14" s="115"/>
      <c r="DT14" s="115"/>
      <c r="DU14" s="115"/>
      <c r="DV14" s="115"/>
      <c r="DW14" s="115"/>
      <c r="DX14" s="115"/>
      <c r="DY14" s="115"/>
      <c r="DZ14" s="115"/>
      <c r="EA14" s="115"/>
      <c r="EB14" s="115"/>
      <c r="EC14" s="115"/>
      <c r="ED14" s="115"/>
      <c r="EE14" s="115"/>
      <c r="EF14" s="115"/>
      <c r="EG14" s="115"/>
      <c r="EH14" s="115"/>
      <c r="EI14" s="115"/>
      <c r="EJ14" s="115"/>
      <c r="EK14" s="115"/>
      <c r="EL14" s="115"/>
      <c r="EM14" s="115"/>
      <c r="EN14" s="115"/>
      <c r="EO14" s="115"/>
      <c r="EP14" s="115"/>
      <c r="EQ14" s="115"/>
      <c r="ER14" s="115"/>
      <c r="ES14" s="115"/>
      <c r="ET14" s="115"/>
      <c r="EU14" s="115"/>
      <c r="EV14" s="115"/>
      <c r="EW14" s="115"/>
      <c r="EX14" s="115"/>
      <c r="EY14" s="115"/>
      <c r="EZ14" s="115"/>
      <c r="FA14" s="115"/>
      <c r="FB14" s="115"/>
      <c r="FC14" s="115"/>
      <c r="FD14" s="115"/>
      <c r="FE14" s="115"/>
      <c r="FF14" s="115"/>
      <c r="FG14" s="115"/>
      <c r="FH14" s="115"/>
      <c r="FI14" s="115"/>
      <c r="FJ14" s="115"/>
      <c r="FK14" s="115"/>
      <c r="FL14" s="115"/>
      <c r="FM14" s="115"/>
      <c r="FN14" s="115"/>
      <c r="FO14" s="115"/>
      <c r="FP14" s="115"/>
      <c r="FQ14" s="115"/>
      <c r="FR14" s="115"/>
      <c r="FS14" s="115"/>
      <c r="FT14" s="115"/>
      <c r="FU14" s="115"/>
      <c r="FV14" s="115"/>
      <c r="FW14" s="115"/>
      <c r="FX14" s="115"/>
      <c r="FY14" s="115"/>
      <c r="FZ14" s="115"/>
      <c r="GA14" s="115"/>
      <c r="GB14" s="115"/>
      <c r="GC14" s="115"/>
      <c r="GD14" s="115"/>
      <c r="GE14" s="115"/>
      <c r="GF14" s="115"/>
      <c r="GG14" s="115"/>
      <c r="GH14" s="115"/>
      <c r="GI14" s="115"/>
      <c r="GJ14" s="115"/>
      <c r="GK14" s="115"/>
      <c r="GL14" s="115"/>
      <c r="GM14" s="115"/>
      <c r="GN14" s="115"/>
      <c r="GO14" s="115"/>
      <c r="GP14" s="115"/>
      <c r="GQ14" s="115"/>
      <c r="GR14" s="115"/>
      <c r="GS14" s="115"/>
      <c r="GT14" s="115"/>
      <c r="GU14" s="115"/>
      <c r="GV14" s="115"/>
      <c r="GW14" s="115"/>
      <c r="GX14" s="115"/>
      <c r="GY14" s="115"/>
      <c r="GZ14" s="115"/>
      <c r="HA14" s="115"/>
      <c r="HB14" s="115"/>
      <c r="HC14" s="115"/>
      <c r="HD14" s="115"/>
      <c r="HE14" s="115"/>
      <c r="HF14" s="115"/>
      <c r="HG14" s="115"/>
      <c r="HH14" s="115"/>
      <c r="HI14" s="115"/>
      <c r="HJ14" s="115"/>
      <c r="HK14" s="115"/>
      <c r="HL14" s="115"/>
      <c r="HM14" s="115"/>
      <c r="HN14" s="115"/>
      <c r="HO14" s="115"/>
      <c r="HP14" s="115"/>
      <c r="HQ14" s="115"/>
      <c r="HR14" s="115"/>
      <c r="HS14" s="115"/>
      <c r="HT14" s="115"/>
      <c r="HU14" s="115"/>
      <c r="HV14" s="115"/>
      <c r="HW14" s="115"/>
      <c r="HX14" s="115"/>
      <c r="HY14" s="115"/>
      <c r="HZ14" s="115"/>
      <c r="IA14" s="115"/>
      <c r="IB14" s="115"/>
      <c r="IC14" s="115"/>
      <c r="ID14" s="115"/>
      <c r="IE14" s="115"/>
      <c r="IF14" s="115"/>
      <c r="IG14" s="115"/>
      <c r="IH14" s="115"/>
      <c r="II14" s="115"/>
      <c r="IJ14" s="115"/>
      <c r="IK14" s="115"/>
      <c r="IL14" s="115"/>
      <c r="IM14" s="115"/>
      <c r="IN14" s="115"/>
      <c r="IO14" s="115"/>
      <c r="IP14" s="115"/>
      <c r="IQ14" s="115"/>
      <c r="IR14" s="115"/>
      <c r="IS14" s="115"/>
      <c r="IT14" s="115"/>
      <c r="IU14" s="115"/>
      <c r="IV14" s="115"/>
      <c r="IW14" s="115"/>
      <c r="IX14" s="115"/>
      <c r="IY14" s="115"/>
      <c r="IZ14" s="115"/>
      <c r="JA14" s="115"/>
      <c r="JB14" s="115"/>
      <c r="JC14" s="115"/>
      <c r="JD14" s="115"/>
      <c r="JE14" s="115"/>
      <c r="JF14" s="115"/>
      <c r="JG14" s="115"/>
      <c r="JH14" s="115"/>
      <c r="JI14" s="115"/>
      <c r="JJ14" s="115"/>
      <c r="JK14" s="115"/>
      <c r="JL14" s="115"/>
      <c r="JM14" s="115"/>
      <c r="JN14" s="115"/>
      <c r="JO14" s="115"/>
      <c r="JP14" s="115"/>
      <c r="JQ14" s="115"/>
      <c r="JR14" s="115"/>
      <c r="JS14" s="115"/>
      <c r="JT14" s="115"/>
      <c r="JU14" s="115"/>
      <c r="JV14" s="115"/>
      <c r="JW14" s="115"/>
      <c r="JX14" s="115"/>
      <c r="JY14" s="115"/>
      <c r="JZ14" s="115"/>
      <c r="KA14" s="115"/>
      <c r="KB14" s="115"/>
      <c r="KC14" s="115"/>
      <c r="KD14" s="115"/>
      <c r="KE14" s="115"/>
      <c r="KF14" s="115"/>
      <c r="KG14" s="115"/>
      <c r="KH14" s="115"/>
      <c r="KI14" s="115"/>
      <c r="KJ14" s="115"/>
      <c r="KK14" s="115"/>
      <c r="KL14" s="115"/>
      <c r="KM14" s="115"/>
      <c r="KN14" s="115"/>
      <c r="KO14" s="115"/>
      <c r="KP14" s="115"/>
      <c r="KQ14" s="115"/>
      <c r="KR14" s="115"/>
      <c r="KS14" s="115"/>
      <c r="KT14" s="115"/>
      <c r="KU14" s="115"/>
      <c r="KV14" s="115"/>
      <c r="KW14" s="115"/>
      <c r="KX14" s="115"/>
      <c r="KY14" s="115"/>
      <c r="KZ14" s="115"/>
      <c r="LA14" s="115"/>
      <c r="LB14" s="115"/>
      <c r="LC14" s="115"/>
      <c r="LD14" s="115"/>
      <c r="LE14" s="115"/>
      <c r="LF14" s="115"/>
      <c r="LG14" s="115"/>
      <c r="LH14" s="115"/>
      <c r="LI14" s="115"/>
      <c r="LJ14" s="115"/>
      <c r="LK14" s="115"/>
      <c r="LL14" s="115"/>
      <c r="LM14" s="115"/>
      <c r="LN14" s="115"/>
      <c r="LO14" s="115"/>
      <c r="LP14" s="115"/>
      <c r="LQ14" s="115"/>
      <c r="LR14" s="115"/>
      <c r="LS14" s="115"/>
      <c r="LT14" s="115"/>
      <c r="LU14" s="115"/>
      <c r="LV14" s="115"/>
      <c r="LW14" s="115"/>
      <c r="LX14" s="115"/>
      <c r="LY14" s="115"/>
      <c r="LZ14" s="115"/>
      <c r="MA14" s="115"/>
      <c r="MB14" s="115"/>
      <c r="MC14" s="115"/>
      <c r="MD14" s="115"/>
      <c r="ME14" s="115"/>
      <c r="MF14" s="115"/>
      <c r="MG14" s="115"/>
      <c r="MH14" s="115"/>
      <c r="MI14" s="115"/>
      <c r="MJ14" s="115"/>
      <c r="MK14" s="115"/>
      <c r="ML14" s="115"/>
      <c r="MM14" s="115"/>
      <c r="MN14" s="115"/>
      <c r="MO14" s="115"/>
      <c r="MP14" s="115"/>
      <c r="MQ14" s="115"/>
      <c r="MR14" s="115"/>
      <c r="MS14" s="115"/>
      <c r="MT14" s="115"/>
      <c r="MU14" s="115"/>
      <c r="MV14" s="115"/>
      <c r="MW14" s="115"/>
      <c r="MX14" s="115"/>
      <c r="MY14" s="115"/>
      <c r="MZ14" s="115"/>
      <c r="NA14" s="115"/>
      <c r="NB14" s="115"/>
      <c r="NC14" s="115"/>
      <c r="ND14" s="115"/>
      <c r="NE14" s="115"/>
      <c r="NF14" s="115"/>
      <c r="NG14" s="115"/>
      <c r="NH14" s="115"/>
      <c r="NI14" s="115"/>
      <c r="NJ14" s="115"/>
      <c r="NK14" s="115"/>
      <c r="NL14" s="115"/>
      <c r="NM14" s="115"/>
      <c r="NN14" s="115"/>
      <c r="NO14" s="115"/>
      <c r="NP14" s="115"/>
      <c r="NQ14" s="115"/>
      <c r="NR14" s="115"/>
      <c r="NS14" s="115"/>
      <c r="NT14" s="115"/>
      <c r="NU14" s="115"/>
      <c r="NV14" s="115"/>
      <c r="NW14" s="115"/>
      <c r="NX14" s="115"/>
      <c r="NY14" s="115"/>
      <c r="NZ14" s="115"/>
      <c r="OA14" s="115"/>
      <c r="OB14" s="115"/>
      <c r="OC14" s="115"/>
      <c r="OD14" s="115"/>
      <c r="OE14" s="115"/>
      <c r="OF14" s="115"/>
      <c r="OG14" s="115"/>
      <c r="OH14" s="115"/>
      <c r="OI14" s="115"/>
      <c r="OJ14" s="115"/>
      <c r="OK14" s="115"/>
      <c r="OL14" s="115"/>
      <c r="OM14" s="115"/>
      <c r="ON14" s="115"/>
      <c r="OO14" s="115"/>
      <c r="OP14" s="115"/>
      <c r="OQ14" s="115"/>
      <c r="OR14" s="115"/>
      <c r="OS14" s="115"/>
      <c r="OT14" s="115"/>
      <c r="OU14" s="115"/>
      <c r="OV14" s="115"/>
      <c r="OW14" s="115"/>
      <c r="OX14" s="115"/>
      <c r="OY14" s="115"/>
      <c r="OZ14" s="115"/>
      <c r="PA14" s="115"/>
      <c r="PB14" s="115"/>
      <c r="PC14" s="115"/>
      <c r="PD14" s="115"/>
      <c r="PE14" s="115"/>
      <c r="PF14" s="115"/>
      <c r="PG14" s="115"/>
      <c r="PH14" s="115"/>
      <c r="PI14" s="115"/>
      <c r="PJ14" s="115"/>
      <c r="PK14" s="115"/>
      <c r="PL14" s="115"/>
      <c r="PM14" s="115"/>
      <c r="PN14" s="115"/>
      <c r="PO14" s="115"/>
      <c r="PP14" s="115"/>
      <c r="PQ14" s="115"/>
      <c r="PR14" s="115"/>
      <c r="PS14" s="115"/>
      <c r="PT14" s="115"/>
      <c r="PU14" s="115"/>
      <c r="PV14" s="115"/>
      <c r="PW14" s="115"/>
      <c r="PX14" s="115"/>
      <c r="PY14" s="115"/>
      <c r="PZ14" s="115"/>
      <c r="QA14" s="115"/>
      <c r="QB14" s="115"/>
      <c r="QC14" s="115"/>
      <c r="QD14" s="115"/>
      <c r="QE14" s="115"/>
      <c r="QF14" s="115"/>
      <c r="QG14" s="115"/>
      <c r="QH14" s="115"/>
      <c r="QI14" s="115"/>
      <c r="QJ14" s="115"/>
      <c r="QK14" s="115"/>
      <c r="QL14" s="115"/>
      <c r="QM14" s="115"/>
      <c r="QN14" s="115"/>
      <c r="QO14" s="115"/>
      <c r="QP14" s="115"/>
      <c r="QQ14" s="115"/>
      <c r="QR14" s="115"/>
      <c r="QS14" s="115"/>
      <c r="QT14" s="115"/>
      <c r="QU14" s="115"/>
      <c r="QV14" s="115"/>
      <c r="QW14" s="115"/>
      <c r="QX14" s="115"/>
      <c r="QY14" s="115"/>
      <c r="QZ14" s="115"/>
      <c r="RA14" s="115"/>
      <c r="RB14" s="115"/>
      <c r="RC14" s="115"/>
      <c r="RD14" s="115"/>
      <c r="RE14" s="115"/>
      <c r="RF14" s="115"/>
      <c r="RG14" s="115"/>
      <c r="RH14" s="115"/>
      <c r="RI14" s="115"/>
      <c r="RJ14" s="115"/>
      <c r="RK14" s="115"/>
      <c r="RL14" s="115"/>
      <c r="RM14" s="115"/>
      <c r="RN14" s="115"/>
      <c r="RO14" s="115"/>
      <c r="RP14" s="115"/>
      <c r="RQ14" s="115"/>
      <c r="RR14" s="115"/>
      <c r="RS14" s="115"/>
      <c r="RT14" s="115"/>
      <c r="RU14" s="115"/>
      <c r="RV14" s="115"/>
      <c r="RW14" s="115"/>
      <c r="RX14" s="115"/>
      <c r="RY14" s="115"/>
      <c r="RZ14" s="115"/>
      <c r="SA14" s="115"/>
      <c r="SB14" s="115"/>
      <c r="SC14" s="115"/>
      <c r="SD14" s="115"/>
      <c r="SE14" s="115"/>
      <c r="SF14" s="115"/>
      <c r="SG14" s="115"/>
      <c r="SH14" s="115"/>
      <c r="SI14" s="115"/>
      <c r="SJ14" s="115"/>
      <c r="SK14" s="115"/>
      <c r="SL14" s="115"/>
      <c r="SM14" s="115"/>
      <c r="SN14" s="115"/>
      <c r="SO14" s="115"/>
      <c r="SP14" s="115"/>
      <c r="SQ14" s="115"/>
      <c r="SR14" s="115"/>
      <c r="SS14" s="115"/>
      <c r="ST14" s="115"/>
      <c r="SU14" s="115"/>
      <c r="SV14" s="115"/>
      <c r="SW14" s="115"/>
      <c r="SX14" s="115"/>
      <c r="SY14" s="115"/>
      <c r="SZ14" s="115"/>
      <c r="TA14" s="115"/>
      <c r="TB14" s="115"/>
      <c r="TC14" s="115"/>
      <c r="TD14" s="115"/>
      <c r="TE14" s="115"/>
      <c r="TF14" s="115"/>
      <c r="TG14" s="115"/>
      <c r="TH14" s="115"/>
      <c r="TI14" s="115"/>
      <c r="TJ14" s="115"/>
      <c r="TK14" s="115"/>
      <c r="TL14" s="115"/>
      <c r="TM14" s="115"/>
      <c r="TN14" s="115"/>
      <c r="TO14" s="115"/>
      <c r="TP14" s="115"/>
      <c r="TQ14" s="115"/>
      <c r="TR14" s="115"/>
      <c r="TS14" s="115"/>
      <c r="TT14" s="115"/>
      <c r="TU14" s="115"/>
      <c r="TV14" s="115"/>
      <c r="TW14" s="115"/>
      <c r="TX14" s="115"/>
      <c r="TY14" s="115"/>
      <c r="TZ14" s="115"/>
      <c r="UA14" s="115"/>
      <c r="UB14" s="115"/>
      <c r="UC14" s="115"/>
      <c r="UD14" s="115"/>
      <c r="UE14" s="115"/>
      <c r="UF14" s="115"/>
      <c r="UG14" s="115"/>
      <c r="UH14" s="115"/>
      <c r="UI14" s="115"/>
      <c r="UJ14" s="115"/>
      <c r="UK14" s="115"/>
      <c r="UL14" s="115"/>
      <c r="UM14" s="115"/>
      <c r="UN14" s="115"/>
      <c r="UO14" s="115"/>
      <c r="UP14" s="115"/>
      <c r="UQ14" s="115"/>
      <c r="UR14" s="115"/>
      <c r="US14" s="115"/>
      <c r="UT14" s="115"/>
      <c r="UU14" s="115"/>
      <c r="UV14" s="115"/>
      <c r="UW14" s="115"/>
      <c r="UX14" s="115"/>
      <c r="UY14" s="115"/>
      <c r="UZ14" s="115"/>
      <c r="VA14" s="115"/>
      <c r="VB14" s="115"/>
      <c r="VC14" s="115"/>
      <c r="VD14" s="115"/>
      <c r="VE14" s="115"/>
      <c r="VF14" s="115"/>
      <c r="VG14" s="115"/>
      <c r="VH14" s="115"/>
      <c r="VI14" s="115"/>
      <c r="VJ14" s="115"/>
      <c r="VK14" s="115"/>
      <c r="VL14" s="115"/>
      <c r="VM14" s="115"/>
      <c r="VN14" s="115"/>
      <c r="VO14" s="115"/>
      <c r="VP14" s="115"/>
      <c r="VQ14" s="115"/>
      <c r="VR14" s="115"/>
      <c r="VS14" s="115"/>
      <c r="VT14" s="115"/>
      <c r="VU14" s="115"/>
      <c r="VV14" s="115"/>
      <c r="VW14" s="115"/>
      <c r="VX14" s="115"/>
      <c r="VY14" s="115"/>
      <c r="VZ14" s="115"/>
      <c r="WA14" s="115"/>
      <c r="WB14" s="115"/>
      <c r="WC14" s="115"/>
      <c r="WD14" s="115"/>
      <c r="WE14" s="115"/>
      <c r="WF14" s="115"/>
      <c r="WG14" s="115"/>
      <c r="WH14" s="115"/>
      <c r="WI14" s="115"/>
      <c r="WJ14" s="115"/>
      <c r="WK14" s="115"/>
      <c r="WL14" s="115"/>
      <c r="WM14" s="115"/>
      <c r="WN14" s="115"/>
      <c r="WO14" s="115"/>
      <c r="WP14" s="115"/>
      <c r="WQ14" s="115"/>
      <c r="WR14" s="115"/>
      <c r="WS14" s="115"/>
      <c r="WT14" s="115"/>
      <c r="WU14" s="115"/>
      <c r="WV14" s="115"/>
      <c r="WW14" s="115"/>
      <c r="WX14" s="115"/>
      <c r="WY14" s="115"/>
      <c r="WZ14" s="115"/>
      <c r="XA14" s="115"/>
      <c r="XB14" s="115"/>
      <c r="XC14" s="115"/>
      <c r="XD14" s="115"/>
      <c r="XE14" s="115"/>
      <c r="XF14" s="115"/>
      <c r="XG14" s="115"/>
      <c r="XH14" s="115"/>
      <c r="XI14" s="115"/>
      <c r="XJ14" s="115"/>
      <c r="XK14" s="115"/>
      <c r="XL14" s="115"/>
      <c r="XM14" s="115"/>
      <c r="XN14" s="115"/>
      <c r="XO14" s="115"/>
      <c r="XP14" s="115"/>
      <c r="XQ14" s="115"/>
      <c r="XR14" s="115"/>
      <c r="XS14" s="115"/>
      <c r="XT14" s="115"/>
      <c r="XU14" s="115"/>
      <c r="XV14" s="115"/>
      <c r="XW14" s="115"/>
      <c r="XX14" s="115"/>
      <c r="XY14" s="115"/>
      <c r="XZ14" s="115"/>
      <c r="YA14" s="115"/>
      <c r="YB14" s="115"/>
      <c r="YC14" s="115"/>
      <c r="YD14" s="115"/>
      <c r="YE14" s="115"/>
      <c r="YF14" s="115"/>
      <c r="YG14" s="115"/>
      <c r="YH14" s="115"/>
      <c r="YI14" s="115"/>
      <c r="YJ14" s="115"/>
      <c r="YK14" s="115"/>
      <c r="YL14" s="115"/>
      <c r="YM14" s="115"/>
      <c r="YN14" s="115"/>
      <c r="YO14" s="115"/>
      <c r="YP14" s="115"/>
      <c r="YQ14" s="115"/>
      <c r="YR14" s="115"/>
      <c r="YS14" s="115"/>
      <c r="YT14" s="115"/>
      <c r="YU14" s="115"/>
      <c r="YV14" s="115"/>
      <c r="YW14" s="115"/>
      <c r="YX14" s="115"/>
      <c r="YY14" s="115"/>
      <c r="YZ14" s="115"/>
      <c r="ZA14" s="115"/>
      <c r="ZB14" s="115"/>
      <c r="ZC14" s="115"/>
      <c r="ZD14" s="115"/>
      <c r="ZE14" s="115"/>
      <c r="ZF14" s="115"/>
      <c r="ZG14" s="115"/>
      <c r="ZH14" s="115"/>
      <c r="ZI14" s="115"/>
      <c r="ZJ14" s="115"/>
      <c r="ZK14" s="115"/>
      <c r="ZL14" s="115"/>
      <c r="ZM14" s="115"/>
      <c r="ZN14" s="115"/>
      <c r="ZO14" s="115"/>
      <c r="ZP14" s="115"/>
      <c r="ZQ14" s="115"/>
      <c r="ZR14" s="115"/>
      <c r="ZS14" s="115"/>
      <c r="ZT14" s="115"/>
      <c r="ZU14" s="115"/>
      <c r="ZV14" s="115"/>
      <c r="ZW14" s="115"/>
      <c r="ZX14" s="115"/>
      <c r="ZY14" s="115"/>
      <c r="ZZ14" s="115"/>
      <c r="AAA14" s="115"/>
      <c r="AAB14" s="115"/>
      <c r="AAC14" s="115"/>
      <c r="AAD14" s="115"/>
      <c r="AAE14" s="115"/>
      <c r="AAF14" s="115"/>
      <c r="AAG14" s="115"/>
      <c r="AAH14" s="115"/>
      <c r="AAI14" s="115"/>
      <c r="AAJ14" s="115"/>
      <c r="AAK14" s="115"/>
      <c r="AAL14" s="115"/>
      <c r="AAM14" s="115"/>
      <c r="AAN14" s="115"/>
      <c r="AAO14" s="115"/>
      <c r="AAP14" s="115"/>
      <c r="AAQ14" s="115"/>
      <c r="AAR14" s="115"/>
      <c r="AAS14" s="115"/>
      <c r="AAT14" s="115"/>
      <c r="AAU14" s="115"/>
      <c r="AAV14" s="115"/>
      <c r="AAW14" s="115"/>
      <c r="AAX14" s="115"/>
      <c r="AAY14" s="115"/>
      <c r="AAZ14" s="115"/>
      <c r="ABA14" s="115"/>
      <c r="ABB14" s="115"/>
      <c r="ABC14" s="115"/>
      <c r="ABD14" s="115"/>
      <c r="ABE14" s="115"/>
      <c r="ABF14" s="115"/>
      <c r="ABG14" s="115"/>
      <c r="ABH14" s="115"/>
      <c r="ABI14" s="115"/>
      <c r="ABJ14" s="115"/>
      <c r="ABK14" s="115"/>
      <c r="ABL14" s="115"/>
      <c r="ABM14" s="115"/>
      <c r="ABN14" s="115"/>
      <c r="ABO14" s="115"/>
      <c r="ABP14" s="115"/>
      <c r="ABQ14" s="115"/>
      <c r="ABR14" s="115"/>
      <c r="ABS14" s="115"/>
      <c r="ABT14" s="115"/>
      <c r="ABU14" s="115"/>
      <c r="ABV14" s="115"/>
      <c r="ABW14" s="115"/>
      <c r="ABX14" s="115"/>
      <c r="ABY14" s="115"/>
      <c r="ABZ14" s="115"/>
      <c r="ACA14" s="115"/>
      <c r="ACB14" s="115"/>
      <c r="ACC14" s="115"/>
      <c r="ACD14" s="115"/>
      <c r="ACE14" s="115"/>
      <c r="ACF14" s="115"/>
      <c r="ACG14" s="115"/>
      <c r="ACH14" s="115"/>
      <c r="ACI14" s="115"/>
      <c r="ACJ14" s="115"/>
      <c r="ACK14" s="115"/>
      <c r="ACL14" s="115"/>
      <c r="ACM14" s="115"/>
      <c r="ACN14" s="115"/>
      <c r="ACO14" s="115"/>
      <c r="ACP14" s="115"/>
      <c r="ACQ14" s="115"/>
      <c r="ACR14" s="115"/>
      <c r="ACS14" s="115"/>
      <c r="ACT14" s="115"/>
      <c r="ACU14" s="115"/>
      <c r="ACV14" s="115"/>
      <c r="ACW14" s="115"/>
      <c r="ACX14" s="115"/>
      <c r="ACY14" s="115"/>
      <c r="ACZ14" s="115"/>
      <c r="ADA14" s="115"/>
      <c r="ADB14" s="115"/>
      <c r="ADC14" s="115"/>
      <c r="ADD14" s="115"/>
      <c r="ADE14" s="115"/>
      <c r="ADF14" s="115"/>
      <c r="ADG14" s="115"/>
      <c r="ADH14" s="115"/>
      <c r="ADI14" s="115"/>
      <c r="ADJ14" s="115"/>
      <c r="ADK14" s="115"/>
      <c r="ADL14" s="115"/>
      <c r="ADM14" s="115"/>
      <c r="ADN14" s="115"/>
      <c r="ADO14" s="115"/>
      <c r="ADP14" s="115"/>
      <c r="ADQ14" s="115"/>
      <c r="ADR14" s="115"/>
      <c r="ADS14" s="115"/>
      <c r="ADT14" s="115"/>
      <c r="ADU14" s="115"/>
      <c r="ADV14" s="115"/>
      <c r="ADW14" s="115"/>
      <c r="ADX14" s="115"/>
      <c r="ADY14" s="115"/>
      <c r="ADZ14" s="115"/>
      <c r="AEA14" s="115"/>
      <c r="AEB14" s="115"/>
      <c r="AEC14" s="115"/>
      <c r="AED14" s="115"/>
      <c r="AEE14" s="115"/>
      <c r="AEF14" s="115"/>
      <c r="AEG14" s="115"/>
      <c r="AEH14" s="115"/>
      <c r="AEI14" s="115"/>
      <c r="AEJ14" s="115"/>
      <c r="AEK14" s="115"/>
      <c r="AEL14" s="115"/>
      <c r="AEM14" s="115"/>
      <c r="AEN14" s="115"/>
      <c r="AEO14" s="115"/>
      <c r="AEP14" s="115"/>
      <c r="AEQ14" s="115"/>
      <c r="AER14" s="115"/>
      <c r="AES14" s="115"/>
      <c r="AET14" s="115"/>
      <c r="AEU14" s="115"/>
      <c r="AEV14" s="115"/>
      <c r="AEW14" s="115"/>
      <c r="AEX14" s="115"/>
      <c r="AEY14" s="115"/>
      <c r="AEZ14" s="115"/>
      <c r="AFA14" s="115"/>
      <c r="AFB14" s="115"/>
      <c r="AFC14" s="115"/>
      <c r="AFD14" s="115"/>
      <c r="AFE14" s="115"/>
      <c r="AFF14" s="115"/>
      <c r="AFG14" s="115"/>
      <c r="AFH14" s="115"/>
      <c r="AFI14" s="115"/>
      <c r="AFJ14" s="115"/>
      <c r="AFK14" s="115"/>
      <c r="AFL14" s="115"/>
      <c r="AFM14" s="115"/>
      <c r="AFN14" s="115"/>
      <c r="AFO14" s="115"/>
      <c r="AFP14" s="115"/>
      <c r="AFQ14" s="115"/>
      <c r="AFR14" s="115"/>
      <c r="AFS14" s="115"/>
      <c r="AFT14" s="115"/>
      <c r="AFU14" s="115"/>
      <c r="AFV14" s="115"/>
      <c r="AFW14" s="115"/>
      <c r="AFX14" s="115"/>
      <c r="AFY14" s="115"/>
      <c r="AFZ14" s="115"/>
      <c r="AGA14" s="115"/>
      <c r="AGB14" s="115"/>
      <c r="AGC14" s="115"/>
      <c r="AGD14" s="115"/>
      <c r="AGE14" s="115"/>
      <c r="AGF14" s="115"/>
      <c r="AGG14" s="115"/>
      <c r="AGH14" s="115"/>
      <c r="AGI14" s="115"/>
      <c r="AGJ14" s="115"/>
      <c r="AGK14" s="115"/>
      <c r="AGL14" s="115"/>
      <c r="AGM14" s="115"/>
      <c r="AGN14" s="115"/>
      <c r="AGO14" s="115"/>
      <c r="AGP14" s="115"/>
      <c r="AGQ14" s="115"/>
      <c r="AGR14" s="115"/>
      <c r="AGS14" s="115"/>
      <c r="AGT14" s="115"/>
      <c r="AGU14" s="115"/>
      <c r="AGV14" s="115"/>
      <c r="AGW14" s="115"/>
      <c r="AGX14" s="115"/>
      <c r="AGY14" s="115"/>
      <c r="AGZ14" s="115"/>
      <c r="AHA14" s="115"/>
      <c r="AHB14" s="115"/>
      <c r="AHC14" s="115"/>
      <c r="AHD14" s="115"/>
      <c r="AHE14" s="115"/>
      <c r="AHF14" s="115"/>
      <c r="AHG14" s="115"/>
      <c r="AHH14" s="115"/>
      <c r="AHI14" s="115"/>
      <c r="AHJ14" s="115"/>
      <c r="AHK14" s="115"/>
      <c r="AHL14" s="115"/>
      <c r="AHM14" s="115"/>
      <c r="AHN14" s="115"/>
      <c r="AHO14" s="115"/>
      <c r="AHP14" s="115"/>
      <c r="AHQ14" s="115"/>
      <c r="AHR14" s="115"/>
      <c r="AHS14" s="115"/>
      <c r="AHT14" s="115"/>
      <c r="AHU14" s="115"/>
      <c r="AHV14" s="115"/>
      <c r="AHW14" s="115"/>
      <c r="AHX14" s="115"/>
      <c r="AHY14" s="115"/>
      <c r="AHZ14" s="115"/>
      <c r="AIA14" s="115"/>
      <c r="AIB14" s="115"/>
      <c r="AIC14" s="115"/>
      <c r="AID14" s="115"/>
      <c r="AIE14" s="115"/>
      <c r="AIF14" s="115"/>
      <c r="AIG14" s="115"/>
      <c r="AIH14" s="115"/>
      <c r="AII14" s="115"/>
      <c r="AIJ14" s="115"/>
      <c r="AIK14" s="115"/>
      <c r="AIL14" s="115"/>
      <c r="AIM14" s="115"/>
      <c r="AIN14" s="115"/>
      <c r="AIO14" s="115"/>
      <c r="AIP14" s="115"/>
      <c r="AIQ14" s="115"/>
      <c r="AIR14" s="115"/>
      <c r="AIS14" s="115"/>
    </row>
    <row r="15" spans="1:929" ht="13.7" customHeight="1" x14ac:dyDescent="0.2">
      <c r="A15" s="40"/>
      <c r="B15" s="95"/>
      <c r="C15" s="95"/>
      <c r="D15" s="95"/>
      <c r="E15" s="139"/>
      <c r="BS15" s="306"/>
      <c r="BT15" s="95"/>
      <c r="BU15" s="95"/>
      <c r="BV15" s="95"/>
      <c r="BW15" s="139"/>
      <c r="BX15" s="115"/>
      <c r="BY15" s="115"/>
      <c r="BZ15" s="115"/>
      <c r="CA15" s="115"/>
      <c r="CB15" s="115"/>
      <c r="CC15" s="115"/>
      <c r="CD15" s="115"/>
      <c r="CE15" s="115"/>
      <c r="CF15" s="115"/>
      <c r="CG15" s="115"/>
      <c r="CH15" s="115"/>
      <c r="CI15" s="115"/>
      <c r="CJ15" s="115"/>
      <c r="CK15" s="115"/>
      <c r="CL15" s="115"/>
      <c r="CM15" s="115"/>
      <c r="CN15" s="115"/>
      <c r="CO15" s="115"/>
      <c r="CP15" s="115"/>
      <c r="CQ15" s="115"/>
      <c r="CR15" s="115"/>
      <c r="CS15" s="115"/>
      <c r="CT15" s="115"/>
      <c r="CU15" s="115"/>
      <c r="CV15" s="115"/>
      <c r="CW15" s="115"/>
      <c r="CX15" s="115"/>
      <c r="CY15" s="115"/>
      <c r="CZ15" s="115"/>
      <c r="DA15" s="115"/>
      <c r="DB15" s="115"/>
      <c r="DC15" s="115"/>
      <c r="DD15" s="115"/>
      <c r="DE15" s="115"/>
      <c r="DF15" s="115"/>
      <c r="DG15" s="115"/>
      <c r="DH15" s="115"/>
      <c r="DI15" s="115"/>
      <c r="DJ15" s="115"/>
      <c r="DK15" s="115"/>
      <c r="DL15" s="115"/>
      <c r="DM15" s="115"/>
      <c r="DN15" s="115"/>
      <c r="DO15" s="115"/>
      <c r="DP15" s="115"/>
      <c r="DQ15" s="115"/>
      <c r="DR15" s="115"/>
      <c r="DS15" s="115"/>
      <c r="DT15" s="115"/>
      <c r="DU15" s="115"/>
      <c r="DV15" s="115"/>
      <c r="DW15" s="115"/>
      <c r="DX15" s="115"/>
      <c r="DY15" s="115"/>
      <c r="DZ15" s="115"/>
      <c r="EA15" s="115"/>
      <c r="EB15" s="115"/>
      <c r="EC15" s="115"/>
      <c r="ED15" s="115"/>
      <c r="EE15" s="115"/>
      <c r="EF15" s="115"/>
      <c r="EG15" s="115"/>
      <c r="EH15" s="115"/>
      <c r="EI15" s="115"/>
      <c r="EJ15" s="115"/>
      <c r="EK15" s="115"/>
      <c r="EL15" s="115"/>
      <c r="EM15" s="115"/>
      <c r="EN15" s="115"/>
      <c r="EO15" s="115"/>
      <c r="EP15" s="115"/>
      <c r="EQ15" s="115"/>
      <c r="ER15" s="115"/>
      <c r="ES15" s="115"/>
      <c r="ET15" s="115"/>
      <c r="EU15" s="115"/>
      <c r="EV15" s="115"/>
      <c r="EW15" s="115"/>
      <c r="EX15" s="115"/>
      <c r="EY15" s="115"/>
      <c r="EZ15" s="115"/>
      <c r="FA15" s="115"/>
      <c r="FB15" s="115"/>
      <c r="FC15" s="115"/>
      <c r="FD15" s="115"/>
      <c r="FE15" s="115"/>
      <c r="FF15" s="115"/>
      <c r="FG15" s="115"/>
      <c r="FH15" s="115"/>
      <c r="FI15" s="115"/>
      <c r="FJ15" s="115"/>
      <c r="FK15" s="115"/>
      <c r="FL15" s="115"/>
      <c r="FM15" s="115"/>
      <c r="FN15" s="115"/>
      <c r="FO15" s="115"/>
      <c r="FP15" s="115"/>
      <c r="FQ15" s="115"/>
      <c r="FR15" s="115"/>
      <c r="FS15" s="115"/>
      <c r="FT15" s="115"/>
      <c r="FU15" s="115"/>
      <c r="FV15" s="115"/>
      <c r="FW15" s="115"/>
      <c r="FX15" s="115"/>
      <c r="FY15" s="115"/>
      <c r="FZ15" s="115"/>
      <c r="GA15" s="115"/>
      <c r="GB15" s="115"/>
      <c r="GC15" s="115"/>
      <c r="GD15" s="115"/>
      <c r="GE15" s="115"/>
      <c r="GF15" s="115"/>
      <c r="GG15" s="115"/>
      <c r="GH15" s="115"/>
      <c r="GI15" s="115"/>
      <c r="GJ15" s="115"/>
      <c r="GK15" s="115"/>
      <c r="GL15" s="115"/>
      <c r="GM15" s="115"/>
      <c r="GN15" s="115"/>
      <c r="GO15" s="115"/>
      <c r="GP15" s="115"/>
      <c r="GQ15" s="115"/>
      <c r="GR15" s="115"/>
      <c r="GS15" s="115"/>
      <c r="GT15" s="115"/>
      <c r="GU15" s="115"/>
      <c r="GV15" s="115"/>
      <c r="GW15" s="115"/>
      <c r="GX15" s="115"/>
      <c r="GY15" s="115"/>
      <c r="GZ15" s="115"/>
      <c r="HA15" s="115"/>
      <c r="HB15" s="115"/>
      <c r="HC15" s="115"/>
      <c r="HD15" s="115"/>
      <c r="HE15" s="115"/>
      <c r="HF15" s="115"/>
      <c r="HG15" s="115"/>
      <c r="HH15" s="115"/>
      <c r="HI15" s="115"/>
      <c r="HJ15" s="115"/>
      <c r="HK15" s="115"/>
      <c r="HL15" s="115"/>
      <c r="HM15" s="115"/>
      <c r="HN15" s="115"/>
      <c r="HO15" s="115"/>
      <c r="HP15" s="115"/>
      <c r="HQ15" s="115"/>
      <c r="HR15" s="115"/>
      <c r="HS15" s="115"/>
      <c r="HT15" s="115"/>
      <c r="HU15" s="115"/>
      <c r="HV15" s="115"/>
      <c r="HW15" s="115"/>
      <c r="HX15" s="115"/>
      <c r="HY15" s="115"/>
      <c r="HZ15" s="115"/>
      <c r="IA15" s="115"/>
      <c r="IB15" s="115"/>
      <c r="IC15" s="115"/>
      <c r="ID15" s="115"/>
      <c r="IE15" s="115"/>
      <c r="IF15" s="115"/>
      <c r="IG15" s="115"/>
      <c r="IH15" s="115"/>
      <c r="II15" s="115"/>
      <c r="IJ15" s="115"/>
      <c r="IK15" s="115"/>
      <c r="IL15" s="115"/>
      <c r="IM15" s="115"/>
      <c r="IN15" s="115"/>
      <c r="IO15" s="115"/>
      <c r="IP15" s="115"/>
      <c r="IQ15" s="115"/>
      <c r="IR15" s="115"/>
      <c r="IS15" s="115"/>
      <c r="IT15" s="115"/>
      <c r="IU15" s="115"/>
      <c r="IV15" s="115"/>
      <c r="IW15" s="115"/>
      <c r="IX15" s="115"/>
      <c r="IY15" s="115"/>
      <c r="IZ15" s="115"/>
      <c r="JA15" s="115"/>
      <c r="JB15" s="115"/>
      <c r="JC15" s="115"/>
      <c r="JD15" s="115"/>
      <c r="JE15" s="115"/>
      <c r="JF15" s="115"/>
      <c r="JG15" s="115"/>
      <c r="JH15" s="115"/>
      <c r="JI15" s="115"/>
      <c r="JJ15" s="115"/>
      <c r="JK15" s="115"/>
      <c r="JL15" s="115"/>
      <c r="JM15" s="115"/>
      <c r="JN15" s="115"/>
      <c r="JO15" s="115"/>
      <c r="JP15" s="115"/>
      <c r="JQ15" s="115"/>
      <c r="JR15" s="115"/>
      <c r="JS15" s="115"/>
      <c r="JT15" s="115"/>
      <c r="JU15" s="115"/>
      <c r="JV15" s="115"/>
      <c r="JW15" s="115"/>
      <c r="JX15" s="115"/>
      <c r="JY15" s="115"/>
      <c r="JZ15" s="115"/>
      <c r="KA15" s="115"/>
      <c r="KB15" s="115"/>
      <c r="KC15" s="115"/>
      <c r="KD15" s="115"/>
      <c r="KE15" s="115"/>
      <c r="KF15" s="115"/>
      <c r="KG15" s="115"/>
      <c r="KH15" s="115"/>
      <c r="KI15" s="115"/>
      <c r="KJ15" s="115"/>
      <c r="KK15" s="115"/>
      <c r="KL15" s="115"/>
      <c r="KM15" s="115"/>
      <c r="KN15" s="115"/>
      <c r="KO15" s="115"/>
      <c r="KP15" s="115"/>
      <c r="KQ15" s="115"/>
      <c r="KR15" s="115"/>
      <c r="KS15" s="115"/>
      <c r="KT15" s="115"/>
      <c r="KU15" s="115"/>
      <c r="KV15" s="115"/>
      <c r="KW15" s="115"/>
      <c r="KX15" s="115"/>
      <c r="KY15" s="115"/>
      <c r="KZ15" s="115"/>
      <c r="LA15" s="115"/>
      <c r="LB15" s="115"/>
      <c r="LC15" s="115"/>
      <c r="LD15" s="115"/>
      <c r="LE15" s="115"/>
      <c r="LF15" s="115"/>
      <c r="LG15" s="115"/>
      <c r="LH15" s="115"/>
      <c r="LI15" s="115"/>
      <c r="LJ15" s="115"/>
      <c r="LK15" s="115"/>
      <c r="LL15" s="115"/>
      <c r="LM15" s="115"/>
      <c r="LN15" s="115"/>
      <c r="LO15" s="115"/>
      <c r="LP15" s="115"/>
      <c r="LQ15" s="115"/>
      <c r="LR15" s="115"/>
      <c r="LS15" s="115"/>
      <c r="LT15" s="115"/>
      <c r="LU15" s="115"/>
      <c r="LV15" s="115"/>
      <c r="LW15" s="115"/>
      <c r="LX15" s="115"/>
      <c r="LY15" s="115"/>
      <c r="LZ15" s="115"/>
      <c r="MA15" s="115"/>
      <c r="MB15" s="115"/>
      <c r="MC15" s="115"/>
      <c r="MD15" s="115"/>
      <c r="ME15" s="115"/>
      <c r="MF15" s="115"/>
      <c r="MG15" s="115"/>
      <c r="MH15" s="115"/>
      <c r="MI15" s="115"/>
      <c r="MJ15" s="115"/>
      <c r="MK15" s="115"/>
      <c r="ML15" s="115"/>
      <c r="MM15" s="115"/>
      <c r="MN15" s="115"/>
      <c r="MO15" s="115"/>
      <c r="MP15" s="115"/>
      <c r="MQ15" s="115"/>
      <c r="MR15" s="115"/>
      <c r="MS15" s="115"/>
      <c r="MT15" s="115"/>
      <c r="MU15" s="115"/>
      <c r="MV15" s="115"/>
      <c r="MW15" s="115"/>
      <c r="MX15" s="115"/>
      <c r="MY15" s="115"/>
      <c r="MZ15" s="115"/>
      <c r="NA15" s="115"/>
      <c r="NB15" s="115"/>
      <c r="NC15" s="115"/>
      <c r="ND15" s="115"/>
      <c r="NE15" s="115"/>
      <c r="NF15" s="115"/>
      <c r="NG15" s="115"/>
      <c r="NH15" s="115"/>
      <c r="NI15" s="115"/>
      <c r="NJ15" s="115"/>
      <c r="NK15" s="115"/>
      <c r="NL15" s="115"/>
      <c r="NM15" s="115"/>
      <c r="NN15" s="115"/>
      <c r="NO15" s="115"/>
      <c r="NP15" s="115"/>
      <c r="NQ15" s="115"/>
      <c r="NR15" s="115"/>
      <c r="NS15" s="115"/>
      <c r="NT15" s="115"/>
      <c r="NU15" s="115"/>
      <c r="NV15" s="115"/>
      <c r="NW15" s="115"/>
      <c r="NX15" s="115"/>
      <c r="NY15" s="115"/>
      <c r="NZ15" s="115"/>
      <c r="OA15" s="115"/>
      <c r="OB15" s="115"/>
      <c r="OC15" s="115"/>
      <c r="OD15" s="115"/>
      <c r="OE15" s="115"/>
      <c r="OF15" s="115"/>
      <c r="OG15" s="115"/>
      <c r="OH15" s="115"/>
      <c r="OI15" s="115"/>
      <c r="OJ15" s="115"/>
      <c r="OK15" s="115"/>
      <c r="OL15" s="115"/>
      <c r="OM15" s="115"/>
      <c r="ON15" s="115"/>
      <c r="OO15" s="115"/>
      <c r="OP15" s="115"/>
      <c r="OQ15" s="115"/>
      <c r="OR15" s="115"/>
      <c r="OS15" s="115"/>
      <c r="OT15" s="115"/>
      <c r="OU15" s="115"/>
      <c r="OV15" s="115"/>
      <c r="OW15" s="115"/>
      <c r="OX15" s="115"/>
      <c r="OY15" s="115"/>
      <c r="OZ15" s="115"/>
      <c r="PA15" s="115"/>
      <c r="PB15" s="115"/>
      <c r="PC15" s="115"/>
      <c r="PD15" s="115"/>
      <c r="PE15" s="115"/>
      <c r="PF15" s="115"/>
      <c r="PG15" s="115"/>
      <c r="PH15" s="115"/>
      <c r="PI15" s="115"/>
      <c r="PJ15" s="115"/>
      <c r="PK15" s="115"/>
      <c r="PL15" s="115"/>
      <c r="PM15" s="115"/>
      <c r="PN15" s="115"/>
      <c r="PO15" s="115"/>
      <c r="PP15" s="115"/>
      <c r="PQ15" s="115"/>
      <c r="PR15" s="115"/>
      <c r="PS15" s="115"/>
      <c r="PT15" s="115"/>
      <c r="PU15" s="115"/>
      <c r="PV15" s="115"/>
      <c r="PW15" s="115"/>
      <c r="PX15" s="115"/>
      <c r="PY15" s="115"/>
      <c r="PZ15" s="115"/>
      <c r="QA15" s="115"/>
      <c r="QB15" s="115"/>
      <c r="QC15" s="115"/>
      <c r="QD15" s="115"/>
      <c r="QE15" s="115"/>
      <c r="QF15" s="115"/>
      <c r="QG15" s="115"/>
      <c r="QH15" s="115"/>
      <c r="QI15" s="115"/>
      <c r="QJ15" s="115"/>
      <c r="QK15" s="115"/>
      <c r="QL15" s="115"/>
      <c r="QM15" s="115"/>
      <c r="QN15" s="115"/>
      <c r="QO15" s="115"/>
      <c r="QP15" s="115"/>
      <c r="QQ15" s="115"/>
      <c r="QR15" s="115"/>
      <c r="QS15" s="115"/>
      <c r="QT15" s="115"/>
      <c r="QU15" s="115"/>
      <c r="QV15" s="115"/>
      <c r="QW15" s="115"/>
      <c r="QX15" s="115"/>
      <c r="QY15" s="115"/>
      <c r="QZ15" s="115"/>
      <c r="RA15" s="115"/>
      <c r="RB15" s="115"/>
      <c r="RC15" s="115"/>
      <c r="RD15" s="115"/>
      <c r="RE15" s="115"/>
      <c r="RF15" s="115"/>
      <c r="RG15" s="115"/>
      <c r="RH15" s="115"/>
      <c r="RI15" s="115"/>
      <c r="RJ15" s="115"/>
      <c r="RK15" s="115"/>
      <c r="RL15" s="115"/>
      <c r="RM15" s="115"/>
      <c r="RN15" s="115"/>
      <c r="RO15" s="115"/>
      <c r="RP15" s="115"/>
      <c r="RQ15" s="115"/>
      <c r="RR15" s="115"/>
      <c r="RS15" s="115"/>
      <c r="RT15" s="115"/>
      <c r="RU15" s="115"/>
      <c r="RV15" s="115"/>
      <c r="RW15" s="115"/>
      <c r="RX15" s="115"/>
      <c r="RY15" s="115"/>
      <c r="RZ15" s="115"/>
      <c r="SA15" s="115"/>
      <c r="SB15" s="115"/>
      <c r="SC15" s="115"/>
      <c r="SD15" s="115"/>
      <c r="SE15" s="115"/>
      <c r="SF15" s="115"/>
      <c r="SG15" s="115"/>
      <c r="SH15" s="115"/>
      <c r="SI15" s="115"/>
      <c r="SJ15" s="115"/>
      <c r="SK15" s="115"/>
      <c r="SL15" s="115"/>
      <c r="SM15" s="115"/>
      <c r="SN15" s="115"/>
      <c r="SO15" s="115"/>
      <c r="SP15" s="115"/>
      <c r="SQ15" s="115"/>
      <c r="SR15" s="115"/>
      <c r="SS15" s="115"/>
      <c r="ST15" s="115"/>
      <c r="SU15" s="115"/>
      <c r="SV15" s="115"/>
      <c r="SW15" s="115"/>
      <c r="SX15" s="115"/>
      <c r="SY15" s="115"/>
      <c r="SZ15" s="115"/>
      <c r="TA15" s="115"/>
      <c r="TB15" s="115"/>
      <c r="TC15" s="115"/>
      <c r="TD15" s="115"/>
      <c r="TE15" s="115"/>
      <c r="TF15" s="115"/>
      <c r="TG15" s="115"/>
      <c r="TH15" s="115"/>
      <c r="TI15" s="115"/>
      <c r="TJ15" s="115"/>
      <c r="TK15" s="115"/>
      <c r="TL15" s="115"/>
      <c r="TM15" s="115"/>
      <c r="TN15" s="115"/>
      <c r="TO15" s="115"/>
      <c r="TP15" s="115"/>
      <c r="TQ15" s="115"/>
      <c r="TR15" s="115"/>
      <c r="TS15" s="115"/>
      <c r="TT15" s="115"/>
      <c r="TU15" s="115"/>
      <c r="TV15" s="115"/>
      <c r="TW15" s="115"/>
      <c r="TX15" s="115"/>
      <c r="TY15" s="115"/>
      <c r="TZ15" s="115"/>
      <c r="UA15" s="115"/>
      <c r="UB15" s="115"/>
      <c r="UC15" s="115"/>
      <c r="UD15" s="115"/>
      <c r="UE15" s="115"/>
      <c r="UF15" s="115"/>
      <c r="UG15" s="115"/>
      <c r="UH15" s="115"/>
      <c r="UI15" s="115"/>
      <c r="UJ15" s="115"/>
      <c r="UK15" s="115"/>
      <c r="UL15" s="115"/>
      <c r="UM15" s="115"/>
      <c r="UN15" s="115"/>
      <c r="UO15" s="115"/>
      <c r="UP15" s="115"/>
      <c r="UQ15" s="115"/>
      <c r="UR15" s="115"/>
      <c r="US15" s="115"/>
      <c r="UT15" s="115"/>
      <c r="UU15" s="115"/>
      <c r="UV15" s="115"/>
      <c r="UW15" s="115"/>
      <c r="UX15" s="115"/>
      <c r="UY15" s="115"/>
      <c r="UZ15" s="115"/>
      <c r="VA15" s="115"/>
      <c r="VB15" s="115"/>
      <c r="VC15" s="115"/>
      <c r="VD15" s="115"/>
      <c r="VE15" s="115"/>
      <c r="VF15" s="115"/>
      <c r="VG15" s="115"/>
      <c r="VH15" s="115"/>
      <c r="VI15" s="115"/>
      <c r="VJ15" s="115"/>
      <c r="VK15" s="115"/>
      <c r="VL15" s="115"/>
      <c r="VM15" s="115"/>
      <c r="VN15" s="115"/>
      <c r="VO15" s="115"/>
      <c r="VP15" s="115"/>
      <c r="VQ15" s="115"/>
      <c r="VR15" s="115"/>
      <c r="VS15" s="115"/>
      <c r="VT15" s="115"/>
      <c r="VU15" s="115"/>
      <c r="VV15" s="115"/>
      <c r="VW15" s="115"/>
      <c r="VX15" s="115"/>
      <c r="VY15" s="115"/>
      <c r="VZ15" s="115"/>
      <c r="WA15" s="115"/>
      <c r="WB15" s="115"/>
      <c r="WC15" s="115"/>
      <c r="WD15" s="115"/>
      <c r="WE15" s="115"/>
      <c r="WF15" s="115"/>
      <c r="WG15" s="115"/>
      <c r="WH15" s="115"/>
      <c r="WI15" s="115"/>
      <c r="WJ15" s="115"/>
      <c r="WK15" s="115"/>
      <c r="WL15" s="115"/>
      <c r="WM15" s="115"/>
      <c r="WN15" s="115"/>
      <c r="WO15" s="115"/>
      <c r="WP15" s="115"/>
      <c r="WQ15" s="115"/>
      <c r="WR15" s="115"/>
      <c r="WS15" s="115"/>
      <c r="WT15" s="115"/>
      <c r="WU15" s="115"/>
      <c r="WV15" s="115"/>
      <c r="WW15" s="115"/>
      <c r="WX15" s="115"/>
      <c r="WY15" s="115"/>
      <c r="WZ15" s="115"/>
      <c r="XA15" s="115"/>
      <c r="XB15" s="115"/>
      <c r="XC15" s="115"/>
      <c r="XD15" s="115"/>
      <c r="XE15" s="115"/>
      <c r="XF15" s="115"/>
      <c r="XG15" s="115"/>
      <c r="XH15" s="115"/>
      <c r="XI15" s="115"/>
      <c r="XJ15" s="115"/>
      <c r="XK15" s="115"/>
      <c r="XL15" s="115"/>
      <c r="XM15" s="115"/>
      <c r="XN15" s="115"/>
      <c r="XO15" s="115"/>
      <c r="XP15" s="115"/>
      <c r="XQ15" s="115"/>
      <c r="XR15" s="115"/>
      <c r="XS15" s="115"/>
      <c r="XT15" s="115"/>
      <c r="XU15" s="115"/>
      <c r="XV15" s="115"/>
      <c r="XW15" s="115"/>
      <c r="XX15" s="115"/>
      <c r="XY15" s="115"/>
      <c r="XZ15" s="115"/>
      <c r="YA15" s="115"/>
      <c r="YB15" s="115"/>
      <c r="YC15" s="115"/>
      <c r="YD15" s="115"/>
      <c r="YE15" s="115"/>
      <c r="YF15" s="115"/>
      <c r="YG15" s="115"/>
      <c r="YH15" s="115"/>
      <c r="YI15" s="115"/>
      <c r="YJ15" s="115"/>
      <c r="YK15" s="115"/>
      <c r="YL15" s="115"/>
      <c r="YM15" s="115"/>
      <c r="YN15" s="115"/>
      <c r="YO15" s="115"/>
      <c r="YP15" s="115"/>
      <c r="YQ15" s="115"/>
      <c r="YR15" s="115"/>
      <c r="YS15" s="115"/>
      <c r="YT15" s="115"/>
      <c r="YU15" s="115"/>
      <c r="YV15" s="115"/>
      <c r="YW15" s="115"/>
      <c r="YX15" s="115"/>
      <c r="YY15" s="115"/>
      <c r="YZ15" s="115"/>
      <c r="ZA15" s="115"/>
      <c r="ZB15" s="115"/>
      <c r="ZC15" s="115"/>
      <c r="ZD15" s="115"/>
      <c r="ZE15" s="115"/>
      <c r="ZF15" s="115"/>
      <c r="ZG15" s="115"/>
      <c r="ZH15" s="115"/>
      <c r="ZI15" s="115"/>
      <c r="ZJ15" s="115"/>
      <c r="ZK15" s="115"/>
      <c r="ZL15" s="115"/>
      <c r="ZM15" s="115"/>
      <c r="ZN15" s="115"/>
      <c r="ZO15" s="115"/>
      <c r="ZP15" s="115"/>
      <c r="ZQ15" s="115"/>
      <c r="ZR15" s="115"/>
      <c r="ZS15" s="115"/>
      <c r="ZT15" s="115"/>
      <c r="ZU15" s="115"/>
      <c r="ZV15" s="115"/>
      <c r="ZW15" s="115"/>
      <c r="ZX15" s="115"/>
      <c r="ZY15" s="115"/>
      <c r="ZZ15" s="115"/>
      <c r="AAA15" s="115"/>
      <c r="AAB15" s="115"/>
      <c r="AAC15" s="115"/>
      <c r="AAD15" s="115"/>
      <c r="AAE15" s="115"/>
      <c r="AAF15" s="115"/>
      <c r="AAG15" s="115"/>
      <c r="AAH15" s="115"/>
      <c r="AAI15" s="115"/>
      <c r="AAJ15" s="115"/>
      <c r="AAK15" s="115"/>
      <c r="AAL15" s="115"/>
      <c r="AAM15" s="115"/>
      <c r="AAN15" s="115"/>
      <c r="AAO15" s="115"/>
      <c r="AAP15" s="115"/>
      <c r="AAQ15" s="115"/>
      <c r="AAR15" s="115"/>
      <c r="AAS15" s="115"/>
      <c r="AAT15" s="115"/>
      <c r="AAU15" s="115"/>
      <c r="AAV15" s="115"/>
      <c r="AAW15" s="115"/>
      <c r="AAX15" s="115"/>
      <c r="AAY15" s="115"/>
      <c r="AAZ15" s="115"/>
      <c r="ABA15" s="115"/>
      <c r="ABB15" s="115"/>
      <c r="ABC15" s="115"/>
      <c r="ABD15" s="115"/>
      <c r="ABE15" s="115"/>
      <c r="ABF15" s="115"/>
      <c r="ABG15" s="115"/>
      <c r="ABH15" s="115"/>
      <c r="ABI15" s="115"/>
      <c r="ABJ15" s="115"/>
      <c r="ABK15" s="115"/>
      <c r="ABL15" s="115"/>
      <c r="ABM15" s="115"/>
      <c r="ABN15" s="115"/>
      <c r="ABO15" s="115"/>
      <c r="ABP15" s="115"/>
      <c r="ABQ15" s="115"/>
      <c r="ABR15" s="115"/>
      <c r="ABS15" s="115"/>
      <c r="ABT15" s="115"/>
      <c r="ABU15" s="115"/>
      <c r="ABV15" s="115"/>
      <c r="ABW15" s="115"/>
      <c r="ABX15" s="115"/>
      <c r="ABY15" s="115"/>
      <c r="ABZ15" s="115"/>
      <c r="ACA15" s="115"/>
      <c r="ACB15" s="115"/>
      <c r="ACC15" s="115"/>
      <c r="ACD15" s="115"/>
      <c r="ACE15" s="115"/>
      <c r="ACF15" s="115"/>
      <c r="ACG15" s="115"/>
      <c r="ACH15" s="115"/>
      <c r="ACI15" s="115"/>
      <c r="ACJ15" s="115"/>
      <c r="ACK15" s="115"/>
      <c r="ACL15" s="115"/>
      <c r="ACM15" s="115"/>
      <c r="ACN15" s="115"/>
      <c r="ACO15" s="115"/>
      <c r="ACP15" s="115"/>
      <c r="ACQ15" s="115"/>
      <c r="ACR15" s="115"/>
      <c r="ACS15" s="115"/>
      <c r="ACT15" s="115"/>
      <c r="ACU15" s="115"/>
      <c r="ACV15" s="115"/>
      <c r="ACW15" s="115"/>
      <c r="ACX15" s="115"/>
      <c r="ACY15" s="115"/>
      <c r="ACZ15" s="115"/>
      <c r="ADA15" s="115"/>
      <c r="ADB15" s="115"/>
      <c r="ADC15" s="115"/>
      <c r="ADD15" s="115"/>
      <c r="ADE15" s="115"/>
      <c r="ADF15" s="115"/>
      <c r="ADG15" s="115"/>
      <c r="ADH15" s="115"/>
      <c r="ADI15" s="115"/>
      <c r="ADJ15" s="115"/>
      <c r="ADK15" s="115"/>
      <c r="ADL15" s="115"/>
      <c r="ADM15" s="115"/>
      <c r="ADN15" s="115"/>
      <c r="ADO15" s="115"/>
      <c r="ADP15" s="115"/>
      <c r="ADQ15" s="115"/>
      <c r="ADR15" s="115"/>
      <c r="ADS15" s="115"/>
      <c r="ADT15" s="115"/>
      <c r="ADU15" s="115"/>
      <c r="ADV15" s="115"/>
      <c r="ADW15" s="115"/>
      <c r="ADX15" s="115"/>
      <c r="ADY15" s="115"/>
      <c r="ADZ15" s="115"/>
      <c r="AEA15" s="115"/>
      <c r="AEB15" s="115"/>
      <c r="AEC15" s="115"/>
      <c r="AED15" s="115"/>
      <c r="AEE15" s="115"/>
      <c r="AEF15" s="115"/>
      <c r="AEG15" s="115"/>
      <c r="AEH15" s="115"/>
      <c r="AEI15" s="115"/>
      <c r="AEJ15" s="115"/>
      <c r="AEK15" s="115"/>
      <c r="AEL15" s="115"/>
      <c r="AEM15" s="115"/>
      <c r="AEN15" s="115"/>
      <c r="AEO15" s="115"/>
      <c r="AEP15" s="115"/>
      <c r="AEQ15" s="115"/>
      <c r="AER15" s="115"/>
      <c r="AES15" s="115"/>
      <c r="AET15" s="115"/>
      <c r="AEU15" s="115"/>
      <c r="AEV15" s="115"/>
      <c r="AEW15" s="115"/>
      <c r="AEX15" s="115"/>
      <c r="AEY15" s="115"/>
      <c r="AEZ15" s="115"/>
      <c r="AFA15" s="115"/>
      <c r="AFB15" s="115"/>
      <c r="AFC15" s="115"/>
      <c r="AFD15" s="115"/>
      <c r="AFE15" s="115"/>
      <c r="AFF15" s="115"/>
      <c r="AFG15" s="115"/>
      <c r="AFH15" s="115"/>
      <c r="AFI15" s="115"/>
      <c r="AFJ15" s="115"/>
      <c r="AFK15" s="115"/>
      <c r="AFL15" s="115"/>
      <c r="AFM15" s="115"/>
      <c r="AFN15" s="115"/>
      <c r="AFO15" s="115"/>
      <c r="AFP15" s="115"/>
      <c r="AFQ15" s="115"/>
      <c r="AFR15" s="115"/>
      <c r="AFS15" s="115"/>
      <c r="AFT15" s="115"/>
      <c r="AFU15" s="115"/>
      <c r="AFV15" s="115"/>
      <c r="AFW15" s="115"/>
      <c r="AFX15" s="115"/>
      <c r="AFY15" s="115"/>
      <c r="AFZ15" s="115"/>
      <c r="AGA15" s="115"/>
      <c r="AGB15" s="115"/>
      <c r="AGC15" s="115"/>
      <c r="AGD15" s="115"/>
      <c r="AGE15" s="115"/>
      <c r="AGF15" s="115"/>
      <c r="AGG15" s="115"/>
      <c r="AGH15" s="115"/>
      <c r="AGI15" s="115"/>
      <c r="AGJ15" s="115"/>
      <c r="AGK15" s="115"/>
      <c r="AGL15" s="115"/>
      <c r="AGM15" s="115"/>
      <c r="AGN15" s="115"/>
      <c r="AGO15" s="115"/>
      <c r="AGP15" s="115"/>
      <c r="AGQ15" s="115"/>
      <c r="AGR15" s="115"/>
      <c r="AGS15" s="115"/>
      <c r="AGT15" s="115"/>
      <c r="AGU15" s="115"/>
      <c r="AGV15" s="115"/>
      <c r="AGW15" s="115"/>
      <c r="AGX15" s="115"/>
      <c r="AGY15" s="115"/>
      <c r="AGZ15" s="115"/>
      <c r="AHA15" s="115"/>
      <c r="AHB15" s="115"/>
      <c r="AHC15" s="115"/>
      <c r="AHD15" s="115"/>
      <c r="AHE15" s="115"/>
      <c r="AHF15" s="115"/>
      <c r="AHG15" s="115"/>
      <c r="AHH15" s="115"/>
      <c r="AHI15" s="115"/>
      <c r="AHJ15" s="115"/>
      <c r="AHK15" s="115"/>
      <c r="AHL15" s="115"/>
      <c r="AHM15" s="115"/>
      <c r="AHN15" s="115"/>
      <c r="AHO15" s="115"/>
      <c r="AHP15" s="115"/>
      <c r="AHQ15" s="115"/>
      <c r="AHR15" s="115"/>
      <c r="AHS15" s="115"/>
      <c r="AHT15" s="115"/>
      <c r="AHU15" s="115"/>
      <c r="AHV15" s="115"/>
      <c r="AHW15" s="115"/>
      <c r="AHX15" s="115"/>
      <c r="AHY15" s="115"/>
      <c r="AHZ15" s="115"/>
      <c r="AIA15" s="115"/>
      <c r="AIB15" s="115"/>
      <c r="AIC15" s="115"/>
      <c r="AID15" s="115"/>
      <c r="AIE15" s="115"/>
      <c r="AIF15" s="115"/>
      <c r="AIG15" s="115"/>
      <c r="AIH15" s="115"/>
      <c r="AII15" s="115"/>
      <c r="AIJ15" s="115"/>
      <c r="AIK15" s="115"/>
      <c r="AIL15" s="115"/>
      <c r="AIM15" s="115"/>
      <c r="AIN15" s="115"/>
      <c r="AIO15" s="115"/>
      <c r="AIP15" s="115"/>
      <c r="AIQ15" s="115"/>
      <c r="AIR15" s="115"/>
      <c r="AIS15" s="115"/>
    </row>
    <row r="16" spans="1:929" ht="35.450000000000003" customHeight="1" x14ac:dyDescent="0.2">
      <c r="A16" s="40"/>
      <c r="B16" s="304">
        <v>2</v>
      </c>
      <c r="C16" s="352" t="s">
        <v>519</v>
      </c>
      <c r="D16" s="353"/>
      <c r="E16" s="137"/>
      <c r="BS16" s="306"/>
      <c r="BT16" s="287">
        <v>2</v>
      </c>
      <c r="BU16" s="334" t="s">
        <v>522</v>
      </c>
      <c r="BV16" s="335"/>
      <c r="BW16" s="137"/>
      <c r="BX16" s="115"/>
      <c r="BY16" s="115"/>
      <c r="BZ16" s="115"/>
      <c r="CA16" s="115"/>
      <c r="CB16" s="115"/>
      <c r="CC16" s="115"/>
      <c r="CD16" s="115"/>
      <c r="CE16" s="115"/>
      <c r="CF16" s="115"/>
      <c r="CG16" s="115"/>
      <c r="CH16" s="115"/>
      <c r="CI16" s="115"/>
      <c r="CJ16" s="115"/>
      <c r="CK16" s="115"/>
      <c r="CL16" s="115"/>
      <c r="CM16" s="115"/>
      <c r="CN16" s="115"/>
      <c r="CO16" s="115"/>
      <c r="CP16" s="115"/>
      <c r="CQ16" s="115"/>
      <c r="CR16" s="115"/>
      <c r="CS16" s="115"/>
      <c r="CT16" s="115"/>
      <c r="CU16" s="115"/>
      <c r="CV16" s="115"/>
      <c r="CW16" s="115"/>
      <c r="CX16" s="115"/>
      <c r="CY16" s="115"/>
      <c r="CZ16" s="115"/>
      <c r="DA16" s="115"/>
      <c r="DB16" s="115"/>
      <c r="DC16" s="115"/>
      <c r="DD16" s="115"/>
      <c r="DE16" s="115"/>
      <c r="DF16" s="115"/>
      <c r="DG16" s="115"/>
      <c r="DH16" s="115"/>
      <c r="DI16" s="115"/>
      <c r="DJ16" s="115"/>
      <c r="DK16" s="115"/>
      <c r="DL16" s="115"/>
      <c r="DM16" s="115"/>
      <c r="DN16" s="115"/>
      <c r="DO16" s="115"/>
      <c r="DP16" s="115"/>
      <c r="DQ16" s="115"/>
      <c r="DR16" s="115"/>
      <c r="DS16" s="115"/>
      <c r="DT16" s="115"/>
      <c r="DU16" s="115"/>
      <c r="DV16" s="115"/>
      <c r="DW16" s="115"/>
      <c r="DX16" s="115"/>
      <c r="DY16" s="115"/>
      <c r="DZ16" s="115"/>
      <c r="EA16" s="115"/>
      <c r="EB16" s="115"/>
      <c r="EC16" s="115"/>
      <c r="ED16" s="115"/>
      <c r="EE16" s="115"/>
      <c r="EF16" s="115"/>
      <c r="EG16" s="115"/>
      <c r="EH16" s="115"/>
      <c r="EI16" s="115"/>
      <c r="EJ16" s="115"/>
      <c r="EK16" s="115"/>
      <c r="EL16" s="115"/>
      <c r="EM16" s="115"/>
      <c r="EN16" s="115"/>
      <c r="EO16" s="115"/>
      <c r="EP16" s="115"/>
      <c r="EQ16" s="115"/>
      <c r="ER16" s="115"/>
      <c r="ES16" s="115"/>
      <c r="ET16" s="115"/>
      <c r="EU16" s="115"/>
      <c r="EV16" s="115"/>
      <c r="EW16" s="115"/>
      <c r="EX16" s="115"/>
      <c r="EY16" s="115"/>
      <c r="EZ16" s="115"/>
      <c r="FA16" s="115"/>
      <c r="FB16" s="115"/>
      <c r="FC16" s="115"/>
      <c r="FD16" s="115"/>
      <c r="FE16" s="115"/>
      <c r="FF16" s="115"/>
      <c r="FG16" s="115"/>
      <c r="FH16" s="115"/>
      <c r="FI16" s="115"/>
      <c r="FJ16" s="115"/>
      <c r="FK16" s="115"/>
      <c r="FL16" s="115"/>
      <c r="FM16" s="115"/>
      <c r="FN16" s="115"/>
      <c r="FO16" s="115"/>
      <c r="FP16" s="115"/>
      <c r="FQ16" s="115"/>
      <c r="FR16" s="115"/>
      <c r="FS16" s="115"/>
      <c r="FT16" s="115"/>
      <c r="FU16" s="115"/>
      <c r="FV16" s="115"/>
      <c r="FW16" s="115"/>
      <c r="FX16" s="115"/>
      <c r="FY16" s="115"/>
      <c r="FZ16" s="115"/>
      <c r="GA16" s="115"/>
      <c r="GB16" s="115"/>
      <c r="GC16" s="115"/>
      <c r="GD16" s="115"/>
      <c r="GE16" s="115"/>
      <c r="GF16" s="115"/>
      <c r="GG16" s="115"/>
      <c r="GH16" s="115"/>
      <c r="GI16" s="115"/>
      <c r="GJ16" s="115"/>
      <c r="GK16" s="115"/>
      <c r="GL16" s="115"/>
      <c r="GM16" s="115"/>
      <c r="GN16" s="115"/>
      <c r="GO16" s="115"/>
      <c r="GP16" s="115"/>
      <c r="GQ16" s="115"/>
      <c r="GR16" s="115"/>
      <c r="GS16" s="115"/>
      <c r="GT16" s="115"/>
      <c r="GU16" s="115"/>
      <c r="GV16" s="115"/>
      <c r="GW16" s="115"/>
      <c r="GX16" s="115"/>
      <c r="GY16" s="115"/>
      <c r="GZ16" s="115"/>
      <c r="HA16" s="115"/>
      <c r="HB16" s="115"/>
      <c r="HC16" s="115"/>
      <c r="HD16" s="115"/>
      <c r="HE16" s="115"/>
      <c r="HF16" s="115"/>
      <c r="HG16" s="115"/>
      <c r="HH16" s="115"/>
      <c r="HI16" s="115"/>
      <c r="HJ16" s="115"/>
      <c r="HK16" s="115"/>
      <c r="HL16" s="115"/>
      <c r="HM16" s="115"/>
      <c r="HN16" s="115"/>
      <c r="HO16" s="115"/>
      <c r="HP16" s="115"/>
      <c r="HQ16" s="115"/>
      <c r="HR16" s="115"/>
      <c r="HS16" s="115"/>
      <c r="HT16" s="115"/>
      <c r="HU16" s="115"/>
      <c r="HV16" s="115"/>
      <c r="HW16" s="115"/>
      <c r="HX16" s="115"/>
      <c r="HY16" s="115"/>
      <c r="HZ16" s="115"/>
      <c r="IA16" s="115"/>
      <c r="IB16" s="115"/>
      <c r="IC16" s="115"/>
      <c r="ID16" s="115"/>
      <c r="IE16" s="115"/>
      <c r="IF16" s="115"/>
      <c r="IG16" s="115"/>
      <c r="IH16" s="115"/>
      <c r="II16" s="115"/>
      <c r="IJ16" s="115"/>
      <c r="IK16" s="115"/>
      <c r="IL16" s="115"/>
      <c r="IM16" s="115"/>
      <c r="IN16" s="115"/>
      <c r="IO16" s="115"/>
      <c r="IP16" s="115"/>
      <c r="IQ16" s="115"/>
      <c r="IR16" s="115"/>
      <c r="IS16" s="115"/>
      <c r="IT16" s="115"/>
      <c r="IU16" s="115"/>
      <c r="IV16" s="115"/>
      <c r="IW16" s="115"/>
      <c r="IX16" s="115"/>
      <c r="IY16" s="115"/>
      <c r="IZ16" s="115"/>
      <c r="JA16" s="115"/>
      <c r="JB16" s="115"/>
      <c r="JC16" s="115"/>
      <c r="JD16" s="115"/>
      <c r="JE16" s="115"/>
      <c r="JF16" s="115"/>
      <c r="JG16" s="115"/>
      <c r="JH16" s="115"/>
      <c r="JI16" s="115"/>
      <c r="JJ16" s="115"/>
      <c r="JK16" s="115"/>
      <c r="JL16" s="115"/>
      <c r="JM16" s="115"/>
      <c r="JN16" s="115"/>
      <c r="JO16" s="115"/>
      <c r="JP16" s="115"/>
      <c r="JQ16" s="115"/>
      <c r="JR16" s="115"/>
      <c r="JS16" s="115"/>
      <c r="JT16" s="115"/>
      <c r="JU16" s="115"/>
      <c r="JV16" s="115"/>
      <c r="JW16" s="115"/>
      <c r="JX16" s="115"/>
      <c r="JY16" s="115"/>
      <c r="JZ16" s="115"/>
      <c r="KA16" s="115"/>
      <c r="KB16" s="115"/>
      <c r="KC16" s="115"/>
      <c r="KD16" s="115"/>
      <c r="KE16" s="115"/>
      <c r="KF16" s="115"/>
      <c r="KG16" s="115"/>
      <c r="KH16" s="115"/>
      <c r="KI16" s="115"/>
      <c r="KJ16" s="115"/>
      <c r="KK16" s="115"/>
      <c r="KL16" s="115"/>
      <c r="KM16" s="115"/>
      <c r="KN16" s="115"/>
      <c r="KO16" s="115"/>
      <c r="KP16" s="115"/>
      <c r="KQ16" s="115"/>
      <c r="KR16" s="115"/>
      <c r="KS16" s="115"/>
      <c r="KT16" s="115"/>
      <c r="KU16" s="115"/>
      <c r="KV16" s="115"/>
      <c r="KW16" s="115"/>
      <c r="KX16" s="115"/>
      <c r="KY16" s="115"/>
      <c r="KZ16" s="115"/>
      <c r="LA16" s="115"/>
      <c r="LB16" s="115"/>
      <c r="LC16" s="115"/>
      <c r="LD16" s="115"/>
      <c r="LE16" s="115"/>
      <c r="LF16" s="115"/>
      <c r="LG16" s="115"/>
      <c r="LH16" s="115"/>
      <c r="LI16" s="115"/>
      <c r="LJ16" s="115"/>
      <c r="LK16" s="115"/>
      <c r="LL16" s="115"/>
      <c r="LM16" s="115"/>
      <c r="LN16" s="115"/>
      <c r="LO16" s="115"/>
      <c r="LP16" s="115"/>
      <c r="LQ16" s="115"/>
      <c r="LR16" s="115"/>
      <c r="LS16" s="115"/>
      <c r="LT16" s="115"/>
      <c r="LU16" s="115"/>
      <c r="LV16" s="115"/>
      <c r="LW16" s="115"/>
      <c r="LX16" s="115"/>
      <c r="LY16" s="115"/>
      <c r="LZ16" s="115"/>
      <c r="MA16" s="115"/>
      <c r="MB16" s="115"/>
      <c r="MC16" s="115"/>
      <c r="MD16" s="115"/>
      <c r="ME16" s="115"/>
      <c r="MF16" s="115"/>
      <c r="MG16" s="115"/>
      <c r="MH16" s="115"/>
      <c r="MI16" s="115"/>
      <c r="MJ16" s="115"/>
      <c r="MK16" s="115"/>
      <c r="ML16" s="115"/>
      <c r="MM16" s="115"/>
      <c r="MN16" s="115"/>
      <c r="MO16" s="115"/>
      <c r="MP16" s="115"/>
      <c r="MQ16" s="115"/>
      <c r="MR16" s="115"/>
      <c r="MS16" s="115"/>
      <c r="MT16" s="115"/>
      <c r="MU16" s="115"/>
      <c r="MV16" s="115"/>
      <c r="MW16" s="115"/>
      <c r="MX16" s="115"/>
      <c r="MY16" s="115"/>
      <c r="MZ16" s="115"/>
      <c r="NA16" s="115"/>
      <c r="NB16" s="115"/>
      <c r="NC16" s="115"/>
      <c r="ND16" s="115"/>
      <c r="NE16" s="115"/>
      <c r="NF16" s="115"/>
      <c r="NG16" s="115"/>
      <c r="NH16" s="115"/>
      <c r="NI16" s="115"/>
      <c r="NJ16" s="115"/>
      <c r="NK16" s="115"/>
      <c r="NL16" s="115"/>
      <c r="NM16" s="115"/>
      <c r="NN16" s="115"/>
      <c r="NO16" s="115"/>
      <c r="NP16" s="115"/>
      <c r="NQ16" s="115"/>
      <c r="NR16" s="115"/>
      <c r="NS16" s="115"/>
      <c r="NT16" s="115"/>
      <c r="NU16" s="115"/>
      <c r="NV16" s="115"/>
      <c r="NW16" s="115"/>
      <c r="NX16" s="115"/>
      <c r="NY16" s="115"/>
      <c r="NZ16" s="115"/>
      <c r="OA16" s="115"/>
      <c r="OB16" s="115"/>
      <c r="OC16" s="115"/>
      <c r="OD16" s="115"/>
      <c r="OE16" s="115"/>
      <c r="OF16" s="115"/>
      <c r="OG16" s="115"/>
      <c r="OH16" s="115"/>
      <c r="OI16" s="115"/>
      <c r="OJ16" s="115"/>
      <c r="OK16" s="115"/>
      <c r="OL16" s="115"/>
      <c r="OM16" s="115"/>
      <c r="ON16" s="115"/>
      <c r="OO16" s="115"/>
      <c r="OP16" s="115"/>
      <c r="OQ16" s="115"/>
      <c r="OR16" s="115"/>
      <c r="OS16" s="115"/>
      <c r="OT16" s="115"/>
      <c r="OU16" s="115"/>
      <c r="OV16" s="115"/>
      <c r="OW16" s="115"/>
      <c r="OX16" s="115"/>
      <c r="OY16" s="115"/>
      <c r="OZ16" s="115"/>
      <c r="PA16" s="115"/>
      <c r="PB16" s="115"/>
      <c r="PC16" s="115"/>
      <c r="PD16" s="115"/>
      <c r="PE16" s="115"/>
      <c r="PF16" s="115"/>
      <c r="PG16" s="115"/>
      <c r="PH16" s="115"/>
      <c r="PI16" s="115"/>
      <c r="PJ16" s="115"/>
      <c r="PK16" s="115"/>
      <c r="PL16" s="115"/>
      <c r="PM16" s="115"/>
      <c r="PN16" s="115"/>
      <c r="PO16" s="115"/>
      <c r="PP16" s="115"/>
      <c r="PQ16" s="115"/>
      <c r="PR16" s="115"/>
      <c r="PS16" s="115"/>
      <c r="PT16" s="115"/>
      <c r="PU16" s="115"/>
      <c r="PV16" s="115"/>
      <c r="PW16" s="115"/>
      <c r="PX16" s="115"/>
      <c r="PY16" s="115"/>
      <c r="PZ16" s="115"/>
      <c r="QA16" s="115"/>
      <c r="QB16" s="115"/>
      <c r="QC16" s="115"/>
      <c r="QD16" s="115"/>
      <c r="QE16" s="115"/>
      <c r="QF16" s="115"/>
      <c r="QG16" s="115"/>
      <c r="QH16" s="115"/>
      <c r="QI16" s="115"/>
      <c r="QJ16" s="115"/>
      <c r="QK16" s="115"/>
      <c r="QL16" s="115"/>
      <c r="QM16" s="115"/>
      <c r="QN16" s="115"/>
      <c r="QO16" s="115"/>
      <c r="QP16" s="115"/>
      <c r="QQ16" s="115"/>
      <c r="QR16" s="115"/>
      <c r="QS16" s="115"/>
      <c r="QT16" s="115"/>
      <c r="QU16" s="115"/>
      <c r="QV16" s="115"/>
      <c r="QW16" s="115"/>
      <c r="QX16" s="115"/>
      <c r="QY16" s="115"/>
      <c r="QZ16" s="115"/>
      <c r="RA16" s="115"/>
      <c r="RB16" s="115"/>
      <c r="RC16" s="115"/>
      <c r="RD16" s="115"/>
      <c r="RE16" s="115"/>
      <c r="RF16" s="115"/>
      <c r="RG16" s="115"/>
      <c r="RH16" s="115"/>
      <c r="RI16" s="115"/>
      <c r="RJ16" s="115"/>
      <c r="RK16" s="115"/>
      <c r="RL16" s="115"/>
      <c r="RM16" s="115"/>
      <c r="RN16" s="115"/>
      <c r="RO16" s="115"/>
      <c r="RP16" s="115"/>
      <c r="RQ16" s="115"/>
      <c r="RR16" s="115"/>
      <c r="RS16" s="115"/>
      <c r="RT16" s="115"/>
      <c r="RU16" s="115"/>
      <c r="RV16" s="115"/>
      <c r="RW16" s="115"/>
      <c r="RX16" s="115"/>
      <c r="RY16" s="115"/>
      <c r="RZ16" s="115"/>
      <c r="SA16" s="115"/>
      <c r="SB16" s="115"/>
      <c r="SC16" s="115"/>
      <c r="SD16" s="115"/>
      <c r="SE16" s="115"/>
      <c r="SF16" s="115"/>
      <c r="SG16" s="115"/>
      <c r="SH16" s="115"/>
      <c r="SI16" s="115"/>
      <c r="SJ16" s="115"/>
      <c r="SK16" s="115"/>
      <c r="SL16" s="115"/>
      <c r="SM16" s="115"/>
      <c r="SN16" s="115"/>
      <c r="SO16" s="115"/>
      <c r="SP16" s="115"/>
      <c r="SQ16" s="115"/>
      <c r="SR16" s="115"/>
      <c r="SS16" s="115"/>
      <c r="ST16" s="115"/>
      <c r="SU16" s="115"/>
      <c r="SV16" s="115"/>
      <c r="SW16" s="115"/>
      <c r="SX16" s="115"/>
      <c r="SY16" s="115"/>
      <c r="SZ16" s="115"/>
      <c r="TA16" s="115"/>
      <c r="TB16" s="115"/>
      <c r="TC16" s="115"/>
      <c r="TD16" s="115"/>
      <c r="TE16" s="115"/>
      <c r="TF16" s="115"/>
      <c r="TG16" s="115"/>
      <c r="TH16" s="115"/>
      <c r="TI16" s="115"/>
      <c r="TJ16" s="115"/>
      <c r="TK16" s="115"/>
      <c r="TL16" s="115"/>
      <c r="TM16" s="115"/>
      <c r="TN16" s="115"/>
      <c r="TO16" s="115"/>
      <c r="TP16" s="115"/>
      <c r="TQ16" s="115"/>
      <c r="TR16" s="115"/>
      <c r="TS16" s="115"/>
      <c r="TT16" s="115"/>
      <c r="TU16" s="115"/>
      <c r="TV16" s="115"/>
      <c r="TW16" s="115"/>
      <c r="TX16" s="115"/>
      <c r="TY16" s="115"/>
      <c r="TZ16" s="115"/>
      <c r="UA16" s="115"/>
      <c r="UB16" s="115"/>
      <c r="UC16" s="115"/>
      <c r="UD16" s="115"/>
      <c r="UE16" s="115"/>
      <c r="UF16" s="115"/>
      <c r="UG16" s="115"/>
      <c r="UH16" s="115"/>
      <c r="UI16" s="115"/>
      <c r="UJ16" s="115"/>
      <c r="UK16" s="115"/>
      <c r="UL16" s="115"/>
      <c r="UM16" s="115"/>
      <c r="UN16" s="115"/>
      <c r="UO16" s="115"/>
      <c r="UP16" s="115"/>
      <c r="UQ16" s="115"/>
      <c r="UR16" s="115"/>
      <c r="US16" s="115"/>
      <c r="UT16" s="115"/>
      <c r="UU16" s="115"/>
      <c r="UV16" s="115"/>
      <c r="UW16" s="115"/>
      <c r="UX16" s="115"/>
      <c r="UY16" s="115"/>
      <c r="UZ16" s="115"/>
      <c r="VA16" s="115"/>
      <c r="VB16" s="115"/>
      <c r="VC16" s="115"/>
      <c r="VD16" s="115"/>
      <c r="VE16" s="115"/>
      <c r="VF16" s="115"/>
      <c r="VG16" s="115"/>
      <c r="VH16" s="115"/>
      <c r="VI16" s="115"/>
      <c r="VJ16" s="115"/>
      <c r="VK16" s="115"/>
      <c r="VL16" s="115"/>
      <c r="VM16" s="115"/>
      <c r="VN16" s="115"/>
      <c r="VO16" s="115"/>
      <c r="VP16" s="115"/>
      <c r="VQ16" s="115"/>
      <c r="VR16" s="115"/>
      <c r="VS16" s="115"/>
      <c r="VT16" s="115"/>
      <c r="VU16" s="115"/>
      <c r="VV16" s="115"/>
      <c r="VW16" s="115"/>
      <c r="VX16" s="115"/>
      <c r="VY16" s="115"/>
      <c r="VZ16" s="115"/>
      <c r="WA16" s="115"/>
      <c r="WB16" s="115"/>
      <c r="WC16" s="115"/>
      <c r="WD16" s="115"/>
      <c r="WE16" s="115"/>
      <c r="WF16" s="115"/>
      <c r="WG16" s="115"/>
      <c r="WH16" s="115"/>
      <c r="WI16" s="115"/>
      <c r="WJ16" s="115"/>
      <c r="WK16" s="115"/>
      <c r="WL16" s="115"/>
      <c r="WM16" s="115"/>
      <c r="WN16" s="115"/>
      <c r="WO16" s="115"/>
      <c r="WP16" s="115"/>
      <c r="WQ16" s="115"/>
      <c r="WR16" s="115"/>
      <c r="WS16" s="115"/>
      <c r="WT16" s="115"/>
      <c r="WU16" s="115"/>
      <c r="WV16" s="115"/>
      <c r="WW16" s="115"/>
      <c r="WX16" s="115"/>
      <c r="WY16" s="115"/>
      <c r="WZ16" s="115"/>
      <c r="XA16" s="115"/>
      <c r="XB16" s="115"/>
      <c r="XC16" s="115"/>
      <c r="XD16" s="115"/>
      <c r="XE16" s="115"/>
      <c r="XF16" s="115"/>
      <c r="XG16" s="115"/>
      <c r="XH16" s="115"/>
      <c r="XI16" s="115"/>
      <c r="XJ16" s="115"/>
      <c r="XK16" s="115"/>
      <c r="XL16" s="115"/>
      <c r="XM16" s="115"/>
      <c r="XN16" s="115"/>
      <c r="XO16" s="115"/>
      <c r="XP16" s="115"/>
      <c r="XQ16" s="115"/>
      <c r="XR16" s="115"/>
      <c r="XS16" s="115"/>
      <c r="XT16" s="115"/>
      <c r="XU16" s="115"/>
      <c r="XV16" s="115"/>
      <c r="XW16" s="115"/>
      <c r="XX16" s="115"/>
      <c r="XY16" s="115"/>
      <c r="XZ16" s="115"/>
      <c r="YA16" s="115"/>
      <c r="YB16" s="115"/>
      <c r="YC16" s="115"/>
      <c r="YD16" s="115"/>
      <c r="YE16" s="115"/>
      <c r="YF16" s="115"/>
      <c r="YG16" s="115"/>
      <c r="YH16" s="115"/>
      <c r="YI16" s="115"/>
      <c r="YJ16" s="115"/>
      <c r="YK16" s="115"/>
      <c r="YL16" s="115"/>
      <c r="YM16" s="115"/>
      <c r="YN16" s="115"/>
      <c r="YO16" s="115"/>
      <c r="YP16" s="115"/>
      <c r="YQ16" s="115"/>
      <c r="YR16" s="115"/>
      <c r="YS16" s="115"/>
      <c r="YT16" s="115"/>
      <c r="YU16" s="115"/>
      <c r="YV16" s="115"/>
      <c r="YW16" s="115"/>
      <c r="YX16" s="115"/>
      <c r="YY16" s="115"/>
      <c r="YZ16" s="115"/>
      <c r="ZA16" s="115"/>
      <c r="ZB16" s="115"/>
      <c r="ZC16" s="115"/>
      <c r="ZD16" s="115"/>
      <c r="ZE16" s="115"/>
      <c r="ZF16" s="115"/>
      <c r="ZG16" s="115"/>
      <c r="ZH16" s="115"/>
      <c r="ZI16" s="115"/>
      <c r="ZJ16" s="115"/>
      <c r="ZK16" s="115"/>
      <c r="ZL16" s="115"/>
      <c r="ZM16" s="115"/>
      <c r="ZN16" s="115"/>
      <c r="ZO16" s="115"/>
      <c r="ZP16" s="115"/>
      <c r="ZQ16" s="115"/>
      <c r="ZR16" s="115"/>
      <c r="ZS16" s="115"/>
      <c r="ZT16" s="115"/>
      <c r="ZU16" s="115"/>
      <c r="ZV16" s="115"/>
      <c r="ZW16" s="115"/>
      <c r="ZX16" s="115"/>
      <c r="ZY16" s="115"/>
      <c r="ZZ16" s="115"/>
      <c r="AAA16" s="115"/>
      <c r="AAB16" s="115"/>
      <c r="AAC16" s="115"/>
      <c r="AAD16" s="115"/>
      <c r="AAE16" s="115"/>
      <c r="AAF16" s="115"/>
      <c r="AAG16" s="115"/>
      <c r="AAH16" s="115"/>
      <c r="AAI16" s="115"/>
      <c r="AAJ16" s="115"/>
      <c r="AAK16" s="115"/>
      <c r="AAL16" s="115"/>
      <c r="AAM16" s="115"/>
      <c r="AAN16" s="115"/>
      <c r="AAO16" s="115"/>
      <c r="AAP16" s="115"/>
      <c r="AAQ16" s="115"/>
      <c r="AAR16" s="115"/>
      <c r="AAS16" s="115"/>
      <c r="AAT16" s="115"/>
      <c r="AAU16" s="115"/>
      <c r="AAV16" s="115"/>
      <c r="AAW16" s="115"/>
      <c r="AAX16" s="115"/>
      <c r="AAY16" s="115"/>
      <c r="AAZ16" s="115"/>
      <c r="ABA16" s="115"/>
      <c r="ABB16" s="115"/>
      <c r="ABC16" s="115"/>
      <c r="ABD16" s="115"/>
      <c r="ABE16" s="115"/>
      <c r="ABF16" s="115"/>
      <c r="ABG16" s="115"/>
      <c r="ABH16" s="115"/>
      <c r="ABI16" s="115"/>
      <c r="ABJ16" s="115"/>
      <c r="ABK16" s="115"/>
      <c r="ABL16" s="115"/>
      <c r="ABM16" s="115"/>
      <c r="ABN16" s="115"/>
      <c r="ABO16" s="115"/>
      <c r="ABP16" s="115"/>
      <c r="ABQ16" s="115"/>
      <c r="ABR16" s="115"/>
      <c r="ABS16" s="115"/>
      <c r="ABT16" s="115"/>
      <c r="ABU16" s="115"/>
      <c r="ABV16" s="115"/>
      <c r="ABW16" s="115"/>
      <c r="ABX16" s="115"/>
      <c r="ABY16" s="115"/>
      <c r="ABZ16" s="115"/>
      <c r="ACA16" s="115"/>
      <c r="ACB16" s="115"/>
      <c r="ACC16" s="115"/>
      <c r="ACD16" s="115"/>
      <c r="ACE16" s="115"/>
      <c r="ACF16" s="115"/>
      <c r="ACG16" s="115"/>
      <c r="ACH16" s="115"/>
      <c r="ACI16" s="115"/>
      <c r="ACJ16" s="115"/>
      <c r="ACK16" s="115"/>
      <c r="ACL16" s="115"/>
      <c r="ACM16" s="115"/>
      <c r="ACN16" s="115"/>
      <c r="ACO16" s="115"/>
      <c r="ACP16" s="115"/>
      <c r="ACQ16" s="115"/>
      <c r="ACR16" s="115"/>
      <c r="ACS16" s="115"/>
      <c r="ACT16" s="115"/>
      <c r="ACU16" s="115"/>
      <c r="ACV16" s="115"/>
      <c r="ACW16" s="115"/>
      <c r="ACX16" s="115"/>
      <c r="ACY16" s="115"/>
      <c r="ACZ16" s="115"/>
      <c r="ADA16" s="115"/>
      <c r="ADB16" s="115"/>
      <c r="ADC16" s="115"/>
      <c r="ADD16" s="115"/>
      <c r="ADE16" s="115"/>
      <c r="ADF16" s="115"/>
      <c r="ADG16" s="115"/>
      <c r="ADH16" s="115"/>
      <c r="ADI16" s="115"/>
      <c r="ADJ16" s="115"/>
      <c r="ADK16" s="115"/>
      <c r="ADL16" s="115"/>
      <c r="ADM16" s="115"/>
      <c r="ADN16" s="115"/>
      <c r="ADO16" s="115"/>
      <c r="ADP16" s="115"/>
      <c r="ADQ16" s="115"/>
      <c r="ADR16" s="115"/>
      <c r="ADS16" s="115"/>
      <c r="ADT16" s="115"/>
      <c r="ADU16" s="115"/>
      <c r="ADV16" s="115"/>
      <c r="ADW16" s="115"/>
      <c r="ADX16" s="115"/>
      <c r="ADY16" s="115"/>
      <c r="ADZ16" s="115"/>
      <c r="AEA16" s="115"/>
      <c r="AEB16" s="115"/>
      <c r="AEC16" s="115"/>
      <c r="AED16" s="115"/>
      <c r="AEE16" s="115"/>
      <c r="AEF16" s="115"/>
      <c r="AEG16" s="115"/>
      <c r="AEH16" s="115"/>
      <c r="AEI16" s="115"/>
      <c r="AEJ16" s="115"/>
      <c r="AEK16" s="115"/>
      <c r="AEL16" s="115"/>
      <c r="AEM16" s="115"/>
      <c r="AEN16" s="115"/>
      <c r="AEO16" s="115"/>
      <c r="AEP16" s="115"/>
      <c r="AEQ16" s="115"/>
      <c r="AER16" s="115"/>
      <c r="AES16" s="115"/>
      <c r="AET16" s="115"/>
      <c r="AEU16" s="115"/>
      <c r="AEV16" s="115"/>
      <c r="AEW16" s="115"/>
      <c r="AEX16" s="115"/>
      <c r="AEY16" s="115"/>
      <c r="AEZ16" s="115"/>
      <c r="AFA16" s="115"/>
      <c r="AFB16" s="115"/>
      <c r="AFC16" s="115"/>
      <c r="AFD16" s="115"/>
      <c r="AFE16" s="115"/>
      <c r="AFF16" s="115"/>
      <c r="AFG16" s="115"/>
      <c r="AFH16" s="115"/>
      <c r="AFI16" s="115"/>
      <c r="AFJ16" s="115"/>
      <c r="AFK16" s="115"/>
      <c r="AFL16" s="115"/>
      <c r="AFM16" s="115"/>
      <c r="AFN16" s="115"/>
      <c r="AFO16" s="115"/>
      <c r="AFP16" s="115"/>
      <c r="AFQ16" s="115"/>
      <c r="AFR16" s="115"/>
      <c r="AFS16" s="115"/>
      <c r="AFT16" s="115"/>
      <c r="AFU16" s="115"/>
      <c r="AFV16" s="115"/>
      <c r="AFW16" s="115"/>
      <c r="AFX16" s="115"/>
      <c r="AFY16" s="115"/>
      <c r="AFZ16" s="115"/>
      <c r="AGA16" s="115"/>
      <c r="AGB16" s="115"/>
      <c r="AGC16" s="115"/>
      <c r="AGD16" s="115"/>
      <c r="AGE16" s="115"/>
      <c r="AGF16" s="115"/>
      <c r="AGG16" s="115"/>
      <c r="AGH16" s="115"/>
      <c r="AGI16" s="115"/>
      <c r="AGJ16" s="115"/>
      <c r="AGK16" s="115"/>
      <c r="AGL16" s="115"/>
      <c r="AGM16" s="115"/>
      <c r="AGN16" s="115"/>
      <c r="AGO16" s="115"/>
      <c r="AGP16" s="115"/>
      <c r="AGQ16" s="115"/>
      <c r="AGR16" s="115"/>
      <c r="AGS16" s="115"/>
      <c r="AGT16" s="115"/>
      <c r="AGU16" s="115"/>
      <c r="AGV16" s="115"/>
      <c r="AGW16" s="115"/>
      <c r="AGX16" s="115"/>
      <c r="AGY16" s="115"/>
      <c r="AGZ16" s="115"/>
      <c r="AHA16" s="115"/>
      <c r="AHB16" s="115"/>
      <c r="AHC16" s="115"/>
      <c r="AHD16" s="115"/>
      <c r="AHE16" s="115"/>
      <c r="AHF16" s="115"/>
      <c r="AHG16" s="115"/>
      <c r="AHH16" s="115"/>
      <c r="AHI16" s="115"/>
      <c r="AHJ16" s="115"/>
      <c r="AHK16" s="115"/>
      <c r="AHL16" s="115"/>
      <c r="AHM16" s="115"/>
      <c r="AHN16" s="115"/>
      <c r="AHO16" s="115"/>
      <c r="AHP16" s="115"/>
      <c r="AHQ16" s="115"/>
      <c r="AHR16" s="115"/>
      <c r="AHS16" s="115"/>
      <c r="AHT16" s="115"/>
      <c r="AHU16" s="115"/>
      <c r="AHV16" s="115"/>
      <c r="AHW16" s="115"/>
      <c r="AHX16" s="115"/>
      <c r="AHY16" s="115"/>
      <c r="AHZ16" s="115"/>
      <c r="AIA16" s="115"/>
      <c r="AIB16" s="115"/>
      <c r="AIC16" s="115"/>
      <c r="AID16" s="115"/>
      <c r="AIE16" s="115"/>
      <c r="AIF16" s="115"/>
      <c r="AIG16" s="115"/>
      <c r="AIH16" s="115"/>
      <c r="AII16" s="115"/>
      <c r="AIJ16" s="115"/>
      <c r="AIK16" s="115"/>
      <c r="AIL16" s="115"/>
      <c r="AIM16" s="115"/>
      <c r="AIN16" s="115"/>
      <c r="AIO16" s="115"/>
      <c r="AIP16" s="115"/>
      <c r="AIQ16" s="115"/>
      <c r="AIR16" s="115"/>
      <c r="AIS16" s="115"/>
    </row>
    <row r="17" spans="1:929" ht="13.7" customHeight="1" x14ac:dyDescent="0.2">
      <c r="A17" s="40"/>
      <c r="B17" s="114"/>
      <c r="C17" s="114"/>
      <c r="D17" s="114"/>
      <c r="E17" s="137"/>
      <c r="BS17" s="306"/>
      <c r="BT17" s="114"/>
      <c r="BU17" s="297"/>
      <c r="BV17" s="297"/>
      <c r="BW17" s="137"/>
      <c r="BX17" s="115"/>
      <c r="BY17" s="115"/>
      <c r="BZ17" s="115"/>
      <c r="CA17" s="115"/>
      <c r="CB17" s="115"/>
      <c r="CC17" s="115"/>
      <c r="CD17" s="115"/>
      <c r="CE17" s="115"/>
      <c r="CF17" s="115"/>
      <c r="CG17" s="115"/>
      <c r="CH17" s="115"/>
      <c r="CI17" s="115"/>
      <c r="CJ17" s="115"/>
      <c r="CK17" s="115"/>
      <c r="CL17" s="115"/>
      <c r="CM17" s="115"/>
      <c r="CN17" s="115"/>
      <c r="CO17" s="115"/>
      <c r="CP17" s="115"/>
      <c r="CQ17" s="115"/>
      <c r="CR17" s="115"/>
      <c r="CS17" s="115"/>
      <c r="CT17" s="115"/>
      <c r="CU17" s="115"/>
      <c r="CV17" s="115"/>
      <c r="CW17" s="115"/>
      <c r="CX17" s="115"/>
      <c r="CY17" s="115"/>
      <c r="CZ17" s="115"/>
      <c r="DA17" s="115"/>
      <c r="DB17" s="115"/>
      <c r="DC17" s="115"/>
      <c r="DD17" s="115"/>
      <c r="DE17" s="115"/>
      <c r="DF17" s="115"/>
      <c r="DG17" s="115"/>
      <c r="DH17" s="115"/>
      <c r="DI17" s="115"/>
      <c r="DJ17" s="115"/>
      <c r="DK17" s="115"/>
      <c r="DL17" s="115"/>
      <c r="DM17" s="115"/>
      <c r="DN17" s="115"/>
      <c r="DO17" s="115"/>
      <c r="DP17" s="115"/>
      <c r="DQ17" s="115"/>
      <c r="DR17" s="115"/>
      <c r="DS17" s="115"/>
      <c r="DT17" s="115"/>
      <c r="DU17" s="115"/>
      <c r="DV17" s="115"/>
      <c r="DW17" s="115"/>
      <c r="DX17" s="115"/>
      <c r="DY17" s="115"/>
      <c r="DZ17" s="115"/>
      <c r="EA17" s="115"/>
      <c r="EB17" s="115"/>
      <c r="EC17" s="115"/>
      <c r="ED17" s="115"/>
      <c r="EE17" s="115"/>
      <c r="EF17" s="115"/>
      <c r="EG17" s="115"/>
      <c r="EH17" s="115"/>
      <c r="EI17" s="115"/>
      <c r="EJ17" s="115"/>
      <c r="EK17" s="115"/>
      <c r="EL17" s="115"/>
      <c r="EM17" s="115"/>
      <c r="EN17" s="115"/>
      <c r="EO17" s="115"/>
      <c r="EP17" s="115"/>
      <c r="EQ17" s="115"/>
      <c r="ER17" s="115"/>
      <c r="ES17" s="115"/>
      <c r="ET17" s="115"/>
      <c r="EU17" s="115"/>
      <c r="EV17" s="115"/>
      <c r="EW17" s="115"/>
      <c r="EX17" s="115"/>
      <c r="EY17" s="115"/>
      <c r="EZ17" s="115"/>
      <c r="FA17" s="115"/>
      <c r="FB17" s="115"/>
      <c r="FC17" s="115"/>
      <c r="FD17" s="115"/>
      <c r="FE17" s="115"/>
      <c r="FF17" s="115"/>
      <c r="FG17" s="115"/>
      <c r="FH17" s="115"/>
      <c r="FI17" s="115"/>
      <c r="FJ17" s="115"/>
      <c r="FK17" s="115"/>
      <c r="FL17" s="115"/>
      <c r="FM17" s="115"/>
      <c r="FN17" s="115"/>
      <c r="FO17" s="115"/>
      <c r="FP17" s="115"/>
      <c r="FQ17" s="115"/>
      <c r="FR17" s="115"/>
      <c r="FS17" s="115"/>
      <c r="FT17" s="115"/>
      <c r="FU17" s="115"/>
      <c r="FV17" s="115"/>
      <c r="FW17" s="115"/>
      <c r="FX17" s="115"/>
      <c r="FY17" s="115"/>
      <c r="FZ17" s="115"/>
      <c r="GA17" s="115"/>
      <c r="GB17" s="115"/>
      <c r="GC17" s="115"/>
      <c r="GD17" s="115"/>
      <c r="GE17" s="115"/>
      <c r="GF17" s="115"/>
      <c r="GG17" s="115"/>
      <c r="GH17" s="115"/>
      <c r="GI17" s="115"/>
      <c r="GJ17" s="115"/>
      <c r="GK17" s="115"/>
      <c r="GL17" s="115"/>
      <c r="GM17" s="115"/>
      <c r="GN17" s="115"/>
      <c r="GO17" s="115"/>
      <c r="GP17" s="115"/>
      <c r="GQ17" s="115"/>
      <c r="GR17" s="115"/>
      <c r="GS17" s="115"/>
      <c r="GT17" s="115"/>
      <c r="GU17" s="115"/>
      <c r="GV17" s="115"/>
      <c r="GW17" s="115"/>
      <c r="GX17" s="115"/>
      <c r="GY17" s="115"/>
      <c r="GZ17" s="115"/>
      <c r="HA17" s="115"/>
      <c r="HB17" s="115"/>
      <c r="HC17" s="115"/>
      <c r="HD17" s="115"/>
      <c r="HE17" s="115"/>
      <c r="HF17" s="115"/>
      <c r="HG17" s="115"/>
      <c r="HH17" s="115"/>
      <c r="HI17" s="115"/>
      <c r="HJ17" s="115"/>
      <c r="HK17" s="115"/>
      <c r="HL17" s="115"/>
      <c r="HM17" s="115"/>
      <c r="HN17" s="115"/>
      <c r="HO17" s="115"/>
      <c r="HP17" s="115"/>
      <c r="HQ17" s="115"/>
      <c r="HR17" s="115"/>
      <c r="HS17" s="115"/>
      <c r="HT17" s="115"/>
      <c r="HU17" s="115"/>
      <c r="HV17" s="115"/>
      <c r="HW17" s="115"/>
      <c r="HX17" s="115"/>
      <c r="HY17" s="115"/>
      <c r="HZ17" s="115"/>
      <c r="IA17" s="115"/>
      <c r="IB17" s="115"/>
      <c r="IC17" s="115"/>
      <c r="ID17" s="115"/>
      <c r="IE17" s="115"/>
      <c r="IF17" s="115"/>
      <c r="IG17" s="115"/>
      <c r="IH17" s="115"/>
      <c r="II17" s="115"/>
      <c r="IJ17" s="115"/>
      <c r="IK17" s="115"/>
      <c r="IL17" s="115"/>
      <c r="IM17" s="115"/>
      <c r="IN17" s="115"/>
      <c r="IO17" s="115"/>
      <c r="IP17" s="115"/>
      <c r="IQ17" s="115"/>
      <c r="IR17" s="115"/>
      <c r="IS17" s="115"/>
      <c r="IT17" s="115"/>
      <c r="IU17" s="115"/>
      <c r="IV17" s="115"/>
      <c r="IW17" s="115"/>
      <c r="IX17" s="115"/>
      <c r="IY17" s="115"/>
      <c r="IZ17" s="115"/>
      <c r="JA17" s="115"/>
      <c r="JB17" s="115"/>
      <c r="JC17" s="115"/>
      <c r="JD17" s="115"/>
      <c r="JE17" s="115"/>
      <c r="JF17" s="115"/>
      <c r="JG17" s="115"/>
      <c r="JH17" s="115"/>
      <c r="JI17" s="115"/>
      <c r="JJ17" s="115"/>
      <c r="JK17" s="115"/>
      <c r="JL17" s="115"/>
      <c r="JM17" s="115"/>
      <c r="JN17" s="115"/>
      <c r="JO17" s="115"/>
      <c r="JP17" s="115"/>
      <c r="JQ17" s="115"/>
      <c r="JR17" s="115"/>
      <c r="JS17" s="115"/>
      <c r="JT17" s="115"/>
      <c r="JU17" s="115"/>
      <c r="JV17" s="115"/>
      <c r="JW17" s="115"/>
      <c r="JX17" s="115"/>
      <c r="JY17" s="115"/>
      <c r="JZ17" s="115"/>
      <c r="KA17" s="115"/>
      <c r="KB17" s="115"/>
      <c r="KC17" s="115"/>
      <c r="KD17" s="115"/>
      <c r="KE17" s="115"/>
      <c r="KF17" s="115"/>
      <c r="KG17" s="115"/>
      <c r="KH17" s="115"/>
      <c r="KI17" s="115"/>
      <c r="KJ17" s="115"/>
      <c r="KK17" s="115"/>
      <c r="KL17" s="115"/>
      <c r="KM17" s="115"/>
      <c r="KN17" s="115"/>
      <c r="KO17" s="115"/>
      <c r="KP17" s="115"/>
      <c r="KQ17" s="115"/>
      <c r="KR17" s="115"/>
      <c r="KS17" s="115"/>
      <c r="KT17" s="115"/>
      <c r="KU17" s="115"/>
      <c r="KV17" s="115"/>
      <c r="KW17" s="115"/>
      <c r="KX17" s="115"/>
      <c r="KY17" s="115"/>
      <c r="KZ17" s="115"/>
      <c r="LA17" s="115"/>
      <c r="LB17" s="115"/>
      <c r="LC17" s="115"/>
      <c r="LD17" s="115"/>
      <c r="LE17" s="115"/>
      <c r="LF17" s="115"/>
      <c r="LG17" s="115"/>
      <c r="LH17" s="115"/>
      <c r="LI17" s="115"/>
      <c r="LJ17" s="115"/>
      <c r="LK17" s="115"/>
      <c r="LL17" s="115"/>
      <c r="LM17" s="115"/>
      <c r="LN17" s="115"/>
      <c r="LO17" s="115"/>
      <c r="LP17" s="115"/>
      <c r="LQ17" s="115"/>
      <c r="LR17" s="115"/>
      <c r="LS17" s="115"/>
      <c r="LT17" s="115"/>
      <c r="LU17" s="115"/>
      <c r="LV17" s="115"/>
      <c r="LW17" s="115"/>
      <c r="LX17" s="115"/>
      <c r="LY17" s="115"/>
      <c r="LZ17" s="115"/>
      <c r="MA17" s="115"/>
      <c r="MB17" s="115"/>
      <c r="MC17" s="115"/>
      <c r="MD17" s="115"/>
      <c r="ME17" s="115"/>
      <c r="MF17" s="115"/>
      <c r="MG17" s="115"/>
      <c r="MH17" s="115"/>
      <c r="MI17" s="115"/>
      <c r="MJ17" s="115"/>
      <c r="MK17" s="115"/>
      <c r="ML17" s="115"/>
      <c r="MM17" s="115"/>
      <c r="MN17" s="115"/>
      <c r="MO17" s="115"/>
      <c r="MP17" s="115"/>
      <c r="MQ17" s="115"/>
      <c r="MR17" s="115"/>
      <c r="MS17" s="115"/>
      <c r="MT17" s="115"/>
      <c r="MU17" s="115"/>
      <c r="MV17" s="115"/>
      <c r="MW17" s="115"/>
      <c r="MX17" s="115"/>
      <c r="MY17" s="115"/>
      <c r="MZ17" s="115"/>
      <c r="NA17" s="115"/>
      <c r="NB17" s="115"/>
      <c r="NC17" s="115"/>
      <c r="ND17" s="115"/>
      <c r="NE17" s="115"/>
      <c r="NF17" s="115"/>
      <c r="NG17" s="115"/>
      <c r="NH17" s="115"/>
      <c r="NI17" s="115"/>
      <c r="NJ17" s="115"/>
      <c r="NK17" s="115"/>
      <c r="NL17" s="115"/>
      <c r="NM17" s="115"/>
      <c r="NN17" s="115"/>
      <c r="NO17" s="115"/>
      <c r="NP17" s="115"/>
      <c r="NQ17" s="115"/>
      <c r="NR17" s="115"/>
      <c r="NS17" s="115"/>
      <c r="NT17" s="115"/>
      <c r="NU17" s="115"/>
      <c r="NV17" s="115"/>
      <c r="NW17" s="115"/>
      <c r="NX17" s="115"/>
      <c r="NY17" s="115"/>
      <c r="NZ17" s="115"/>
      <c r="OA17" s="115"/>
      <c r="OB17" s="115"/>
      <c r="OC17" s="115"/>
      <c r="OD17" s="115"/>
      <c r="OE17" s="115"/>
      <c r="OF17" s="115"/>
      <c r="OG17" s="115"/>
      <c r="OH17" s="115"/>
      <c r="OI17" s="115"/>
      <c r="OJ17" s="115"/>
      <c r="OK17" s="115"/>
      <c r="OL17" s="115"/>
      <c r="OM17" s="115"/>
      <c r="ON17" s="115"/>
      <c r="OO17" s="115"/>
      <c r="OP17" s="115"/>
      <c r="OQ17" s="115"/>
      <c r="OR17" s="115"/>
      <c r="OS17" s="115"/>
      <c r="OT17" s="115"/>
      <c r="OU17" s="115"/>
      <c r="OV17" s="115"/>
      <c r="OW17" s="115"/>
      <c r="OX17" s="115"/>
      <c r="OY17" s="115"/>
      <c r="OZ17" s="115"/>
      <c r="PA17" s="115"/>
      <c r="PB17" s="115"/>
      <c r="PC17" s="115"/>
      <c r="PD17" s="115"/>
      <c r="PE17" s="115"/>
      <c r="PF17" s="115"/>
      <c r="PG17" s="115"/>
      <c r="PH17" s="115"/>
      <c r="PI17" s="115"/>
      <c r="PJ17" s="115"/>
      <c r="PK17" s="115"/>
      <c r="PL17" s="115"/>
      <c r="PM17" s="115"/>
      <c r="PN17" s="115"/>
      <c r="PO17" s="115"/>
      <c r="PP17" s="115"/>
      <c r="PQ17" s="115"/>
      <c r="PR17" s="115"/>
      <c r="PS17" s="115"/>
      <c r="PT17" s="115"/>
      <c r="PU17" s="115"/>
      <c r="PV17" s="115"/>
      <c r="PW17" s="115"/>
      <c r="PX17" s="115"/>
      <c r="PY17" s="115"/>
      <c r="PZ17" s="115"/>
      <c r="QA17" s="115"/>
      <c r="QB17" s="115"/>
      <c r="QC17" s="115"/>
      <c r="QD17" s="115"/>
      <c r="QE17" s="115"/>
      <c r="QF17" s="115"/>
      <c r="QG17" s="115"/>
      <c r="QH17" s="115"/>
      <c r="QI17" s="115"/>
      <c r="QJ17" s="115"/>
      <c r="QK17" s="115"/>
      <c r="QL17" s="115"/>
      <c r="QM17" s="115"/>
      <c r="QN17" s="115"/>
      <c r="QO17" s="115"/>
      <c r="QP17" s="115"/>
      <c r="QQ17" s="115"/>
      <c r="QR17" s="115"/>
      <c r="QS17" s="115"/>
      <c r="QT17" s="115"/>
      <c r="QU17" s="115"/>
      <c r="QV17" s="115"/>
      <c r="QW17" s="115"/>
      <c r="QX17" s="115"/>
      <c r="QY17" s="115"/>
      <c r="QZ17" s="115"/>
      <c r="RA17" s="115"/>
      <c r="RB17" s="115"/>
      <c r="RC17" s="115"/>
      <c r="RD17" s="115"/>
      <c r="RE17" s="115"/>
      <c r="RF17" s="115"/>
      <c r="RG17" s="115"/>
      <c r="RH17" s="115"/>
      <c r="RI17" s="115"/>
      <c r="RJ17" s="115"/>
      <c r="RK17" s="115"/>
      <c r="RL17" s="115"/>
      <c r="RM17" s="115"/>
      <c r="RN17" s="115"/>
      <c r="RO17" s="115"/>
      <c r="RP17" s="115"/>
      <c r="RQ17" s="115"/>
      <c r="RR17" s="115"/>
      <c r="RS17" s="115"/>
      <c r="RT17" s="115"/>
      <c r="RU17" s="115"/>
      <c r="RV17" s="115"/>
      <c r="RW17" s="115"/>
      <c r="RX17" s="115"/>
      <c r="RY17" s="115"/>
      <c r="RZ17" s="115"/>
      <c r="SA17" s="115"/>
      <c r="SB17" s="115"/>
      <c r="SC17" s="115"/>
      <c r="SD17" s="115"/>
      <c r="SE17" s="115"/>
      <c r="SF17" s="115"/>
      <c r="SG17" s="115"/>
      <c r="SH17" s="115"/>
      <c r="SI17" s="115"/>
      <c r="SJ17" s="115"/>
      <c r="SK17" s="115"/>
      <c r="SL17" s="115"/>
      <c r="SM17" s="115"/>
      <c r="SN17" s="115"/>
      <c r="SO17" s="115"/>
      <c r="SP17" s="115"/>
      <c r="SQ17" s="115"/>
      <c r="SR17" s="115"/>
      <c r="SS17" s="115"/>
      <c r="ST17" s="115"/>
      <c r="SU17" s="115"/>
      <c r="SV17" s="115"/>
      <c r="SW17" s="115"/>
      <c r="SX17" s="115"/>
      <c r="SY17" s="115"/>
      <c r="SZ17" s="115"/>
      <c r="TA17" s="115"/>
      <c r="TB17" s="115"/>
      <c r="TC17" s="115"/>
      <c r="TD17" s="115"/>
      <c r="TE17" s="115"/>
      <c r="TF17" s="115"/>
      <c r="TG17" s="115"/>
      <c r="TH17" s="115"/>
      <c r="TI17" s="115"/>
      <c r="TJ17" s="115"/>
      <c r="TK17" s="115"/>
      <c r="TL17" s="115"/>
      <c r="TM17" s="115"/>
      <c r="TN17" s="115"/>
      <c r="TO17" s="115"/>
      <c r="TP17" s="115"/>
      <c r="TQ17" s="115"/>
      <c r="TR17" s="115"/>
      <c r="TS17" s="115"/>
      <c r="TT17" s="115"/>
      <c r="TU17" s="115"/>
      <c r="TV17" s="115"/>
      <c r="TW17" s="115"/>
      <c r="TX17" s="115"/>
      <c r="TY17" s="115"/>
      <c r="TZ17" s="115"/>
      <c r="UA17" s="115"/>
      <c r="UB17" s="115"/>
      <c r="UC17" s="115"/>
      <c r="UD17" s="115"/>
      <c r="UE17" s="115"/>
      <c r="UF17" s="115"/>
      <c r="UG17" s="115"/>
      <c r="UH17" s="115"/>
      <c r="UI17" s="115"/>
      <c r="UJ17" s="115"/>
      <c r="UK17" s="115"/>
      <c r="UL17" s="115"/>
      <c r="UM17" s="115"/>
      <c r="UN17" s="115"/>
      <c r="UO17" s="115"/>
      <c r="UP17" s="115"/>
      <c r="UQ17" s="115"/>
      <c r="UR17" s="115"/>
      <c r="US17" s="115"/>
      <c r="UT17" s="115"/>
      <c r="UU17" s="115"/>
      <c r="UV17" s="115"/>
      <c r="UW17" s="115"/>
      <c r="UX17" s="115"/>
      <c r="UY17" s="115"/>
      <c r="UZ17" s="115"/>
      <c r="VA17" s="115"/>
      <c r="VB17" s="115"/>
      <c r="VC17" s="115"/>
      <c r="VD17" s="115"/>
      <c r="VE17" s="115"/>
      <c r="VF17" s="115"/>
      <c r="VG17" s="115"/>
      <c r="VH17" s="115"/>
      <c r="VI17" s="115"/>
      <c r="VJ17" s="115"/>
      <c r="VK17" s="115"/>
      <c r="VL17" s="115"/>
      <c r="VM17" s="115"/>
      <c r="VN17" s="115"/>
      <c r="VO17" s="115"/>
      <c r="VP17" s="115"/>
      <c r="VQ17" s="115"/>
      <c r="VR17" s="115"/>
      <c r="VS17" s="115"/>
      <c r="VT17" s="115"/>
      <c r="VU17" s="115"/>
      <c r="VV17" s="115"/>
      <c r="VW17" s="115"/>
      <c r="VX17" s="115"/>
      <c r="VY17" s="115"/>
      <c r="VZ17" s="115"/>
      <c r="WA17" s="115"/>
      <c r="WB17" s="115"/>
      <c r="WC17" s="115"/>
      <c r="WD17" s="115"/>
      <c r="WE17" s="115"/>
      <c r="WF17" s="115"/>
      <c r="WG17" s="115"/>
      <c r="WH17" s="115"/>
      <c r="WI17" s="115"/>
      <c r="WJ17" s="115"/>
      <c r="WK17" s="115"/>
      <c r="WL17" s="115"/>
      <c r="WM17" s="115"/>
      <c r="WN17" s="115"/>
      <c r="WO17" s="115"/>
      <c r="WP17" s="115"/>
      <c r="WQ17" s="115"/>
      <c r="WR17" s="115"/>
      <c r="WS17" s="115"/>
      <c r="WT17" s="115"/>
      <c r="WU17" s="115"/>
      <c r="WV17" s="115"/>
      <c r="WW17" s="115"/>
      <c r="WX17" s="115"/>
      <c r="WY17" s="115"/>
      <c r="WZ17" s="115"/>
      <c r="XA17" s="115"/>
      <c r="XB17" s="115"/>
      <c r="XC17" s="115"/>
      <c r="XD17" s="115"/>
      <c r="XE17" s="115"/>
      <c r="XF17" s="115"/>
      <c r="XG17" s="115"/>
      <c r="XH17" s="115"/>
      <c r="XI17" s="115"/>
      <c r="XJ17" s="115"/>
      <c r="XK17" s="115"/>
      <c r="XL17" s="115"/>
      <c r="XM17" s="115"/>
      <c r="XN17" s="115"/>
      <c r="XO17" s="115"/>
      <c r="XP17" s="115"/>
      <c r="XQ17" s="115"/>
      <c r="XR17" s="115"/>
      <c r="XS17" s="115"/>
      <c r="XT17" s="115"/>
      <c r="XU17" s="115"/>
      <c r="XV17" s="115"/>
      <c r="XW17" s="115"/>
      <c r="XX17" s="115"/>
      <c r="XY17" s="115"/>
      <c r="XZ17" s="115"/>
      <c r="YA17" s="115"/>
      <c r="YB17" s="115"/>
      <c r="YC17" s="115"/>
      <c r="YD17" s="115"/>
      <c r="YE17" s="115"/>
      <c r="YF17" s="115"/>
      <c r="YG17" s="115"/>
      <c r="YH17" s="115"/>
      <c r="YI17" s="115"/>
      <c r="YJ17" s="115"/>
      <c r="YK17" s="115"/>
      <c r="YL17" s="115"/>
      <c r="YM17" s="115"/>
      <c r="YN17" s="115"/>
      <c r="YO17" s="115"/>
      <c r="YP17" s="115"/>
      <c r="YQ17" s="115"/>
      <c r="YR17" s="115"/>
      <c r="YS17" s="115"/>
      <c r="YT17" s="115"/>
      <c r="YU17" s="115"/>
      <c r="YV17" s="115"/>
      <c r="YW17" s="115"/>
      <c r="YX17" s="115"/>
      <c r="YY17" s="115"/>
      <c r="YZ17" s="115"/>
      <c r="ZA17" s="115"/>
      <c r="ZB17" s="115"/>
      <c r="ZC17" s="115"/>
      <c r="ZD17" s="115"/>
      <c r="ZE17" s="115"/>
      <c r="ZF17" s="115"/>
      <c r="ZG17" s="115"/>
      <c r="ZH17" s="115"/>
      <c r="ZI17" s="115"/>
      <c r="ZJ17" s="115"/>
      <c r="ZK17" s="115"/>
      <c r="ZL17" s="115"/>
      <c r="ZM17" s="115"/>
      <c r="ZN17" s="115"/>
      <c r="ZO17" s="115"/>
      <c r="ZP17" s="115"/>
      <c r="ZQ17" s="115"/>
      <c r="ZR17" s="115"/>
      <c r="ZS17" s="115"/>
      <c r="ZT17" s="115"/>
      <c r="ZU17" s="115"/>
      <c r="ZV17" s="115"/>
      <c r="ZW17" s="115"/>
      <c r="ZX17" s="115"/>
      <c r="ZY17" s="115"/>
      <c r="ZZ17" s="115"/>
      <c r="AAA17" s="115"/>
      <c r="AAB17" s="115"/>
      <c r="AAC17" s="115"/>
      <c r="AAD17" s="115"/>
      <c r="AAE17" s="115"/>
      <c r="AAF17" s="115"/>
      <c r="AAG17" s="115"/>
      <c r="AAH17" s="115"/>
      <c r="AAI17" s="115"/>
      <c r="AAJ17" s="115"/>
      <c r="AAK17" s="115"/>
      <c r="AAL17" s="115"/>
      <c r="AAM17" s="115"/>
      <c r="AAN17" s="115"/>
      <c r="AAO17" s="115"/>
      <c r="AAP17" s="115"/>
      <c r="AAQ17" s="115"/>
      <c r="AAR17" s="115"/>
      <c r="AAS17" s="115"/>
      <c r="AAT17" s="115"/>
      <c r="AAU17" s="115"/>
      <c r="AAV17" s="115"/>
      <c r="AAW17" s="115"/>
      <c r="AAX17" s="115"/>
      <c r="AAY17" s="115"/>
      <c r="AAZ17" s="115"/>
      <c r="ABA17" s="115"/>
      <c r="ABB17" s="115"/>
      <c r="ABC17" s="115"/>
      <c r="ABD17" s="115"/>
      <c r="ABE17" s="115"/>
      <c r="ABF17" s="115"/>
      <c r="ABG17" s="115"/>
      <c r="ABH17" s="115"/>
      <c r="ABI17" s="115"/>
      <c r="ABJ17" s="115"/>
      <c r="ABK17" s="115"/>
      <c r="ABL17" s="115"/>
      <c r="ABM17" s="115"/>
      <c r="ABN17" s="115"/>
      <c r="ABO17" s="115"/>
      <c r="ABP17" s="115"/>
      <c r="ABQ17" s="115"/>
      <c r="ABR17" s="115"/>
      <c r="ABS17" s="115"/>
      <c r="ABT17" s="115"/>
      <c r="ABU17" s="115"/>
      <c r="ABV17" s="115"/>
      <c r="ABW17" s="115"/>
      <c r="ABX17" s="115"/>
      <c r="ABY17" s="115"/>
      <c r="ABZ17" s="115"/>
      <c r="ACA17" s="115"/>
      <c r="ACB17" s="115"/>
      <c r="ACC17" s="115"/>
      <c r="ACD17" s="115"/>
      <c r="ACE17" s="115"/>
      <c r="ACF17" s="115"/>
      <c r="ACG17" s="115"/>
      <c r="ACH17" s="115"/>
      <c r="ACI17" s="115"/>
      <c r="ACJ17" s="115"/>
      <c r="ACK17" s="115"/>
      <c r="ACL17" s="115"/>
      <c r="ACM17" s="115"/>
      <c r="ACN17" s="115"/>
      <c r="ACO17" s="115"/>
      <c r="ACP17" s="115"/>
      <c r="ACQ17" s="115"/>
      <c r="ACR17" s="115"/>
      <c r="ACS17" s="115"/>
      <c r="ACT17" s="115"/>
      <c r="ACU17" s="115"/>
      <c r="ACV17" s="115"/>
      <c r="ACW17" s="115"/>
      <c r="ACX17" s="115"/>
      <c r="ACY17" s="115"/>
      <c r="ACZ17" s="115"/>
      <c r="ADA17" s="115"/>
      <c r="ADB17" s="115"/>
      <c r="ADC17" s="115"/>
      <c r="ADD17" s="115"/>
      <c r="ADE17" s="115"/>
      <c r="ADF17" s="115"/>
      <c r="ADG17" s="115"/>
      <c r="ADH17" s="115"/>
      <c r="ADI17" s="115"/>
      <c r="ADJ17" s="115"/>
      <c r="ADK17" s="115"/>
      <c r="ADL17" s="115"/>
      <c r="ADM17" s="115"/>
      <c r="ADN17" s="115"/>
      <c r="ADO17" s="115"/>
      <c r="ADP17" s="115"/>
      <c r="ADQ17" s="115"/>
      <c r="ADR17" s="115"/>
      <c r="ADS17" s="115"/>
      <c r="ADT17" s="115"/>
      <c r="ADU17" s="115"/>
      <c r="ADV17" s="115"/>
      <c r="ADW17" s="115"/>
      <c r="ADX17" s="115"/>
      <c r="ADY17" s="115"/>
      <c r="ADZ17" s="115"/>
      <c r="AEA17" s="115"/>
      <c r="AEB17" s="115"/>
      <c r="AEC17" s="115"/>
      <c r="AED17" s="115"/>
      <c r="AEE17" s="115"/>
      <c r="AEF17" s="115"/>
      <c r="AEG17" s="115"/>
      <c r="AEH17" s="115"/>
      <c r="AEI17" s="115"/>
      <c r="AEJ17" s="115"/>
      <c r="AEK17" s="115"/>
      <c r="AEL17" s="115"/>
      <c r="AEM17" s="115"/>
      <c r="AEN17" s="115"/>
      <c r="AEO17" s="115"/>
      <c r="AEP17" s="115"/>
      <c r="AEQ17" s="115"/>
      <c r="AER17" s="115"/>
      <c r="AES17" s="115"/>
      <c r="AET17" s="115"/>
      <c r="AEU17" s="115"/>
      <c r="AEV17" s="115"/>
      <c r="AEW17" s="115"/>
      <c r="AEX17" s="115"/>
      <c r="AEY17" s="115"/>
      <c r="AEZ17" s="115"/>
      <c r="AFA17" s="115"/>
      <c r="AFB17" s="115"/>
      <c r="AFC17" s="115"/>
      <c r="AFD17" s="115"/>
      <c r="AFE17" s="115"/>
      <c r="AFF17" s="115"/>
      <c r="AFG17" s="115"/>
      <c r="AFH17" s="115"/>
      <c r="AFI17" s="115"/>
      <c r="AFJ17" s="115"/>
      <c r="AFK17" s="115"/>
      <c r="AFL17" s="115"/>
      <c r="AFM17" s="115"/>
      <c r="AFN17" s="115"/>
      <c r="AFO17" s="115"/>
      <c r="AFP17" s="115"/>
      <c r="AFQ17" s="115"/>
      <c r="AFR17" s="115"/>
      <c r="AFS17" s="115"/>
      <c r="AFT17" s="115"/>
      <c r="AFU17" s="115"/>
      <c r="AFV17" s="115"/>
      <c r="AFW17" s="115"/>
      <c r="AFX17" s="115"/>
      <c r="AFY17" s="115"/>
      <c r="AFZ17" s="115"/>
      <c r="AGA17" s="115"/>
      <c r="AGB17" s="115"/>
      <c r="AGC17" s="115"/>
      <c r="AGD17" s="115"/>
      <c r="AGE17" s="115"/>
      <c r="AGF17" s="115"/>
      <c r="AGG17" s="115"/>
      <c r="AGH17" s="115"/>
      <c r="AGI17" s="115"/>
      <c r="AGJ17" s="115"/>
      <c r="AGK17" s="115"/>
      <c r="AGL17" s="115"/>
      <c r="AGM17" s="115"/>
      <c r="AGN17" s="115"/>
      <c r="AGO17" s="115"/>
      <c r="AGP17" s="115"/>
      <c r="AGQ17" s="115"/>
      <c r="AGR17" s="115"/>
      <c r="AGS17" s="115"/>
      <c r="AGT17" s="115"/>
      <c r="AGU17" s="115"/>
      <c r="AGV17" s="115"/>
      <c r="AGW17" s="115"/>
      <c r="AGX17" s="115"/>
      <c r="AGY17" s="115"/>
      <c r="AGZ17" s="115"/>
      <c r="AHA17" s="115"/>
      <c r="AHB17" s="115"/>
      <c r="AHC17" s="115"/>
      <c r="AHD17" s="115"/>
      <c r="AHE17" s="115"/>
      <c r="AHF17" s="115"/>
      <c r="AHG17" s="115"/>
      <c r="AHH17" s="115"/>
      <c r="AHI17" s="115"/>
      <c r="AHJ17" s="115"/>
      <c r="AHK17" s="115"/>
      <c r="AHL17" s="115"/>
      <c r="AHM17" s="115"/>
      <c r="AHN17" s="115"/>
      <c r="AHO17" s="115"/>
      <c r="AHP17" s="115"/>
      <c r="AHQ17" s="115"/>
      <c r="AHR17" s="115"/>
      <c r="AHS17" s="115"/>
      <c r="AHT17" s="115"/>
      <c r="AHU17" s="115"/>
      <c r="AHV17" s="115"/>
      <c r="AHW17" s="115"/>
      <c r="AHX17" s="115"/>
      <c r="AHY17" s="115"/>
      <c r="AHZ17" s="115"/>
      <c r="AIA17" s="115"/>
      <c r="AIB17" s="115"/>
      <c r="AIC17" s="115"/>
      <c r="AID17" s="115"/>
      <c r="AIE17" s="115"/>
      <c r="AIF17" s="115"/>
      <c r="AIG17" s="115"/>
      <c r="AIH17" s="115"/>
      <c r="AII17" s="115"/>
      <c r="AIJ17" s="115"/>
      <c r="AIK17" s="115"/>
      <c r="AIL17" s="115"/>
      <c r="AIM17" s="115"/>
      <c r="AIN17" s="115"/>
      <c r="AIO17" s="115"/>
      <c r="AIP17" s="115"/>
      <c r="AIQ17" s="115"/>
      <c r="AIR17" s="115"/>
      <c r="AIS17" s="115"/>
    </row>
    <row r="18" spans="1:929" ht="27.6" customHeight="1" x14ac:dyDescent="0.2">
      <c r="A18" s="40"/>
      <c r="B18" s="304">
        <v>3</v>
      </c>
      <c r="C18" s="352" t="s">
        <v>515</v>
      </c>
      <c r="D18" s="353"/>
      <c r="E18" s="137"/>
      <c r="BS18" s="306"/>
      <c r="BT18" s="287">
        <v>3</v>
      </c>
      <c r="BU18" s="334" t="s">
        <v>523</v>
      </c>
      <c r="BV18" s="335"/>
      <c r="BW18" s="137"/>
      <c r="BX18" s="115"/>
      <c r="BY18" s="115"/>
      <c r="BZ18" s="115"/>
      <c r="CA18" s="115"/>
      <c r="CB18" s="115"/>
      <c r="CC18" s="115"/>
      <c r="CD18" s="115"/>
      <c r="CE18" s="115"/>
      <c r="CF18" s="115"/>
      <c r="CG18" s="115"/>
      <c r="CH18" s="115"/>
      <c r="CI18" s="115"/>
      <c r="CJ18" s="115"/>
      <c r="CK18" s="115"/>
      <c r="CL18" s="115"/>
      <c r="CM18" s="115"/>
      <c r="CN18" s="115"/>
      <c r="CO18" s="115"/>
      <c r="CP18" s="115"/>
      <c r="CQ18" s="115"/>
      <c r="CR18" s="115"/>
      <c r="CS18" s="115"/>
      <c r="CT18" s="115"/>
      <c r="CU18" s="115"/>
      <c r="CV18" s="115"/>
      <c r="CW18" s="115"/>
      <c r="CX18" s="115"/>
      <c r="CY18" s="115"/>
      <c r="CZ18" s="115"/>
      <c r="DA18" s="115"/>
      <c r="DB18" s="115"/>
      <c r="DC18" s="115"/>
      <c r="DD18" s="115"/>
      <c r="DE18" s="115"/>
      <c r="DF18" s="115"/>
      <c r="DG18" s="115"/>
      <c r="DH18" s="115"/>
      <c r="DI18" s="115"/>
      <c r="DJ18" s="115"/>
      <c r="DK18" s="115"/>
      <c r="DL18" s="115"/>
      <c r="DM18" s="115"/>
      <c r="DN18" s="115"/>
      <c r="DO18" s="115"/>
      <c r="DP18" s="115"/>
      <c r="DQ18" s="115"/>
      <c r="DR18" s="115"/>
      <c r="DS18" s="115"/>
      <c r="DT18" s="115"/>
      <c r="DU18" s="115"/>
      <c r="DV18" s="115"/>
      <c r="DW18" s="115"/>
      <c r="DX18" s="115"/>
      <c r="DY18" s="115"/>
      <c r="DZ18" s="115"/>
      <c r="EA18" s="115"/>
      <c r="EB18" s="115"/>
      <c r="EC18" s="115"/>
      <c r="ED18" s="115"/>
      <c r="EE18" s="115"/>
      <c r="EF18" s="115"/>
      <c r="EG18" s="115"/>
      <c r="EH18" s="115"/>
      <c r="EI18" s="115"/>
      <c r="EJ18" s="115"/>
      <c r="EK18" s="115"/>
      <c r="EL18" s="115"/>
      <c r="EM18" s="115"/>
      <c r="EN18" s="115"/>
      <c r="EO18" s="115"/>
      <c r="EP18" s="115"/>
      <c r="EQ18" s="115"/>
      <c r="ER18" s="115"/>
      <c r="ES18" s="115"/>
      <c r="ET18" s="115"/>
      <c r="EU18" s="115"/>
      <c r="EV18" s="115"/>
      <c r="EW18" s="115"/>
      <c r="EX18" s="115"/>
      <c r="EY18" s="115"/>
      <c r="EZ18" s="115"/>
      <c r="FA18" s="115"/>
      <c r="FB18" s="115"/>
      <c r="FC18" s="115"/>
      <c r="FD18" s="115"/>
      <c r="FE18" s="115"/>
      <c r="FF18" s="115"/>
      <c r="FG18" s="115"/>
      <c r="FH18" s="115"/>
      <c r="FI18" s="115"/>
      <c r="FJ18" s="115"/>
      <c r="FK18" s="115"/>
      <c r="FL18" s="115"/>
      <c r="FM18" s="115"/>
      <c r="FN18" s="115"/>
      <c r="FO18" s="115"/>
      <c r="FP18" s="115"/>
      <c r="FQ18" s="115"/>
      <c r="FR18" s="115"/>
      <c r="FS18" s="115"/>
      <c r="FT18" s="115"/>
      <c r="FU18" s="115"/>
      <c r="FV18" s="115"/>
      <c r="FW18" s="115"/>
      <c r="FX18" s="115"/>
      <c r="FY18" s="115"/>
      <c r="FZ18" s="115"/>
      <c r="GA18" s="115"/>
      <c r="GB18" s="115"/>
      <c r="GC18" s="115"/>
      <c r="GD18" s="115"/>
      <c r="GE18" s="115"/>
      <c r="GF18" s="115"/>
      <c r="GG18" s="115"/>
      <c r="GH18" s="115"/>
      <c r="GI18" s="115"/>
      <c r="GJ18" s="115"/>
      <c r="GK18" s="115"/>
      <c r="GL18" s="115"/>
      <c r="GM18" s="115"/>
      <c r="GN18" s="115"/>
      <c r="GO18" s="115"/>
      <c r="GP18" s="115"/>
      <c r="GQ18" s="115"/>
      <c r="GR18" s="115"/>
      <c r="GS18" s="115"/>
      <c r="GT18" s="115"/>
      <c r="GU18" s="115"/>
      <c r="GV18" s="115"/>
      <c r="GW18" s="115"/>
      <c r="GX18" s="115"/>
      <c r="GY18" s="115"/>
      <c r="GZ18" s="115"/>
      <c r="HA18" s="115"/>
      <c r="HB18" s="115"/>
      <c r="HC18" s="115"/>
      <c r="HD18" s="115"/>
      <c r="HE18" s="115"/>
      <c r="HF18" s="115"/>
      <c r="HG18" s="115"/>
      <c r="HH18" s="115"/>
      <c r="HI18" s="115"/>
      <c r="HJ18" s="115"/>
      <c r="HK18" s="115"/>
      <c r="HL18" s="115"/>
      <c r="HM18" s="115"/>
      <c r="HN18" s="115"/>
      <c r="HO18" s="115"/>
      <c r="HP18" s="115"/>
      <c r="HQ18" s="115"/>
      <c r="HR18" s="115"/>
      <c r="HS18" s="115"/>
      <c r="HT18" s="115"/>
      <c r="HU18" s="115"/>
      <c r="HV18" s="115"/>
      <c r="HW18" s="115"/>
      <c r="HX18" s="115"/>
      <c r="HY18" s="115"/>
      <c r="HZ18" s="115"/>
      <c r="IA18" s="115"/>
      <c r="IB18" s="115"/>
      <c r="IC18" s="115"/>
      <c r="ID18" s="115"/>
      <c r="IE18" s="115"/>
      <c r="IF18" s="115"/>
      <c r="IG18" s="115"/>
      <c r="IH18" s="115"/>
      <c r="II18" s="115"/>
      <c r="IJ18" s="115"/>
      <c r="IK18" s="115"/>
      <c r="IL18" s="115"/>
      <c r="IM18" s="115"/>
      <c r="IN18" s="115"/>
      <c r="IO18" s="115"/>
      <c r="IP18" s="115"/>
      <c r="IQ18" s="115"/>
      <c r="IR18" s="115"/>
      <c r="IS18" s="115"/>
      <c r="IT18" s="115"/>
      <c r="IU18" s="115"/>
      <c r="IV18" s="115"/>
      <c r="IW18" s="115"/>
      <c r="IX18" s="115"/>
      <c r="IY18" s="115"/>
      <c r="IZ18" s="115"/>
      <c r="JA18" s="115"/>
      <c r="JB18" s="115"/>
      <c r="JC18" s="115"/>
      <c r="JD18" s="115"/>
      <c r="JE18" s="115"/>
      <c r="JF18" s="115"/>
      <c r="JG18" s="115"/>
      <c r="JH18" s="115"/>
      <c r="JI18" s="115"/>
      <c r="JJ18" s="115"/>
      <c r="JK18" s="115"/>
      <c r="JL18" s="115"/>
      <c r="JM18" s="115"/>
      <c r="JN18" s="115"/>
      <c r="JO18" s="115"/>
      <c r="JP18" s="115"/>
      <c r="JQ18" s="115"/>
      <c r="JR18" s="115"/>
      <c r="JS18" s="115"/>
      <c r="JT18" s="115"/>
      <c r="JU18" s="115"/>
      <c r="JV18" s="115"/>
      <c r="JW18" s="115"/>
      <c r="JX18" s="115"/>
      <c r="JY18" s="115"/>
      <c r="JZ18" s="115"/>
      <c r="KA18" s="115"/>
      <c r="KB18" s="115"/>
      <c r="KC18" s="115"/>
      <c r="KD18" s="115"/>
      <c r="KE18" s="115"/>
      <c r="KF18" s="115"/>
      <c r="KG18" s="115"/>
      <c r="KH18" s="115"/>
      <c r="KI18" s="115"/>
      <c r="KJ18" s="115"/>
      <c r="KK18" s="115"/>
      <c r="KL18" s="115"/>
      <c r="KM18" s="115"/>
      <c r="KN18" s="115"/>
      <c r="KO18" s="115"/>
      <c r="KP18" s="115"/>
      <c r="KQ18" s="115"/>
      <c r="KR18" s="115"/>
      <c r="KS18" s="115"/>
      <c r="KT18" s="115"/>
      <c r="KU18" s="115"/>
      <c r="KV18" s="115"/>
      <c r="KW18" s="115"/>
      <c r="KX18" s="115"/>
      <c r="KY18" s="115"/>
      <c r="KZ18" s="115"/>
      <c r="LA18" s="115"/>
      <c r="LB18" s="115"/>
      <c r="LC18" s="115"/>
      <c r="LD18" s="115"/>
      <c r="LE18" s="115"/>
      <c r="LF18" s="115"/>
      <c r="LG18" s="115"/>
      <c r="LH18" s="115"/>
      <c r="LI18" s="115"/>
      <c r="LJ18" s="115"/>
      <c r="LK18" s="115"/>
      <c r="LL18" s="115"/>
      <c r="LM18" s="115"/>
      <c r="LN18" s="115"/>
      <c r="LO18" s="115"/>
      <c r="LP18" s="115"/>
      <c r="LQ18" s="115"/>
      <c r="LR18" s="115"/>
      <c r="LS18" s="115"/>
      <c r="LT18" s="115"/>
      <c r="LU18" s="115"/>
      <c r="LV18" s="115"/>
      <c r="LW18" s="115"/>
      <c r="LX18" s="115"/>
      <c r="LY18" s="115"/>
      <c r="LZ18" s="115"/>
      <c r="MA18" s="115"/>
      <c r="MB18" s="115"/>
      <c r="MC18" s="115"/>
      <c r="MD18" s="115"/>
      <c r="ME18" s="115"/>
      <c r="MF18" s="115"/>
      <c r="MG18" s="115"/>
      <c r="MH18" s="115"/>
      <c r="MI18" s="115"/>
      <c r="MJ18" s="115"/>
      <c r="MK18" s="115"/>
      <c r="ML18" s="115"/>
      <c r="MM18" s="115"/>
      <c r="MN18" s="115"/>
      <c r="MO18" s="115"/>
      <c r="MP18" s="115"/>
      <c r="MQ18" s="115"/>
      <c r="MR18" s="115"/>
      <c r="MS18" s="115"/>
      <c r="MT18" s="115"/>
      <c r="MU18" s="115"/>
      <c r="MV18" s="115"/>
      <c r="MW18" s="115"/>
      <c r="MX18" s="115"/>
      <c r="MY18" s="115"/>
      <c r="MZ18" s="115"/>
      <c r="NA18" s="115"/>
      <c r="NB18" s="115"/>
      <c r="NC18" s="115"/>
      <c r="ND18" s="115"/>
      <c r="NE18" s="115"/>
      <c r="NF18" s="115"/>
      <c r="NG18" s="115"/>
      <c r="NH18" s="115"/>
      <c r="NI18" s="115"/>
      <c r="NJ18" s="115"/>
      <c r="NK18" s="115"/>
      <c r="NL18" s="115"/>
      <c r="NM18" s="115"/>
      <c r="NN18" s="115"/>
      <c r="NO18" s="115"/>
      <c r="NP18" s="115"/>
      <c r="NQ18" s="115"/>
      <c r="NR18" s="115"/>
      <c r="NS18" s="115"/>
      <c r="NT18" s="115"/>
      <c r="NU18" s="115"/>
      <c r="NV18" s="115"/>
      <c r="NW18" s="115"/>
      <c r="NX18" s="115"/>
      <c r="NY18" s="115"/>
      <c r="NZ18" s="115"/>
      <c r="OA18" s="115"/>
      <c r="OB18" s="115"/>
      <c r="OC18" s="115"/>
      <c r="OD18" s="115"/>
      <c r="OE18" s="115"/>
      <c r="OF18" s="115"/>
      <c r="OG18" s="115"/>
      <c r="OH18" s="115"/>
      <c r="OI18" s="115"/>
      <c r="OJ18" s="115"/>
      <c r="OK18" s="115"/>
      <c r="OL18" s="115"/>
      <c r="OM18" s="115"/>
      <c r="ON18" s="115"/>
      <c r="OO18" s="115"/>
      <c r="OP18" s="115"/>
      <c r="OQ18" s="115"/>
      <c r="OR18" s="115"/>
      <c r="OS18" s="115"/>
      <c r="OT18" s="115"/>
      <c r="OU18" s="115"/>
      <c r="OV18" s="115"/>
      <c r="OW18" s="115"/>
      <c r="OX18" s="115"/>
      <c r="OY18" s="115"/>
      <c r="OZ18" s="115"/>
      <c r="PA18" s="115"/>
      <c r="PB18" s="115"/>
      <c r="PC18" s="115"/>
      <c r="PD18" s="115"/>
      <c r="PE18" s="115"/>
      <c r="PF18" s="115"/>
      <c r="PG18" s="115"/>
      <c r="PH18" s="115"/>
      <c r="PI18" s="115"/>
      <c r="PJ18" s="115"/>
      <c r="PK18" s="115"/>
      <c r="PL18" s="115"/>
      <c r="PM18" s="115"/>
      <c r="PN18" s="115"/>
      <c r="PO18" s="115"/>
      <c r="PP18" s="115"/>
      <c r="PQ18" s="115"/>
      <c r="PR18" s="115"/>
      <c r="PS18" s="115"/>
      <c r="PT18" s="115"/>
      <c r="PU18" s="115"/>
      <c r="PV18" s="115"/>
      <c r="PW18" s="115"/>
      <c r="PX18" s="115"/>
      <c r="PY18" s="115"/>
      <c r="PZ18" s="115"/>
      <c r="QA18" s="115"/>
      <c r="QB18" s="115"/>
      <c r="QC18" s="115"/>
      <c r="QD18" s="115"/>
      <c r="QE18" s="115"/>
      <c r="QF18" s="115"/>
      <c r="QG18" s="115"/>
      <c r="QH18" s="115"/>
      <c r="QI18" s="115"/>
      <c r="QJ18" s="115"/>
      <c r="QK18" s="115"/>
      <c r="QL18" s="115"/>
      <c r="QM18" s="115"/>
      <c r="QN18" s="115"/>
      <c r="QO18" s="115"/>
      <c r="QP18" s="115"/>
      <c r="QQ18" s="115"/>
      <c r="QR18" s="115"/>
      <c r="QS18" s="115"/>
      <c r="QT18" s="115"/>
      <c r="QU18" s="115"/>
      <c r="QV18" s="115"/>
      <c r="QW18" s="115"/>
      <c r="QX18" s="115"/>
      <c r="QY18" s="115"/>
      <c r="QZ18" s="115"/>
      <c r="RA18" s="115"/>
      <c r="RB18" s="115"/>
      <c r="RC18" s="115"/>
      <c r="RD18" s="115"/>
      <c r="RE18" s="115"/>
      <c r="RF18" s="115"/>
      <c r="RG18" s="115"/>
      <c r="RH18" s="115"/>
      <c r="RI18" s="115"/>
      <c r="RJ18" s="115"/>
      <c r="RK18" s="115"/>
      <c r="RL18" s="115"/>
      <c r="RM18" s="115"/>
      <c r="RN18" s="115"/>
      <c r="RO18" s="115"/>
      <c r="RP18" s="115"/>
      <c r="RQ18" s="115"/>
      <c r="RR18" s="115"/>
      <c r="RS18" s="115"/>
      <c r="RT18" s="115"/>
      <c r="RU18" s="115"/>
      <c r="RV18" s="115"/>
      <c r="RW18" s="115"/>
      <c r="RX18" s="115"/>
      <c r="RY18" s="115"/>
      <c r="RZ18" s="115"/>
      <c r="SA18" s="115"/>
      <c r="SB18" s="115"/>
      <c r="SC18" s="115"/>
      <c r="SD18" s="115"/>
      <c r="SE18" s="115"/>
      <c r="SF18" s="115"/>
      <c r="SG18" s="115"/>
      <c r="SH18" s="115"/>
      <c r="SI18" s="115"/>
      <c r="SJ18" s="115"/>
      <c r="SK18" s="115"/>
      <c r="SL18" s="115"/>
      <c r="SM18" s="115"/>
      <c r="SN18" s="115"/>
      <c r="SO18" s="115"/>
      <c r="SP18" s="115"/>
      <c r="SQ18" s="115"/>
      <c r="SR18" s="115"/>
      <c r="SS18" s="115"/>
      <c r="ST18" s="115"/>
      <c r="SU18" s="115"/>
      <c r="SV18" s="115"/>
      <c r="SW18" s="115"/>
      <c r="SX18" s="115"/>
      <c r="SY18" s="115"/>
      <c r="SZ18" s="115"/>
      <c r="TA18" s="115"/>
      <c r="TB18" s="115"/>
      <c r="TC18" s="115"/>
      <c r="TD18" s="115"/>
      <c r="TE18" s="115"/>
      <c r="TF18" s="115"/>
      <c r="TG18" s="115"/>
      <c r="TH18" s="115"/>
      <c r="TI18" s="115"/>
      <c r="TJ18" s="115"/>
      <c r="TK18" s="115"/>
      <c r="TL18" s="115"/>
      <c r="TM18" s="115"/>
      <c r="TN18" s="115"/>
      <c r="TO18" s="115"/>
      <c r="TP18" s="115"/>
      <c r="TQ18" s="115"/>
      <c r="TR18" s="115"/>
      <c r="TS18" s="115"/>
      <c r="TT18" s="115"/>
      <c r="TU18" s="115"/>
      <c r="TV18" s="115"/>
      <c r="TW18" s="115"/>
      <c r="TX18" s="115"/>
      <c r="TY18" s="115"/>
      <c r="TZ18" s="115"/>
      <c r="UA18" s="115"/>
      <c r="UB18" s="115"/>
      <c r="UC18" s="115"/>
      <c r="UD18" s="115"/>
      <c r="UE18" s="115"/>
      <c r="UF18" s="115"/>
      <c r="UG18" s="115"/>
      <c r="UH18" s="115"/>
      <c r="UI18" s="115"/>
      <c r="UJ18" s="115"/>
      <c r="UK18" s="115"/>
      <c r="UL18" s="115"/>
      <c r="UM18" s="115"/>
      <c r="UN18" s="115"/>
      <c r="UO18" s="115"/>
      <c r="UP18" s="115"/>
      <c r="UQ18" s="115"/>
      <c r="UR18" s="115"/>
      <c r="US18" s="115"/>
      <c r="UT18" s="115"/>
      <c r="UU18" s="115"/>
      <c r="UV18" s="115"/>
      <c r="UW18" s="115"/>
      <c r="UX18" s="115"/>
      <c r="UY18" s="115"/>
      <c r="UZ18" s="115"/>
      <c r="VA18" s="115"/>
      <c r="VB18" s="115"/>
      <c r="VC18" s="115"/>
      <c r="VD18" s="115"/>
      <c r="VE18" s="115"/>
      <c r="VF18" s="115"/>
      <c r="VG18" s="115"/>
      <c r="VH18" s="115"/>
      <c r="VI18" s="115"/>
      <c r="VJ18" s="115"/>
      <c r="VK18" s="115"/>
      <c r="VL18" s="115"/>
      <c r="VM18" s="115"/>
      <c r="VN18" s="115"/>
      <c r="VO18" s="115"/>
      <c r="VP18" s="115"/>
      <c r="VQ18" s="115"/>
      <c r="VR18" s="115"/>
      <c r="VS18" s="115"/>
      <c r="VT18" s="115"/>
      <c r="VU18" s="115"/>
      <c r="VV18" s="115"/>
      <c r="VW18" s="115"/>
      <c r="VX18" s="115"/>
      <c r="VY18" s="115"/>
      <c r="VZ18" s="115"/>
      <c r="WA18" s="115"/>
      <c r="WB18" s="115"/>
      <c r="WC18" s="115"/>
      <c r="WD18" s="115"/>
      <c r="WE18" s="115"/>
      <c r="WF18" s="115"/>
      <c r="WG18" s="115"/>
      <c r="WH18" s="115"/>
      <c r="WI18" s="115"/>
      <c r="WJ18" s="115"/>
      <c r="WK18" s="115"/>
      <c r="WL18" s="115"/>
      <c r="WM18" s="115"/>
      <c r="WN18" s="115"/>
      <c r="WO18" s="115"/>
      <c r="WP18" s="115"/>
      <c r="WQ18" s="115"/>
      <c r="WR18" s="115"/>
      <c r="WS18" s="115"/>
      <c r="WT18" s="115"/>
      <c r="WU18" s="115"/>
      <c r="WV18" s="115"/>
      <c r="WW18" s="115"/>
      <c r="WX18" s="115"/>
      <c r="WY18" s="115"/>
      <c r="WZ18" s="115"/>
      <c r="XA18" s="115"/>
      <c r="XB18" s="115"/>
      <c r="XC18" s="115"/>
      <c r="XD18" s="115"/>
      <c r="XE18" s="115"/>
      <c r="XF18" s="115"/>
      <c r="XG18" s="115"/>
      <c r="XH18" s="115"/>
      <c r="XI18" s="115"/>
      <c r="XJ18" s="115"/>
      <c r="XK18" s="115"/>
      <c r="XL18" s="115"/>
      <c r="XM18" s="115"/>
      <c r="XN18" s="115"/>
      <c r="XO18" s="115"/>
      <c r="XP18" s="115"/>
      <c r="XQ18" s="115"/>
      <c r="XR18" s="115"/>
      <c r="XS18" s="115"/>
      <c r="XT18" s="115"/>
      <c r="XU18" s="115"/>
      <c r="XV18" s="115"/>
      <c r="XW18" s="115"/>
      <c r="XX18" s="115"/>
      <c r="XY18" s="115"/>
      <c r="XZ18" s="115"/>
      <c r="YA18" s="115"/>
      <c r="YB18" s="115"/>
      <c r="YC18" s="115"/>
      <c r="YD18" s="115"/>
      <c r="YE18" s="115"/>
      <c r="YF18" s="115"/>
      <c r="YG18" s="115"/>
      <c r="YH18" s="115"/>
      <c r="YI18" s="115"/>
      <c r="YJ18" s="115"/>
      <c r="YK18" s="115"/>
      <c r="YL18" s="115"/>
      <c r="YM18" s="115"/>
      <c r="YN18" s="115"/>
      <c r="YO18" s="115"/>
      <c r="YP18" s="115"/>
      <c r="YQ18" s="115"/>
      <c r="YR18" s="115"/>
      <c r="YS18" s="115"/>
      <c r="YT18" s="115"/>
      <c r="YU18" s="115"/>
      <c r="YV18" s="115"/>
      <c r="YW18" s="115"/>
      <c r="YX18" s="115"/>
      <c r="YY18" s="115"/>
      <c r="YZ18" s="115"/>
      <c r="ZA18" s="115"/>
      <c r="ZB18" s="115"/>
      <c r="ZC18" s="115"/>
      <c r="ZD18" s="115"/>
      <c r="ZE18" s="115"/>
      <c r="ZF18" s="115"/>
      <c r="ZG18" s="115"/>
      <c r="ZH18" s="115"/>
      <c r="ZI18" s="115"/>
      <c r="ZJ18" s="115"/>
      <c r="ZK18" s="115"/>
      <c r="ZL18" s="115"/>
      <c r="ZM18" s="115"/>
      <c r="ZN18" s="115"/>
      <c r="ZO18" s="115"/>
      <c r="ZP18" s="115"/>
      <c r="ZQ18" s="115"/>
      <c r="ZR18" s="115"/>
      <c r="ZS18" s="115"/>
      <c r="ZT18" s="115"/>
      <c r="ZU18" s="115"/>
      <c r="ZV18" s="115"/>
      <c r="ZW18" s="115"/>
      <c r="ZX18" s="115"/>
      <c r="ZY18" s="115"/>
      <c r="ZZ18" s="115"/>
      <c r="AAA18" s="115"/>
      <c r="AAB18" s="115"/>
      <c r="AAC18" s="115"/>
      <c r="AAD18" s="115"/>
      <c r="AAE18" s="115"/>
      <c r="AAF18" s="115"/>
      <c r="AAG18" s="115"/>
      <c r="AAH18" s="115"/>
      <c r="AAI18" s="115"/>
      <c r="AAJ18" s="115"/>
      <c r="AAK18" s="115"/>
      <c r="AAL18" s="115"/>
      <c r="AAM18" s="115"/>
      <c r="AAN18" s="115"/>
      <c r="AAO18" s="115"/>
      <c r="AAP18" s="115"/>
      <c r="AAQ18" s="115"/>
      <c r="AAR18" s="115"/>
      <c r="AAS18" s="115"/>
      <c r="AAT18" s="115"/>
      <c r="AAU18" s="115"/>
      <c r="AAV18" s="115"/>
      <c r="AAW18" s="115"/>
      <c r="AAX18" s="115"/>
      <c r="AAY18" s="115"/>
      <c r="AAZ18" s="115"/>
      <c r="ABA18" s="115"/>
      <c r="ABB18" s="115"/>
      <c r="ABC18" s="115"/>
      <c r="ABD18" s="115"/>
      <c r="ABE18" s="115"/>
      <c r="ABF18" s="115"/>
      <c r="ABG18" s="115"/>
      <c r="ABH18" s="115"/>
      <c r="ABI18" s="115"/>
      <c r="ABJ18" s="115"/>
      <c r="ABK18" s="115"/>
      <c r="ABL18" s="115"/>
      <c r="ABM18" s="115"/>
      <c r="ABN18" s="115"/>
      <c r="ABO18" s="115"/>
      <c r="ABP18" s="115"/>
      <c r="ABQ18" s="115"/>
      <c r="ABR18" s="115"/>
      <c r="ABS18" s="115"/>
      <c r="ABT18" s="115"/>
      <c r="ABU18" s="115"/>
      <c r="ABV18" s="115"/>
      <c r="ABW18" s="115"/>
      <c r="ABX18" s="115"/>
      <c r="ABY18" s="115"/>
      <c r="ABZ18" s="115"/>
      <c r="ACA18" s="115"/>
      <c r="ACB18" s="115"/>
      <c r="ACC18" s="115"/>
      <c r="ACD18" s="115"/>
      <c r="ACE18" s="115"/>
      <c r="ACF18" s="115"/>
      <c r="ACG18" s="115"/>
      <c r="ACH18" s="115"/>
      <c r="ACI18" s="115"/>
      <c r="ACJ18" s="115"/>
      <c r="ACK18" s="115"/>
      <c r="ACL18" s="115"/>
      <c r="ACM18" s="115"/>
      <c r="ACN18" s="115"/>
      <c r="ACO18" s="115"/>
      <c r="ACP18" s="115"/>
      <c r="ACQ18" s="115"/>
      <c r="ACR18" s="115"/>
      <c r="ACS18" s="115"/>
      <c r="ACT18" s="115"/>
      <c r="ACU18" s="115"/>
      <c r="ACV18" s="115"/>
      <c r="ACW18" s="115"/>
      <c r="ACX18" s="115"/>
      <c r="ACY18" s="115"/>
      <c r="ACZ18" s="115"/>
      <c r="ADA18" s="115"/>
      <c r="ADB18" s="115"/>
      <c r="ADC18" s="115"/>
      <c r="ADD18" s="115"/>
      <c r="ADE18" s="115"/>
      <c r="ADF18" s="115"/>
      <c r="ADG18" s="115"/>
      <c r="ADH18" s="115"/>
      <c r="ADI18" s="115"/>
      <c r="ADJ18" s="115"/>
      <c r="ADK18" s="115"/>
      <c r="ADL18" s="115"/>
      <c r="ADM18" s="115"/>
      <c r="ADN18" s="115"/>
      <c r="ADO18" s="115"/>
      <c r="ADP18" s="115"/>
      <c r="ADQ18" s="115"/>
      <c r="ADR18" s="115"/>
      <c r="ADS18" s="115"/>
      <c r="ADT18" s="115"/>
      <c r="ADU18" s="115"/>
      <c r="ADV18" s="115"/>
      <c r="ADW18" s="115"/>
      <c r="ADX18" s="115"/>
      <c r="ADY18" s="115"/>
      <c r="ADZ18" s="115"/>
      <c r="AEA18" s="115"/>
      <c r="AEB18" s="115"/>
      <c r="AEC18" s="115"/>
      <c r="AED18" s="115"/>
      <c r="AEE18" s="115"/>
      <c r="AEF18" s="115"/>
      <c r="AEG18" s="115"/>
      <c r="AEH18" s="115"/>
      <c r="AEI18" s="115"/>
      <c r="AEJ18" s="115"/>
      <c r="AEK18" s="115"/>
      <c r="AEL18" s="115"/>
      <c r="AEM18" s="115"/>
      <c r="AEN18" s="115"/>
      <c r="AEO18" s="115"/>
      <c r="AEP18" s="115"/>
      <c r="AEQ18" s="115"/>
      <c r="AER18" s="115"/>
      <c r="AES18" s="115"/>
      <c r="AET18" s="115"/>
      <c r="AEU18" s="115"/>
      <c r="AEV18" s="115"/>
      <c r="AEW18" s="115"/>
      <c r="AEX18" s="115"/>
      <c r="AEY18" s="115"/>
      <c r="AEZ18" s="115"/>
      <c r="AFA18" s="115"/>
      <c r="AFB18" s="115"/>
      <c r="AFC18" s="115"/>
      <c r="AFD18" s="115"/>
      <c r="AFE18" s="115"/>
      <c r="AFF18" s="115"/>
      <c r="AFG18" s="115"/>
      <c r="AFH18" s="115"/>
      <c r="AFI18" s="115"/>
      <c r="AFJ18" s="115"/>
      <c r="AFK18" s="115"/>
      <c r="AFL18" s="115"/>
      <c r="AFM18" s="115"/>
      <c r="AFN18" s="115"/>
      <c r="AFO18" s="115"/>
      <c r="AFP18" s="115"/>
      <c r="AFQ18" s="115"/>
      <c r="AFR18" s="115"/>
      <c r="AFS18" s="115"/>
      <c r="AFT18" s="115"/>
      <c r="AFU18" s="115"/>
      <c r="AFV18" s="115"/>
      <c r="AFW18" s="115"/>
      <c r="AFX18" s="115"/>
      <c r="AFY18" s="115"/>
      <c r="AFZ18" s="115"/>
      <c r="AGA18" s="115"/>
      <c r="AGB18" s="115"/>
      <c r="AGC18" s="115"/>
      <c r="AGD18" s="115"/>
      <c r="AGE18" s="115"/>
      <c r="AGF18" s="115"/>
      <c r="AGG18" s="115"/>
      <c r="AGH18" s="115"/>
      <c r="AGI18" s="115"/>
      <c r="AGJ18" s="115"/>
      <c r="AGK18" s="115"/>
      <c r="AGL18" s="115"/>
      <c r="AGM18" s="115"/>
      <c r="AGN18" s="115"/>
      <c r="AGO18" s="115"/>
      <c r="AGP18" s="115"/>
      <c r="AGQ18" s="115"/>
      <c r="AGR18" s="115"/>
      <c r="AGS18" s="115"/>
      <c r="AGT18" s="115"/>
      <c r="AGU18" s="115"/>
      <c r="AGV18" s="115"/>
      <c r="AGW18" s="115"/>
      <c r="AGX18" s="115"/>
      <c r="AGY18" s="115"/>
      <c r="AGZ18" s="115"/>
      <c r="AHA18" s="115"/>
      <c r="AHB18" s="115"/>
      <c r="AHC18" s="115"/>
      <c r="AHD18" s="115"/>
      <c r="AHE18" s="115"/>
      <c r="AHF18" s="115"/>
      <c r="AHG18" s="115"/>
      <c r="AHH18" s="115"/>
      <c r="AHI18" s="115"/>
      <c r="AHJ18" s="115"/>
      <c r="AHK18" s="115"/>
      <c r="AHL18" s="115"/>
      <c r="AHM18" s="115"/>
      <c r="AHN18" s="115"/>
      <c r="AHO18" s="115"/>
      <c r="AHP18" s="115"/>
      <c r="AHQ18" s="115"/>
      <c r="AHR18" s="115"/>
      <c r="AHS18" s="115"/>
      <c r="AHT18" s="115"/>
      <c r="AHU18" s="115"/>
      <c r="AHV18" s="115"/>
      <c r="AHW18" s="115"/>
      <c r="AHX18" s="115"/>
      <c r="AHY18" s="115"/>
      <c r="AHZ18" s="115"/>
      <c r="AIA18" s="115"/>
      <c r="AIB18" s="115"/>
      <c r="AIC18" s="115"/>
      <c r="AID18" s="115"/>
      <c r="AIE18" s="115"/>
      <c r="AIF18" s="115"/>
      <c r="AIG18" s="115"/>
      <c r="AIH18" s="115"/>
      <c r="AII18" s="115"/>
      <c r="AIJ18" s="115"/>
      <c r="AIK18" s="115"/>
      <c r="AIL18" s="115"/>
      <c r="AIM18" s="115"/>
      <c r="AIN18" s="115"/>
      <c r="AIO18" s="115"/>
      <c r="AIP18" s="115"/>
      <c r="AIQ18" s="115"/>
      <c r="AIR18" s="115"/>
      <c r="AIS18" s="115"/>
    </row>
    <row r="19" spans="1:929" ht="18" x14ac:dyDescent="0.4">
      <c r="A19" s="37"/>
      <c r="B19" s="89"/>
      <c r="C19" s="89"/>
      <c r="D19" s="89"/>
      <c r="E19" s="142"/>
      <c r="BS19" s="308"/>
      <c r="BT19" s="89"/>
      <c r="BU19" s="298"/>
      <c r="BV19" s="298"/>
      <c r="BW19" s="142"/>
      <c r="BX19" s="115"/>
      <c r="BY19" s="115"/>
      <c r="BZ19" s="115"/>
      <c r="CA19" s="115"/>
      <c r="CB19" s="115"/>
      <c r="CC19" s="115"/>
      <c r="CD19" s="115"/>
      <c r="CE19" s="115"/>
      <c r="CF19" s="115"/>
      <c r="CG19" s="115"/>
      <c r="CH19" s="115"/>
      <c r="CI19" s="115"/>
      <c r="CJ19" s="115"/>
      <c r="CK19" s="115"/>
      <c r="CL19" s="115"/>
      <c r="CM19" s="115"/>
      <c r="CN19" s="115"/>
      <c r="CO19" s="115"/>
      <c r="CP19" s="115"/>
      <c r="CQ19" s="115"/>
      <c r="CR19" s="115"/>
      <c r="CS19" s="115"/>
      <c r="CT19" s="115"/>
      <c r="CU19" s="115"/>
      <c r="CV19" s="115"/>
      <c r="CW19" s="115"/>
      <c r="CX19" s="115"/>
      <c r="CY19" s="115"/>
      <c r="CZ19" s="115"/>
      <c r="DA19" s="115"/>
      <c r="DB19" s="115"/>
      <c r="DC19" s="115"/>
      <c r="DD19" s="115"/>
      <c r="DE19" s="115"/>
      <c r="DF19" s="115"/>
      <c r="DG19" s="115"/>
      <c r="DH19" s="115"/>
      <c r="DI19" s="115"/>
      <c r="DJ19" s="115"/>
      <c r="DK19" s="115"/>
      <c r="DL19" s="115"/>
      <c r="DM19" s="115"/>
      <c r="DN19" s="115"/>
      <c r="DO19" s="115"/>
      <c r="DP19" s="115"/>
      <c r="DQ19" s="115"/>
      <c r="DR19" s="115"/>
      <c r="DS19" s="115"/>
      <c r="DT19" s="115"/>
      <c r="DU19" s="115"/>
      <c r="DV19" s="115"/>
      <c r="DW19" s="115"/>
      <c r="DX19" s="115"/>
      <c r="DY19" s="115"/>
      <c r="DZ19" s="115"/>
      <c r="EA19" s="115"/>
      <c r="EB19" s="115"/>
      <c r="EC19" s="115"/>
      <c r="ED19" s="115"/>
      <c r="EE19" s="115"/>
      <c r="EF19" s="115"/>
      <c r="EG19" s="115"/>
      <c r="EH19" s="115"/>
      <c r="EI19" s="115"/>
      <c r="EJ19" s="115"/>
      <c r="EK19" s="115"/>
      <c r="EL19" s="115"/>
      <c r="EM19" s="115"/>
      <c r="EN19" s="115"/>
      <c r="EO19" s="115"/>
      <c r="EP19" s="115"/>
      <c r="EQ19" s="115"/>
      <c r="ER19" s="115"/>
      <c r="ES19" s="115"/>
      <c r="ET19" s="115"/>
      <c r="EU19" s="115"/>
      <c r="EV19" s="115"/>
      <c r="EW19" s="115"/>
      <c r="EX19" s="115"/>
      <c r="EY19" s="115"/>
      <c r="EZ19" s="115"/>
      <c r="FA19" s="115"/>
      <c r="FB19" s="115"/>
      <c r="FC19" s="115"/>
      <c r="FD19" s="115"/>
      <c r="FE19" s="115"/>
      <c r="FF19" s="115"/>
      <c r="FG19" s="115"/>
      <c r="FH19" s="115"/>
      <c r="FI19" s="115"/>
      <c r="FJ19" s="115"/>
      <c r="FK19" s="115"/>
      <c r="FL19" s="115"/>
      <c r="FM19" s="115"/>
      <c r="FN19" s="115"/>
      <c r="FO19" s="115"/>
      <c r="FP19" s="115"/>
      <c r="FQ19" s="115"/>
      <c r="FR19" s="115"/>
      <c r="FS19" s="115"/>
      <c r="FT19" s="115"/>
      <c r="FU19" s="115"/>
      <c r="FV19" s="115"/>
      <c r="FW19" s="115"/>
      <c r="FX19" s="115"/>
      <c r="FY19" s="115"/>
      <c r="FZ19" s="115"/>
      <c r="GA19" s="115"/>
      <c r="GB19" s="115"/>
      <c r="GC19" s="115"/>
      <c r="GD19" s="115"/>
      <c r="GE19" s="115"/>
      <c r="GF19" s="115"/>
      <c r="GG19" s="115"/>
      <c r="GH19" s="115"/>
      <c r="GI19" s="115"/>
      <c r="GJ19" s="115"/>
      <c r="GK19" s="115"/>
      <c r="GL19" s="115"/>
      <c r="GM19" s="115"/>
      <c r="GN19" s="115"/>
      <c r="GO19" s="115"/>
      <c r="GP19" s="115"/>
      <c r="GQ19" s="115"/>
      <c r="GR19" s="115"/>
      <c r="GS19" s="115"/>
      <c r="GT19" s="115"/>
      <c r="GU19" s="115"/>
      <c r="GV19" s="115"/>
      <c r="GW19" s="115"/>
      <c r="GX19" s="115"/>
      <c r="GY19" s="115"/>
      <c r="GZ19" s="115"/>
      <c r="HA19" s="115"/>
      <c r="HB19" s="115"/>
      <c r="HC19" s="115"/>
      <c r="HD19" s="115"/>
      <c r="HE19" s="115"/>
      <c r="HF19" s="115"/>
      <c r="HG19" s="115"/>
      <c r="HH19" s="115"/>
      <c r="HI19" s="115"/>
      <c r="HJ19" s="115"/>
      <c r="HK19" s="115"/>
      <c r="HL19" s="115"/>
      <c r="HM19" s="115"/>
      <c r="HN19" s="115"/>
      <c r="HO19" s="115"/>
      <c r="HP19" s="115"/>
      <c r="HQ19" s="115"/>
      <c r="HR19" s="115"/>
      <c r="HS19" s="115"/>
      <c r="HT19" s="115"/>
      <c r="HU19" s="115"/>
      <c r="HV19" s="115"/>
      <c r="HW19" s="115"/>
      <c r="HX19" s="115"/>
      <c r="HY19" s="115"/>
      <c r="HZ19" s="115"/>
      <c r="IA19" s="115"/>
      <c r="IB19" s="115"/>
      <c r="IC19" s="115"/>
      <c r="ID19" s="115"/>
      <c r="IE19" s="115"/>
      <c r="IF19" s="115"/>
      <c r="IG19" s="115"/>
      <c r="IH19" s="115"/>
      <c r="II19" s="115"/>
      <c r="IJ19" s="115"/>
      <c r="IK19" s="115"/>
      <c r="IL19" s="115"/>
      <c r="IM19" s="115"/>
      <c r="IN19" s="115"/>
      <c r="IO19" s="115"/>
      <c r="IP19" s="115"/>
      <c r="IQ19" s="115"/>
      <c r="IR19" s="115"/>
      <c r="IS19" s="115"/>
      <c r="IT19" s="115"/>
      <c r="IU19" s="115"/>
      <c r="IV19" s="115"/>
      <c r="IW19" s="115"/>
      <c r="IX19" s="115"/>
      <c r="IY19" s="115"/>
      <c r="IZ19" s="115"/>
      <c r="JA19" s="115"/>
      <c r="JB19" s="115"/>
      <c r="JC19" s="115"/>
      <c r="JD19" s="115"/>
      <c r="JE19" s="115"/>
      <c r="JF19" s="115"/>
      <c r="JG19" s="115"/>
      <c r="JH19" s="115"/>
      <c r="JI19" s="115"/>
      <c r="JJ19" s="115"/>
      <c r="JK19" s="115"/>
      <c r="JL19" s="115"/>
      <c r="JM19" s="115"/>
      <c r="JN19" s="115"/>
      <c r="JO19" s="115"/>
      <c r="JP19" s="115"/>
      <c r="JQ19" s="115"/>
      <c r="JR19" s="115"/>
      <c r="JS19" s="115"/>
      <c r="JT19" s="115"/>
      <c r="JU19" s="115"/>
      <c r="JV19" s="115"/>
      <c r="JW19" s="115"/>
      <c r="JX19" s="115"/>
      <c r="JY19" s="115"/>
      <c r="JZ19" s="115"/>
      <c r="KA19" s="115"/>
      <c r="KB19" s="115"/>
      <c r="KC19" s="115"/>
      <c r="KD19" s="115"/>
      <c r="KE19" s="115"/>
      <c r="KF19" s="115"/>
      <c r="KG19" s="115"/>
      <c r="KH19" s="115"/>
      <c r="KI19" s="115"/>
      <c r="KJ19" s="115"/>
      <c r="KK19" s="115"/>
      <c r="KL19" s="115"/>
      <c r="KM19" s="115"/>
      <c r="KN19" s="115"/>
      <c r="KO19" s="115"/>
      <c r="KP19" s="115"/>
      <c r="KQ19" s="115"/>
      <c r="KR19" s="115"/>
      <c r="KS19" s="115"/>
      <c r="KT19" s="115"/>
      <c r="KU19" s="115"/>
      <c r="KV19" s="115"/>
      <c r="KW19" s="115"/>
      <c r="KX19" s="115"/>
      <c r="KY19" s="115"/>
      <c r="KZ19" s="115"/>
      <c r="LA19" s="115"/>
      <c r="LB19" s="115"/>
      <c r="LC19" s="115"/>
      <c r="LD19" s="115"/>
      <c r="LE19" s="115"/>
      <c r="LF19" s="115"/>
      <c r="LG19" s="115"/>
      <c r="LH19" s="115"/>
      <c r="LI19" s="115"/>
      <c r="LJ19" s="115"/>
      <c r="LK19" s="115"/>
      <c r="LL19" s="115"/>
      <c r="LM19" s="115"/>
      <c r="LN19" s="115"/>
      <c r="LO19" s="115"/>
      <c r="LP19" s="115"/>
      <c r="LQ19" s="115"/>
      <c r="LR19" s="115"/>
      <c r="LS19" s="115"/>
      <c r="LT19" s="115"/>
      <c r="LU19" s="115"/>
      <c r="LV19" s="115"/>
      <c r="LW19" s="115"/>
      <c r="LX19" s="115"/>
      <c r="LY19" s="115"/>
      <c r="LZ19" s="115"/>
      <c r="MA19" s="115"/>
      <c r="MB19" s="115"/>
      <c r="MC19" s="115"/>
      <c r="MD19" s="115"/>
      <c r="ME19" s="115"/>
      <c r="MF19" s="115"/>
      <c r="MG19" s="115"/>
      <c r="MH19" s="115"/>
      <c r="MI19" s="115"/>
      <c r="MJ19" s="115"/>
      <c r="MK19" s="115"/>
      <c r="ML19" s="115"/>
      <c r="MM19" s="115"/>
      <c r="MN19" s="115"/>
      <c r="MO19" s="115"/>
      <c r="MP19" s="115"/>
      <c r="MQ19" s="115"/>
      <c r="MR19" s="115"/>
      <c r="MS19" s="115"/>
      <c r="MT19" s="115"/>
      <c r="MU19" s="115"/>
      <c r="MV19" s="115"/>
      <c r="MW19" s="115"/>
      <c r="MX19" s="115"/>
      <c r="MY19" s="115"/>
      <c r="MZ19" s="115"/>
      <c r="NA19" s="115"/>
      <c r="NB19" s="115"/>
      <c r="NC19" s="115"/>
      <c r="ND19" s="115"/>
      <c r="NE19" s="115"/>
      <c r="NF19" s="115"/>
      <c r="NG19" s="115"/>
      <c r="NH19" s="115"/>
      <c r="NI19" s="115"/>
      <c r="NJ19" s="115"/>
      <c r="NK19" s="115"/>
      <c r="NL19" s="115"/>
      <c r="NM19" s="115"/>
      <c r="NN19" s="115"/>
      <c r="NO19" s="115"/>
      <c r="NP19" s="115"/>
      <c r="NQ19" s="115"/>
      <c r="NR19" s="115"/>
      <c r="NS19" s="115"/>
      <c r="NT19" s="115"/>
      <c r="NU19" s="115"/>
      <c r="NV19" s="115"/>
      <c r="NW19" s="115"/>
      <c r="NX19" s="115"/>
      <c r="NY19" s="115"/>
      <c r="NZ19" s="115"/>
      <c r="OA19" s="115"/>
      <c r="OB19" s="115"/>
      <c r="OC19" s="115"/>
      <c r="OD19" s="115"/>
      <c r="OE19" s="115"/>
      <c r="OF19" s="115"/>
      <c r="OG19" s="115"/>
      <c r="OH19" s="115"/>
      <c r="OI19" s="115"/>
      <c r="OJ19" s="115"/>
      <c r="OK19" s="115"/>
      <c r="OL19" s="115"/>
      <c r="OM19" s="115"/>
      <c r="ON19" s="115"/>
      <c r="OO19" s="115"/>
      <c r="OP19" s="115"/>
      <c r="OQ19" s="115"/>
      <c r="OR19" s="115"/>
      <c r="OS19" s="115"/>
      <c r="OT19" s="115"/>
      <c r="OU19" s="115"/>
      <c r="OV19" s="115"/>
      <c r="OW19" s="115"/>
      <c r="OX19" s="115"/>
      <c r="OY19" s="115"/>
      <c r="OZ19" s="115"/>
      <c r="PA19" s="115"/>
      <c r="PB19" s="115"/>
      <c r="PC19" s="115"/>
      <c r="PD19" s="115"/>
      <c r="PE19" s="115"/>
      <c r="PF19" s="115"/>
      <c r="PG19" s="115"/>
      <c r="PH19" s="115"/>
      <c r="PI19" s="115"/>
      <c r="PJ19" s="115"/>
      <c r="PK19" s="115"/>
      <c r="PL19" s="115"/>
      <c r="PM19" s="115"/>
      <c r="PN19" s="115"/>
      <c r="PO19" s="115"/>
      <c r="PP19" s="115"/>
      <c r="PQ19" s="115"/>
      <c r="PR19" s="115"/>
      <c r="PS19" s="115"/>
      <c r="PT19" s="115"/>
      <c r="PU19" s="115"/>
      <c r="PV19" s="115"/>
      <c r="PW19" s="115"/>
      <c r="PX19" s="115"/>
      <c r="PY19" s="115"/>
      <c r="PZ19" s="115"/>
      <c r="QA19" s="115"/>
      <c r="QB19" s="115"/>
      <c r="QC19" s="115"/>
      <c r="QD19" s="115"/>
      <c r="QE19" s="115"/>
      <c r="QF19" s="115"/>
      <c r="QG19" s="115"/>
      <c r="QH19" s="115"/>
      <c r="QI19" s="115"/>
      <c r="QJ19" s="115"/>
      <c r="QK19" s="115"/>
      <c r="QL19" s="115"/>
      <c r="QM19" s="115"/>
      <c r="QN19" s="115"/>
      <c r="QO19" s="115"/>
      <c r="QP19" s="115"/>
      <c r="QQ19" s="115"/>
      <c r="QR19" s="115"/>
      <c r="QS19" s="115"/>
      <c r="QT19" s="115"/>
      <c r="QU19" s="115"/>
      <c r="QV19" s="115"/>
      <c r="QW19" s="115"/>
      <c r="QX19" s="115"/>
      <c r="QY19" s="115"/>
      <c r="QZ19" s="115"/>
      <c r="RA19" s="115"/>
      <c r="RB19" s="115"/>
      <c r="RC19" s="115"/>
      <c r="RD19" s="115"/>
      <c r="RE19" s="115"/>
      <c r="RF19" s="115"/>
      <c r="RG19" s="115"/>
      <c r="RH19" s="115"/>
      <c r="RI19" s="115"/>
      <c r="RJ19" s="115"/>
      <c r="RK19" s="115"/>
      <c r="RL19" s="115"/>
      <c r="RM19" s="115"/>
      <c r="RN19" s="115"/>
      <c r="RO19" s="115"/>
      <c r="RP19" s="115"/>
      <c r="RQ19" s="115"/>
      <c r="RR19" s="115"/>
      <c r="RS19" s="115"/>
      <c r="RT19" s="115"/>
      <c r="RU19" s="115"/>
      <c r="RV19" s="115"/>
      <c r="RW19" s="115"/>
      <c r="RX19" s="115"/>
      <c r="RY19" s="115"/>
      <c r="RZ19" s="115"/>
      <c r="SA19" s="115"/>
      <c r="SB19" s="115"/>
      <c r="SC19" s="115"/>
      <c r="SD19" s="115"/>
      <c r="SE19" s="115"/>
      <c r="SF19" s="115"/>
      <c r="SG19" s="115"/>
      <c r="SH19" s="115"/>
      <c r="SI19" s="115"/>
      <c r="SJ19" s="115"/>
      <c r="SK19" s="115"/>
      <c r="SL19" s="115"/>
      <c r="SM19" s="115"/>
      <c r="SN19" s="115"/>
      <c r="SO19" s="115"/>
      <c r="SP19" s="115"/>
      <c r="SQ19" s="115"/>
      <c r="SR19" s="115"/>
      <c r="SS19" s="115"/>
      <c r="ST19" s="115"/>
      <c r="SU19" s="115"/>
      <c r="SV19" s="115"/>
      <c r="SW19" s="115"/>
      <c r="SX19" s="115"/>
      <c r="SY19" s="115"/>
      <c r="SZ19" s="115"/>
      <c r="TA19" s="115"/>
      <c r="TB19" s="115"/>
      <c r="TC19" s="115"/>
      <c r="TD19" s="115"/>
      <c r="TE19" s="115"/>
      <c r="TF19" s="115"/>
      <c r="TG19" s="115"/>
      <c r="TH19" s="115"/>
      <c r="TI19" s="115"/>
      <c r="TJ19" s="115"/>
      <c r="TK19" s="115"/>
      <c r="TL19" s="115"/>
      <c r="TM19" s="115"/>
      <c r="TN19" s="115"/>
      <c r="TO19" s="115"/>
      <c r="TP19" s="115"/>
      <c r="TQ19" s="115"/>
      <c r="TR19" s="115"/>
      <c r="TS19" s="115"/>
      <c r="TT19" s="115"/>
      <c r="TU19" s="115"/>
      <c r="TV19" s="115"/>
      <c r="TW19" s="115"/>
      <c r="TX19" s="115"/>
      <c r="TY19" s="115"/>
      <c r="TZ19" s="115"/>
      <c r="UA19" s="115"/>
      <c r="UB19" s="115"/>
      <c r="UC19" s="115"/>
      <c r="UD19" s="115"/>
      <c r="UE19" s="115"/>
      <c r="UF19" s="115"/>
      <c r="UG19" s="115"/>
      <c r="UH19" s="115"/>
      <c r="UI19" s="115"/>
      <c r="UJ19" s="115"/>
      <c r="UK19" s="115"/>
      <c r="UL19" s="115"/>
      <c r="UM19" s="115"/>
      <c r="UN19" s="115"/>
      <c r="UO19" s="115"/>
      <c r="UP19" s="115"/>
      <c r="UQ19" s="115"/>
      <c r="UR19" s="115"/>
      <c r="US19" s="115"/>
      <c r="UT19" s="115"/>
      <c r="UU19" s="115"/>
      <c r="UV19" s="115"/>
      <c r="UW19" s="115"/>
      <c r="UX19" s="115"/>
      <c r="UY19" s="115"/>
      <c r="UZ19" s="115"/>
      <c r="VA19" s="115"/>
      <c r="VB19" s="115"/>
      <c r="VC19" s="115"/>
      <c r="VD19" s="115"/>
      <c r="VE19" s="115"/>
      <c r="VF19" s="115"/>
      <c r="VG19" s="115"/>
      <c r="VH19" s="115"/>
      <c r="VI19" s="115"/>
      <c r="VJ19" s="115"/>
      <c r="VK19" s="115"/>
      <c r="VL19" s="115"/>
      <c r="VM19" s="115"/>
      <c r="VN19" s="115"/>
      <c r="VO19" s="115"/>
      <c r="VP19" s="115"/>
      <c r="VQ19" s="115"/>
      <c r="VR19" s="115"/>
      <c r="VS19" s="115"/>
      <c r="VT19" s="115"/>
      <c r="VU19" s="115"/>
      <c r="VV19" s="115"/>
      <c r="VW19" s="115"/>
      <c r="VX19" s="115"/>
      <c r="VY19" s="115"/>
      <c r="VZ19" s="115"/>
      <c r="WA19" s="115"/>
      <c r="WB19" s="115"/>
      <c r="WC19" s="115"/>
      <c r="WD19" s="115"/>
      <c r="WE19" s="115"/>
      <c r="WF19" s="115"/>
      <c r="WG19" s="115"/>
      <c r="WH19" s="115"/>
      <c r="WI19" s="115"/>
      <c r="WJ19" s="115"/>
      <c r="WK19" s="115"/>
      <c r="WL19" s="115"/>
      <c r="WM19" s="115"/>
      <c r="WN19" s="115"/>
      <c r="WO19" s="115"/>
      <c r="WP19" s="115"/>
      <c r="WQ19" s="115"/>
      <c r="WR19" s="115"/>
      <c r="WS19" s="115"/>
      <c r="WT19" s="115"/>
      <c r="WU19" s="115"/>
      <c r="WV19" s="115"/>
      <c r="WW19" s="115"/>
      <c r="WX19" s="115"/>
      <c r="WY19" s="115"/>
      <c r="WZ19" s="115"/>
      <c r="XA19" s="115"/>
      <c r="XB19" s="115"/>
      <c r="XC19" s="115"/>
      <c r="XD19" s="115"/>
      <c r="XE19" s="115"/>
      <c r="XF19" s="115"/>
      <c r="XG19" s="115"/>
      <c r="XH19" s="115"/>
      <c r="XI19" s="115"/>
      <c r="XJ19" s="115"/>
      <c r="XK19" s="115"/>
      <c r="XL19" s="115"/>
      <c r="XM19" s="115"/>
      <c r="XN19" s="115"/>
      <c r="XO19" s="115"/>
      <c r="XP19" s="115"/>
      <c r="XQ19" s="115"/>
      <c r="XR19" s="115"/>
      <c r="XS19" s="115"/>
      <c r="XT19" s="115"/>
      <c r="XU19" s="115"/>
      <c r="XV19" s="115"/>
      <c r="XW19" s="115"/>
      <c r="XX19" s="115"/>
      <c r="XY19" s="115"/>
      <c r="XZ19" s="115"/>
      <c r="YA19" s="115"/>
      <c r="YB19" s="115"/>
      <c r="YC19" s="115"/>
      <c r="YD19" s="115"/>
      <c r="YE19" s="115"/>
      <c r="YF19" s="115"/>
      <c r="YG19" s="115"/>
      <c r="YH19" s="115"/>
      <c r="YI19" s="115"/>
      <c r="YJ19" s="115"/>
      <c r="YK19" s="115"/>
      <c r="YL19" s="115"/>
      <c r="YM19" s="115"/>
      <c r="YN19" s="115"/>
      <c r="YO19" s="115"/>
      <c r="YP19" s="115"/>
      <c r="YQ19" s="115"/>
      <c r="YR19" s="115"/>
      <c r="YS19" s="115"/>
      <c r="YT19" s="115"/>
      <c r="YU19" s="115"/>
      <c r="YV19" s="115"/>
      <c r="YW19" s="115"/>
      <c r="YX19" s="115"/>
      <c r="YY19" s="115"/>
      <c r="YZ19" s="115"/>
      <c r="ZA19" s="115"/>
      <c r="ZB19" s="115"/>
      <c r="ZC19" s="115"/>
      <c r="ZD19" s="115"/>
      <c r="ZE19" s="115"/>
      <c r="ZF19" s="115"/>
      <c r="ZG19" s="115"/>
      <c r="ZH19" s="115"/>
      <c r="ZI19" s="115"/>
      <c r="ZJ19" s="115"/>
      <c r="ZK19" s="115"/>
      <c r="ZL19" s="115"/>
      <c r="ZM19" s="115"/>
      <c r="ZN19" s="115"/>
      <c r="ZO19" s="115"/>
      <c r="ZP19" s="115"/>
      <c r="ZQ19" s="115"/>
      <c r="ZR19" s="115"/>
      <c r="ZS19" s="115"/>
      <c r="ZT19" s="115"/>
      <c r="ZU19" s="115"/>
      <c r="ZV19" s="115"/>
      <c r="ZW19" s="115"/>
      <c r="ZX19" s="115"/>
      <c r="ZY19" s="115"/>
      <c r="ZZ19" s="115"/>
      <c r="AAA19" s="115"/>
      <c r="AAB19" s="115"/>
      <c r="AAC19" s="115"/>
      <c r="AAD19" s="115"/>
      <c r="AAE19" s="115"/>
      <c r="AAF19" s="115"/>
      <c r="AAG19" s="115"/>
      <c r="AAH19" s="115"/>
      <c r="AAI19" s="115"/>
      <c r="AAJ19" s="115"/>
      <c r="AAK19" s="115"/>
      <c r="AAL19" s="115"/>
      <c r="AAM19" s="115"/>
      <c r="AAN19" s="115"/>
      <c r="AAO19" s="115"/>
      <c r="AAP19" s="115"/>
      <c r="AAQ19" s="115"/>
      <c r="AAR19" s="115"/>
      <c r="AAS19" s="115"/>
      <c r="AAT19" s="115"/>
      <c r="AAU19" s="115"/>
      <c r="AAV19" s="115"/>
      <c r="AAW19" s="115"/>
      <c r="AAX19" s="115"/>
      <c r="AAY19" s="115"/>
      <c r="AAZ19" s="115"/>
      <c r="ABA19" s="115"/>
      <c r="ABB19" s="115"/>
      <c r="ABC19" s="115"/>
      <c r="ABD19" s="115"/>
      <c r="ABE19" s="115"/>
      <c r="ABF19" s="115"/>
      <c r="ABG19" s="115"/>
      <c r="ABH19" s="115"/>
      <c r="ABI19" s="115"/>
      <c r="ABJ19" s="115"/>
      <c r="ABK19" s="115"/>
      <c r="ABL19" s="115"/>
      <c r="ABM19" s="115"/>
      <c r="ABN19" s="115"/>
      <c r="ABO19" s="115"/>
      <c r="ABP19" s="115"/>
      <c r="ABQ19" s="115"/>
      <c r="ABR19" s="115"/>
      <c r="ABS19" s="115"/>
      <c r="ABT19" s="115"/>
      <c r="ABU19" s="115"/>
      <c r="ABV19" s="115"/>
      <c r="ABW19" s="115"/>
      <c r="ABX19" s="115"/>
      <c r="ABY19" s="115"/>
      <c r="ABZ19" s="115"/>
      <c r="ACA19" s="115"/>
      <c r="ACB19" s="115"/>
      <c r="ACC19" s="115"/>
      <c r="ACD19" s="115"/>
      <c r="ACE19" s="115"/>
      <c r="ACF19" s="115"/>
      <c r="ACG19" s="115"/>
      <c r="ACH19" s="115"/>
      <c r="ACI19" s="115"/>
      <c r="ACJ19" s="115"/>
      <c r="ACK19" s="115"/>
      <c r="ACL19" s="115"/>
      <c r="ACM19" s="115"/>
      <c r="ACN19" s="115"/>
      <c r="ACO19" s="115"/>
      <c r="ACP19" s="115"/>
      <c r="ACQ19" s="115"/>
      <c r="ACR19" s="115"/>
      <c r="ACS19" s="115"/>
      <c r="ACT19" s="115"/>
      <c r="ACU19" s="115"/>
      <c r="ACV19" s="115"/>
      <c r="ACW19" s="115"/>
      <c r="ACX19" s="115"/>
      <c r="ACY19" s="115"/>
      <c r="ACZ19" s="115"/>
      <c r="ADA19" s="115"/>
      <c r="ADB19" s="115"/>
      <c r="ADC19" s="115"/>
      <c r="ADD19" s="115"/>
      <c r="ADE19" s="115"/>
      <c r="ADF19" s="115"/>
      <c r="ADG19" s="115"/>
      <c r="ADH19" s="115"/>
      <c r="ADI19" s="115"/>
      <c r="ADJ19" s="115"/>
      <c r="ADK19" s="115"/>
      <c r="ADL19" s="115"/>
      <c r="ADM19" s="115"/>
      <c r="ADN19" s="115"/>
      <c r="ADO19" s="115"/>
      <c r="ADP19" s="115"/>
      <c r="ADQ19" s="115"/>
      <c r="ADR19" s="115"/>
      <c r="ADS19" s="115"/>
      <c r="ADT19" s="115"/>
      <c r="ADU19" s="115"/>
      <c r="ADV19" s="115"/>
      <c r="ADW19" s="115"/>
      <c r="ADX19" s="115"/>
      <c r="ADY19" s="115"/>
      <c r="ADZ19" s="115"/>
      <c r="AEA19" s="115"/>
      <c r="AEB19" s="115"/>
      <c r="AEC19" s="115"/>
      <c r="AED19" s="115"/>
      <c r="AEE19" s="115"/>
      <c r="AEF19" s="115"/>
      <c r="AEG19" s="115"/>
      <c r="AEH19" s="115"/>
      <c r="AEI19" s="115"/>
      <c r="AEJ19" s="115"/>
      <c r="AEK19" s="115"/>
      <c r="AEL19" s="115"/>
      <c r="AEM19" s="115"/>
      <c r="AEN19" s="115"/>
      <c r="AEO19" s="115"/>
      <c r="AEP19" s="115"/>
      <c r="AEQ19" s="115"/>
      <c r="AER19" s="115"/>
      <c r="AES19" s="115"/>
      <c r="AET19" s="115"/>
      <c r="AEU19" s="115"/>
      <c r="AEV19" s="115"/>
      <c r="AEW19" s="115"/>
      <c r="AEX19" s="115"/>
      <c r="AEY19" s="115"/>
      <c r="AEZ19" s="115"/>
      <c r="AFA19" s="115"/>
      <c r="AFB19" s="115"/>
      <c r="AFC19" s="115"/>
      <c r="AFD19" s="115"/>
      <c r="AFE19" s="115"/>
      <c r="AFF19" s="115"/>
      <c r="AFG19" s="115"/>
      <c r="AFH19" s="115"/>
      <c r="AFI19" s="115"/>
      <c r="AFJ19" s="115"/>
      <c r="AFK19" s="115"/>
      <c r="AFL19" s="115"/>
      <c r="AFM19" s="115"/>
      <c r="AFN19" s="115"/>
      <c r="AFO19" s="115"/>
      <c r="AFP19" s="115"/>
      <c r="AFQ19" s="115"/>
      <c r="AFR19" s="115"/>
      <c r="AFS19" s="115"/>
      <c r="AFT19" s="115"/>
      <c r="AFU19" s="115"/>
      <c r="AFV19" s="115"/>
      <c r="AFW19" s="115"/>
      <c r="AFX19" s="115"/>
      <c r="AFY19" s="115"/>
      <c r="AFZ19" s="115"/>
      <c r="AGA19" s="115"/>
      <c r="AGB19" s="115"/>
      <c r="AGC19" s="115"/>
      <c r="AGD19" s="115"/>
      <c r="AGE19" s="115"/>
      <c r="AGF19" s="115"/>
      <c r="AGG19" s="115"/>
      <c r="AGH19" s="115"/>
      <c r="AGI19" s="115"/>
      <c r="AGJ19" s="115"/>
      <c r="AGK19" s="115"/>
      <c r="AGL19" s="115"/>
      <c r="AGM19" s="115"/>
      <c r="AGN19" s="115"/>
      <c r="AGO19" s="115"/>
      <c r="AGP19" s="115"/>
      <c r="AGQ19" s="115"/>
      <c r="AGR19" s="115"/>
      <c r="AGS19" s="115"/>
      <c r="AGT19" s="115"/>
      <c r="AGU19" s="115"/>
      <c r="AGV19" s="115"/>
      <c r="AGW19" s="115"/>
      <c r="AGX19" s="115"/>
      <c r="AGY19" s="115"/>
      <c r="AGZ19" s="115"/>
      <c r="AHA19" s="115"/>
      <c r="AHB19" s="115"/>
      <c r="AHC19" s="115"/>
      <c r="AHD19" s="115"/>
      <c r="AHE19" s="115"/>
      <c r="AHF19" s="115"/>
      <c r="AHG19" s="115"/>
      <c r="AHH19" s="115"/>
      <c r="AHI19" s="115"/>
      <c r="AHJ19" s="115"/>
      <c r="AHK19" s="115"/>
      <c r="AHL19" s="115"/>
      <c r="AHM19" s="115"/>
      <c r="AHN19" s="115"/>
      <c r="AHO19" s="115"/>
      <c r="AHP19" s="115"/>
      <c r="AHQ19" s="115"/>
      <c r="AHR19" s="115"/>
      <c r="AHS19" s="115"/>
      <c r="AHT19" s="115"/>
      <c r="AHU19" s="115"/>
      <c r="AHV19" s="115"/>
      <c r="AHW19" s="115"/>
      <c r="AHX19" s="115"/>
      <c r="AHY19" s="115"/>
      <c r="AHZ19" s="115"/>
      <c r="AIA19" s="115"/>
      <c r="AIB19" s="115"/>
      <c r="AIC19" s="115"/>
      <c r="AID19" s="115"/>
      <c r="AIE19" s="115"/>
      <c r="AIF19" s="115"/>
      <c r="AIG19" s="115"/>
      <c r="AIH19" s="115"/>
      <c r="AII19" s="115"/>
      <c r="AIJ19" s="115"/>
      <c r="AIK19" s="115"/>
      <c r="AIL19" s="115"/>
      <c r="AIM19" s="115"/>
      <c r="AIN19" s="115"/>
      <c r="AIO19" s="115"/>
      <c r="AIP19" s="115"/>
      <c r="AIQ19" s="115"/>
      <c r="AIR19" s="115"/>
      <c r="AIS19" s="115"/>
    </row>
    <row r="20" spans="1:929" ht="38.1" customHeight="1" x14ac:dyDescent="0.2">
      <c r="A20" s="40"/>
      <c r="B20" s="356">
        <v>4</v>
      </c>
      <c r="C20" s="360" t="s">
        <v>520</v>
      </c>
      <c r="D20" s="361"/>
      <c r="E20" s="137"/>
      <c r="BS20" s="306"/>
      <c r="BT20" s="329">
        <v>4</v>
      </c>
      <c r="BU20" s="343" t="s">
        <v>524</v>
      </c>
      <c r="BV20" s="344"/>
      <c r="BW20" s="137"/>
      <c r="BX20" s="115"/>
      <c r="BY20" s="115"/>
      <c r="BZ20" s="115"/>
      <c r="CA20" s="115"/>
      <c r="CB20" s="115"/>
      <c r="CC20" s="115"/>
      <c r="CD20" s="115"/>
      <c r="CE20" s="115"/>
      <c r="CF20" s="115"/>
      <c r="CG20" s="115"/>
      <c r="CH20" s="115"/>
      <c r="CI20" s="115"/>
      <c r="CJ20" s="115"/>
      <c r="CK20" s="115"/>
      <c r="CL20" s="115"/>
      <c r="CM20" s="115"/>
      <c r="CN20" s="115"/>
      <c r="CO20" s="115"/>
      <c r="CP20" s="115"/>
      <c r="CQ20" s="115"/>
      <c r="CR20" s="115"/>
      <c r="CS20" s="115"/>
      <c r="CT20" s="115"/>
      <c r="CU20" s="115"/>
      <c r="CV20" s="115"/>
      <c r="CW20" s="115"/>
      <c r="CX20" s="115"/>
      <c r="CY20" s="115"/>
      <c r="CZ20" s="115"/>
      <c r="DA20" s="115"/>
      <c r="DB20" s="115"/>
      <c r="DC20" s="115"/>
      <c r="DD20" s="115"/>
      <c r="DE20" s="115"/>
      <c r="DF20" s="115"/>
      <c r="DG20" s="115"/>
      <c r="DH20" s="115"/>
      <c r="DI20" s="115"/>
      <c r="DJ20" s="115"/>
      <c r="DK20" s="115"/>
      <c r="DL20" s="115"/>
      <c r="DM20" s="115"/>
      <c r="DN20" s="115"/>
      <c r="DO20" s="115"/>
      <c r="DP20" s="115"/>
      <c r="DQ20" s="115"/>
      <c r="DR20" s="115"/>
      <c r="DS20" s="115"/>
      <c r="DT20" s="115"/>
      <c r="DU20" s="115"/>
      <c r="DV20" s="115"/>
      <c r="DW20" s="115"/>
      <c r="DX20" s="115"/>
      <c r="DY20" s="115"/>
      <c r="DZ20" s="115"/>
      <c r="EA20" s="115"/>
      <c r="EB20" s="115"/>
      <c r="EC20" s="115"/>
      <c r="ED20" s="115"/>
      <c r="EE20" s="115"/>
      <c r="EF20" s="115"/>
      <c r="EG20" s="115"/>
      <c r="EH20" s="115"/>
      <c r="EI20" s="115"/>
      <c r="EJ20" s="115"/>
      <c r="EK20" s="115"/>
      <c r="EL20" s="115"/>
      <c r="EM20" s="115"/>
      <c r="EN20" s="115"/>
      <c r="EO20" s="115"/>
      <c r="EP20" s="115"/>
      <c r="EQ20" s="115"/>
      <c r="ER20" s="115"/>
      <c r="ES20" s="115"/>
      <c r="ET20" s="115"/>
      <c r="EU20" s="115"/>
      <c r="EV20" s="115"/>
      <c r="EW20" s="115"/>
      <c r="EX20" s="115"/>
      <c r="EY20" s="115"/>
      <c r="EZ20" s="115"/>
      <c r="FA20" s="115"/>
      <c r="FB20" s="115"/>
      <c r="FC20" s="115"/>
      <c r="FD20" s="115"/>
      <c r="FE20" s="115"/>
      <c r="FF20" s="115"/>
      <c r="FG20" s="115"/>
      <c r="FH20" s="115"/>
      <c r="FI20" s="115"/>
      <c r="FJ20" s="115"/>
      <c r="FK20" s="115"/>
      <c r="FL20" s="115"/>
      <c r="FM20" s="115"/>
      <c r="FN20" s="115"/>
      <c r="FO20" s="115"/>
      <c r="FP20" s="115"/>
      <c r="FQ20" s="115"/>
      <c r="FR20" s="115"/>
      <c r="FS20" s="115"/>
      <c r="FT20" s="115"/>
      <c r="FU20" s="115"/>
      <c r="FV20" s="115"/>
      <c r="FW20" s="115"/>
      <c r="FX20" s="115"/>
      <c r="FY20" s="115"/>
      <c r="FZ20" s="115"/>
      <c r="GA20" s="115"/>
      <c r="GB20" s="115"/>
      <c r="GC20" s="115"/>
      <c r="GD20" s="115"/>
      <c r="GE20" s="115"/>
      <c r="GF20" s="115"/>
      <c r="GG20" s="115"/>
      <c r="GH20" s="115"/>
      <c r="GI20" s="115"/>
      <c r="GJ20" s="115"/>
      <c r="GK20" s="115"/>
      <c r="GL20" s="115"/>
      <c r="GM20" s="115"/>
      <c r="GN20" s="115"/>
      <c r="GO20" s="115"/>
      <c r="GP20" s="115"/>
      <c r="GQ20" s="115"/>
      <c r="GR20" s="115"/>
      <c r="GS20" s="115"/>
      <c r="GT20" s="115"/>
      <c r="GU20" s="115"/>
      <c r="GV20" s="115"/>
      <c r="GW20" s="115"/>
      <c r="GX20" s="115"/>
      <c r="GY20" s="115"/>
      <c r="GZ20" s="115"/>
      <c r="HA20" s="115"/>
      <c r="HB20" s="115"/>
      <c r="HC20" s="115"/>
      <c r="HD20" s="115"/>
      <c r="HE20" s="115"/>
      <c r="HF20" s="115"/>
      <c r="HG20" s="115"/>
      <c r="HH20" s="115"/>
      <c r="HI20" s="115"/>
      <c r="HJ20" s="115"/>
      <c r="HK20" s="115"/>
      <c r="HL20" s="115"/>
      <c r="HM20" s="115"/>
      <c r="HN20" s="115"/>
      <c r="HO20" s="115"/>
      <c r="HP20" s="115"/>
      <c r="HQ20" s="115"/>
      <c r="HR20" s="115"/>
      <c r="HS20" s="115"/>
      <c r="HT20" s="115"/>
      <c r="HU20" s="115"/>
      <c r="HV20" s="115"/>
      <c r="HW20" s="115"/>
      <c r="HX20" s="115"/>
      <c r="HY20" s="115"/>
      <c r="HZ20" s="115"/>
      <c r="IA20" s="115"/>
      <c r="IB20" s="115"/>
      <c r="IC20" s="115"/>
      <c r="ID20" s="115"/>
      <c r="IE20" s="115"/>
      <c r="IF20" s="115"/>
      <c r="IG20" s="115"/>
      <c r="IH20" s="115"/>
      <c r="II20" s="115"/>
      <c r="IJ20" s="115"/>
      <c r="IK20" s="115"/>
      <c r="IL20" s="115"/>
      <c r="IM20" s="115"/>
      <c r="IN20" s="115"/>
      <c r="IO20" s="115"/>
      <c r="IP20" s="115"/>
      <c r="IQ20" s="115"/>
      <c r="IR20" s="115"/>
      <c r="IS20" s="115"/>
      <c r="IT20" s="115"/>
      <c r="IU20" s="115"/>
      <c r="IV20" s="115"/>
      <c r="IW20" s="115"/>
      <c r="IX20" s="115"/>
      <c r="IY20" s="115"/>
      <c r="IZ20" s="115"/>
      <c r="JA20" s="115"/>
      <c r="JB20" s="115"/>
      <c r="JC20" s="115"/>
      <c r="JD20" s="115"/>
      <c r="JE20" s="115"/>
      <c r="JF20" s="115"/>
      <c r="JG20" s="115"/>
      <c r="JH20" s="115"/>
      <c r="JI20" s="115"/>
      <c r="JJ20" s="115"/>
      <c r="JK20" s="115"/>
      <c r="JL20" s="115"/>
      <c r="JM20" s="115"/>
      <c r="JN20" s="115"/>
      <c r="JO20" s="115"/>
      <c r="JP20" s="115"/>
      <c r="JQ20" s="115"/>
      <c r="JR20" s="115"/>
      <c r="JS20" s="115"/>
      <c r="JT20" s="115"/>
      <c r="JU20" s="115"/>
      <c r="JV20" s="115"/>
      <c r="JW20" s="115"/>
      <c r="JX20" s="115"/>
      <c r="JY20" s="115"/>
      <c r="JZ20" s="115"/>
      <c r="KA20" s="115"/>
      <c r="KB20" s="115"/>
      <c r="KC20" s="115"/>
      <c r="KD20" s="115"/>
      <c r="KE20" s="115"/>
      <c r="KF20" s="115"/>
      <c r="KG20" s="115"/>
      <c r="KH20" s="115"/>
      <c r="KI20" s="115"/>
      <c r="KJ20" s="115"/>
      <c r="KK20" s="115"/>
      <c r="KL20" s="115"/>
      <c r="KM20" s="115"/>
      <c r="KN20" s="115"/>
      <c r="KO20" s="115"/>
      <c r="KP20" s="115"/>
      <c r="KQ20" s="115"/>
      <c r="KR20" s="115"/>
      <c r="KS20" s="115"/>
      <c r="KT20" s="115"/>
      <c r="KU20" s="115"/>
      <c r="KV20" s="115"/>
      <c r="KW20" s="115"/>
      <c r="KX20" s="115"/>
      <c r="KY20" s="115"/>
      <c r="KZ20" s="115"/>
      <c r="LA20" s="115"/>
      <c r="LB20" s="115"/>
      <c r="LC20" s="115"/>
      <c r="LD20" s="115"/>
      <c r="LE20" s="115"/>
      <c r="LF20" s="115"/>
      <c r="LG20" s="115"/>
      <c r="LH20" s="115"/>
      <c r="LI20" s="115"/>
      <c r="LJ20" s="115"/>
      <c r="LK20" s="115"/>
      <c r="LL20" s="115"/>
      <c r="LM20" s="115"/>
      <c r="LN20" s="115"/>
      <c r="LO20" s="115"/>
      <c r="LP20" s="115"/>
      <c r="LQ20" s="115"/>
      <c r="LR20" s="115"/>
      <c r="LS20" s="115"/>
      <c r="LT20" s="115"/>
      <c r="LU20" s="115"/>
      <c r="LV20" s="115"/>
      <c r="LW20" s="115"/>
      <c r="LX20" s="115"/>
      <c r="LY20" s="115"/>
      <c r="LZ20" s="115"/>
      <c r="MA20" s="115"/>
      <c r="MB20" s="115"/>
      <c r="MC20" s="115"/>
      <c r="MD20" s="115"/>
      <c r="ME20" s="115"/>
      <c r="MF20" s="115"/>
      <c r="MG20" s="115"/>
      <c r="MH20" s="115"/>
      <c r="MI20" s="115"/>
      <c r="MJ20" s="115"/>
      <c r="MK20" s="115"/>
      <c r="ML20" s="115"/>
      <c r="MM20" s="115"/>
      <c r="MN20" s="115"/>
      <c r="MO20" s="115"/>
      <c r="MP20" s="115"/>
      <c r="MQ20" s="115"/>
      <c r="MR20" s="115"/>
      <c r="MS20" s="115"/>
      <c r="MT20" s="115"/>
      <c r="MU20" s="115"/>
      <c r="MV20" s="115"/>
      <c r="MW20" s="115"/>
      <c r="MX20" s="115"/>
      <c r="MY20" s="115"/>
      <c r="MZ20" s="115"/>
      <c r="NA20" s="115"/>
      <c r="NB20" s="115"/>
      <c r="NC20" s="115"/>
      <c r="ND20" s="115"/>
      <c r="NE20" s="115"/>
      <c r="NF20" s="115"/>
      <c r="NG20" s="115"/>
      <c r="NH20" s="115"/>
      <c r="NI20" s="115"/>
      <c r="NJ20" s="115"/>
      <c r="NK20" s="115"/>
      <c r="NL20" s="115"/>
      <c r="NM20" s="115"/>
      <c r="NN20" s="115"/>
      <c r="NO20" s="115"/>
      <c r="NP20" s="115"/>
      <c r="NQ20" s="115"/>
      <c r="NR20" s="115"/>
      <c r="NS20" s="115"/>
      <c r="NT20" s="115"/>
      <c r="NU20" s="115"/>
      <c r="NV20" s="115"/>
      <c r="NW20" s="115"/>
      <c r="NX20" s="115"/>
      <c r="NY20" s="115"/>
      <c r="NZ20" s="115"/>
      <c r="OA20" s="115"/>
      <c r="OB20" s="115"/>
      <c r="OC20" s="115"/>
      <c r="OD20" s="115"/>
      <c r="OE20" s="115"/>
      <c r="OF20" s="115"/>
      <c r="OG20" s="115"/>
      <c r="OH20" s="115"/>
      <c r="OI20" s="115"/>
      <c r="OJ20" s="115"/>
      <c r="OK20" s="115"/>
      <c r="OL20" s="115"/>
      <c r="OM20" s="115"/>
      <c r="ON20" s="115"/>
      <c r="OO20" s="115"/>
      <c r="OP20" s="115"/>
      <c r="OQ20" s="115"/>
      <c r="OR20" s="115"/>
      <c r="OS20" s="115"/>
      <c r="OT20" s="115"/>
      <c r="OU20" s="115"/>
      <c r="OV20" s="115"/>
      <c r="OW20" s="115"/>
      <c r="OX20" s="115"/>
      <c r="OY20" s="115"/>
      <c r="OZ20" s="115"/>
      <c r="PA20" s="115"/>
      <c r="PB20" s="115"/>
      <c r="PC20" s="115"/>
      <c r="PD20" s="115"/>
      <c r="PE20" s="115"/>
      <c r="PF20" s="115"/>
      <c r="PG20" s="115"/>
      <c r="PH20" s="115"/>
      <c r="PI20" s="115"/>
      <c r="PJ20" s="115"/>
      <c r="PK20" s="115"/>
      <c r="PL20" s="115"/>
      <c r="PM20" s="115"/>
      <c r="PN20" s="115"/>
      <c r="PO20" s="115"/>
      <c r="PP20" s="115"/>
      <c r="PQ20" s="115"/>
      <c r="PR20" s="115"/>
      <c r="PS20" s="115"/>
      <c r="PT20" s="115"/>
      <c r="PU20" s="115"/>
      <c r="PV20" s="115"/>
      <c r="PW20" s="115"/>
      <c r="PX20" s="115"/>
      <c r="PY20" s="115"/>
      <c r="PZ20" s="115"/>
      <c r="QA20" s="115"/>
      <c r="QB20" s="115"/>
      <c r="QC20" s="115"/>
      <c r="QD20" s="115"/>
      <c r="QE20" s="115"/>
      <c r="QF20" s="115"/>
      <c r="QG20" s="115"/>
      <c r="QH20" s="115"/>
      <c r="QI20" s="115"/>
      <c r="QJ20" s="115"/>
      <c r="QK20" s="115"/>
      <c r="QL20" s="115"/>
      <c r="QM20" s="115"/>
      <c r="QN20" s="115"/>
      <c r="QO20" s="115"/>
      <c r="QP20" s="115"/>
      <c r="QQ20" s="115"/>
      <c r="QR20" s="115"/>
      <c r="QS20" s="115"/>
      <c r="QT20" s="115"/>
      <c r="QU20" s="115"/>
      <c r="QV20" s="115"/>
      <c r="QW20" s="115"/>
      <c r="QX20" s="115"/>
      <c r="QY20" s="115"/>
      <c r="QZ20" s="115"/>
      <c r="RA20" s="115"/>
      <c r="RB20" s="115"/>
      <c r="RC20" s="115"/>
      <c r="RD20" s="115"/>
      <c r="RE20" s="115"/>
      <c r="RF20" s="115"/>
      <c r="RG20" s="115"/>
      <c r="RH20" s="115"/>
      <c r="RI20" s="115"/>
      <c r="RJ20" s="115"/>
      <c r="RK20" s="115"/>
      <c r="RL20" s="115"/>
      <c r="RM20" s="115"/>
      <c r="RN20" s="115"/>
      <c r="RO20" s="115"/>
      <c r="RP20" s="115"/>
      <c r="RQ20" s="115"/>
      <c r="RR20" s="115"/>
      <c r="RS20" s="115"/>
      <c r="RT20" s="115"/>
      <c r="RU20" s="115"/>
      <c r="RV20" s="115"/>
      <c r="RW20" s="115"/>
      <c r="RX20" s="115"/>
      <c r="RY20" s="115"/>
      <c r="RZ20" s="115"/>
      <c r="SA20" s="115"/>
      <c r="SB20" s="115"/>
      <c r="SC20" s="115"/>
      <c r="SD20" s="115"/>
      <c r="SE20" s="115"/>
      <c r="SF20" s="115"/>
      <c r="SG20" s="115"/>
      <c r="SH20" s="115"/>
      <c r="SI20" s="115"/>
      <c r="SJ20" s="115"/>
      <c r="SK20" s="115"/>
      <c r="SL20" s="115"/>
      <c r="SM20" s="115"/>
      <c r="SN20" s="115"/>
      <c r="SO20" s="115"/>
      <c r="SP20" s="115"/>
      <c r="SQ20" s="115"/>
      <c r="SR20" s="115"/>
      <c r="SS20" s="115"/>
      <c r="ST20" s="115"/>
      <c r="SU20" s="115"/>
      <c r="SV20" s="115"/>
      <c r="SW20" s="115"/>
      <c r="SX20" s="115"/>
      <c r="SY20" s="115"/>
      <c r="SZ20" s="115"/>
      <c r="TA20" s="115"/>
      <c r="TB20" s="115"/>
      <c r="TC20" s="115"/>
      <c r="TD20" s="115"/>
      <c r="TE20" s="115"/>
      <c r="TF20" s="115"/>
      <c r="TG20" s="115"/>
      <c r="TH20" s="115"/>
      <c r="TI20" s="115"/>
      <c r="TJ20" s="115"/>
      <c r="TK20" s="115"/>
      <c r="TL20" s="115"/>
      <c r="TM20" s="115"/>
      <c r="TN20" s="115"/>
      <c r="TO20" s="115"/>
      <c r="TP20" s="115"/>
      <c r="TQ20" s="115"/>
      <c r="TR20" s="115"/>
      <c r="TS20" s="115"/>
      <c r="TT20" s="115"/>
      <c r="TU20" s="115"/>
      <c r="TV20" s="115"/>
      <c r="TW20" s="115"/>
      <c r="TX20" s="115"/>
      <c r="TY20" s="115"/>
      <c r="TZ20" s="115"/>
      <c r="UA20" s="115"/>
      <c r="UB20" s="115"/>
      <c r="UC20" s="115"/>
      <c r="UD20" s="115"/>
      <c r="UE20" s="115"/>
      <c r="UF20" s="115"/>
      <c r="UG20" s="115"/>
      <c r="UH20" s="115"/>
      <c r="UI20" s="115"/>
      <c r="UJ20" s="115"/>
      <c r="UK20" s="115"/>
      <c r="UL20" s="115"/>
      <c r="UM20" s="115"/>
      <c r="UN20" s="115"/>
      <c r="UO20" s="115"/>
      <c r="UP20" s="115"/>
      <c r="UQ20" s="115"/>
      <c r="UR20" s="115"/>
      <c r="US20" s="115"/>
      <c r="UT20" s="115"/>
      <c r="UU20" s="115"/>
      <c r="UV20" s="115"/>
      <c r="UW20" s="115"/>
      <c r="UX20" s="115"/>
      <c r="UY20" s="115"/>
      <c r="UZ20" s="115"/>
      <c r="VA20" s="115"/>
      <c r="VB20" s="115"/>
      <c r="VC20" s="115"/>
      <c r="VD20" s="115"/>
      <c r="VE20" s="115"/>
      <c r="VF20" s="115"/>
      <c r="VG20" s="115"/>
      <c r="VH20" s="115"/>
      <c r="VI20" s="115"/>
      <c r="VJ20" s="115"/>
      <c r="VK20" s="115"/>
      <c r="VL20" s="115"/>
      <c r="VM20" s="115"/>
      <c r="VN20" s="115"/>
      <c r="VO20" s="115"/>
      <c r="VP20" s="115"/>
      <c r="VQ20" s="115"/>
      <c r="VR20" s="115"/>
      <c r="VS20" s="115"/>
      <c r="VT20" s="115"/>
      <c r="VU20" s="115"/>
      <c r="VV20" s="115"/>
      <c r="VW20" s="115"/>
      <c r="VX20" s="115"/>
      <c r="VY20" s="115"/>
      <c r="VZ20" s="115"/>
      <c r="WA20" s="115"/>
      <c r="WB20" s="115"/>
      <c r="WC20" s="115"/>
      <c r="WD20" s="115"/>
      <c r="WE20" s="115"/>
      <c r="WF20" s="115"/>
      <c r="WG20" s="115"/>
      <c r="WH20" s="115"/>
      <c r="WI20" s="115"/>
      <c r="WJ20" s="115"/>
      <c r="WK20" s="115"/>
      <c r="WL20" s="115"/>
      <c r="WM20" s="115"/>
      <c r="WN20" s="115"/>
      <c r="WO20" s="115"/>
      <c r="WP20" s="115"/>
      <c r="WQ20" s="115"/>
      <c r="WR20" s="115"/>
      <c r="WS20" s="115"/>
      <c r="WT20" s="115"/>
      <c r="WU20" s="115"/>
      <c r="WV20" s="115"/>
      <c r="WW20" s="115"/>
      <c r="WX20" s="115"/>
      <c r="WY20" s="115"/>
      <c r="WZ20" s="115"/>
      <c r="XA20" s="115"/>
      <c r="XB20" s="115"/>
      <c r="XC20" s="115"/>
      <c r="XD20" s="115"/>
      <c r="XE20" s="115"/>
      <c r="XF20" s="115"/>
      <c r="XG20" s="115"/>
      <c r="XH20" s="115"/>
      <c r="XI20" s="115"/>
      <c r="XJ20" s="115"/>
      <c r="XK20" s="115"/>
      <c r="XL20" s="115"/>
      <c r="XM20" s="115"/>
      <c r="XN20" s="115"/>
      <c r="XO20" s="115"/>
      <c r="XP20" s="115"/>
      <c r="XQ20" s="115"/>
      <c r="XR20" s="115"/>
      <c r="XS20" s="115"/>
      <c r="XT20" s="115"/>
      <c r="XU20" s="115"/>
      <c r="XV20" s="115"/>
      <c r="XW20" s="115"/>
      <c r="XX20" s="115"/>
      <c r="XY20" s="115"/>
      <c r="XZ20" s="115"/>
      <c r="YA20" s="115"/>
      <c r="YB20" s="115"/>
      <c r="YC20" s="115"/>
      <c r="YD20" s="115"/>
      <c r="YE20" s="115"/>
      <c r="YF20" s="115"/>
      <c r="YG20" s="115"/>
      <c r="YH20" s="115"/>
      <c r="YI20" s="115"/>
      <c r="YJ20" s="115"/>
      <c r="YK20" s="115"/>
      <c r="YL20" s="115"/>
      <c r="YM20" s="115"/>
      <c r="YN20" s="115"/>
      <c r="YO20" s="115"/>
      <c r="YP20" s="115"/>
      <c r="YQ20" s="115"/>
      <c r="YR20" s="115"/>
      <c r="YS20" s="115"/>
      <c r="YT20" s="115"/>
      <c r="YU20" s="115"/>
      <c r="YV20" s="115"/>
      <c r="YW20" s="115"/>
      <c r="YX20" s="115"/>
      <c r="YY20" s="115"/>
      <c r="YZ20" s="115"/>
      <c r="ZA20" s="115"/>
      <c r="ZB20" s="115"/>
      <c r="ZC20" s="115"/>
      <c r="ZD20" s="115"/>
      <c r="ZE20" s="115"/>
      <c r="ZF20" s="115"/>
      <c r="ZG20" s="115"/>
      <c r="ZH20" s="115"/>
      <c r="ZI20" s="115"/>
      <c r="ZJ20" s="115"/>
      <c r="ZK20" s="115"/>
      <c r="ZL20" s="115"/>
      <c r="ZM20" s="115"/>
      <c r="ZN20" s="115"/>
      <c r="ZO20" s="115"/>
      <c r="ZP20" s="115"/>
      <c r="ZQ20" s="115"/>
      <c r="ZR20" s="115"/>
      <c r="ZS20" s="115"/>
      <c r="ZT20" s="115"/>
      <c r="ZU20" s="115"/>
      <c r="ZV20" s="115"/>
      <c r="ZW20" s="115"/>
      <c r="ZX20" s="115"/>
      <c r="ZY20" s="115"/>
      <c r="ZZ20" s="115"/>
      <c r="AAA20" s="115"/>
      <c r="AAB20" s="115"/>
      <c r="AAC20" s="115"/>
      <c r="AAD20" s="115"/>
      <c r="AAE20" s="115"/>
      <c r="AAF20" s="115"/>
      <c r="AAG20" s="115"/>
      <c r="AAH20" s="115"/>
      <c r="AAI20" s="115"/>
      <c r="AAJ20" s="115"/>
      <c r="AAK20" s="115"/>
      <c r="AAL20" s="115"/>
      <c r="AAM20" s="115"/>
      <c r="AAN20" s="115"/>
      <c r="AAO20" s="115"/>
      <c r="AAP20" s="115"/>
      <c r="AAQ20" s="115"/>
      <c r="AAR20" s="115"/>
      <c r="AAS20" s="115"/>
      <c r="AAT20" s="115"/>
      <c r="AAU20" s="115"/>
      <c r="AAV20" s="115"/>
      <c r="AAW20" s="115"/>
      <c r="AAX20" s="115"/>
      <c r="AAY20" s="115"/>
      <c r="AAZ20" s="115"/>
      <c r="ABA20" s="115"/>
      <c r="ABB20" s="115"/>
      <c r="ABC20" s="115"/>
      <c r="ABD20" s="115"/>
      <c r="ABE20" s="115"/>
      <c r="ABF20" s="115"/>
      <c r="ABG20" s="115"/>
      <c r="ABH20" s="115"/>
      <c r="ABI20" s="115"/>
      <c r="ABJ20" s="115"/>
      <c r="ABK20" s="115"/>
      <c r="ABL20" s="115"/>
      <c r="ABM20" s="115"/>
      <c r="ABN20" s="115"/>
      <c r="ABO20" s="115"/>
      <c r="ABP20" s="115"/>
      <c r="ABQ20" s="115"/>
      <c r="ABR20" s="115"/>
      <c r="ABS20" s="115"/>
      <c r="ABT20" s="115"/>
      <c r="ABU20" s="115"/>
      <c r="ABV20" s="115"/>
      <c r="ABW20" s="115"/>
      <c r="ABX20" s="115"/>
      <c r="ABY20" s="115"/>
      <c r="ABZ20" s="115"/>
      <c r="ACA20" s="115"/>
      <c r="ACB20" s="115"/>
      <c r="ACC20" s="115"/>
      <c r="ACD20" s="115"/>
      <c r="ACE20" s="115"/>
      <c r="ACF20" s="115"/>
      <c r="ACG20" s="115"/>
      <c r="ACH20" s="115"/>
      <c r="ACI20" s="115"/>
      <c r="ACJ20" s="115"/>
      <c r="ACK20" s="115"/>
      <c r="ACL20" s="115"/>
      <c r="ACM20" s="115"/>
      <c r="ACN20" s="115"/>
      <c r="ACO20" s="115"/>
      <c r="ACP20" s="115"/>
      <c r="ACQ20" s="115"/>
      <c r="ACR20" s="115"/>
      <c r="ACS20" s="115"/>
      <c r="ACT20" s="115"/>
      <c r="ACU20" s="115"/>
      <c r="ACV20" s="115"/>
      <c r="ACW20" s="115"/>
      <c r="ACX20" s="115"/>
      <c r="ACY20" s="115"/>
      <c r="ACZ20" s="115"/>
      <c r="ADA20" s="115"/>
      <c r="ADB20" s="115"/>
      <c r="ADC20" s="115"/>
      <c r="ADD20" s="115"/>
      <c r="ADE20" s="115"/>
      <c r="ADF20" s="115"/>
      <c r="ADG20" s="115"/>
      <c r="ADH20" s="115"/>
      <c r="ADI20" s="115"/>
      <c r="ADJ20" s="115"/>
      <c r="ADK20" s="115"/>
      <c r="ADL20" s="115"/>
      <c r="ADM20" s="115"/>
      <c r="ADN20" s="115"/>
      <c r="ADO20" s="115"/>
      <c r="ADP20" s="115"/>
      <c r="ADQ20" s="115"/>
      <c r="ADR20" s="115"/>
      <c r="ADS20" s="115"/>
      <c r="ADT20" s="115"/>
      <c r="ADU20" s="115"/>
      <c r="ADV20" s="115"/>
      <c r="ADW20" s="115"/>
      <c r="ADX20" s="115"/>
      <c r="ADY20" s="115"/>
      <c r="ADZ20" s="115"/>
      <c r="AEA20" s="115"/>
      <c r="AEB20" s="115"/>
      <c r="AEC20" s="115"/>
      <c r="AED20" s="115"/>
      <c r="AEE20" s="115"/>
      <c r="AEF20" s="115"/>
      <c r="AEG20" s="115"/>
      <c r="AEH20" s="115"/>
      <c r="AEI20" s="115"/>
      <c r="AEJ20" s="115"/>
      <c r="AEK20" s="115"/>
      <c r="AEL20" s="115"/>
      <c r="AEM20" s="115"/>
      <c r="AEN20" s="115"/>
      <c r="AEO20" s="115"/>
      <c r="AEP20" s="115"/>
      <c r="AEQ20" s="115"/>
      <c r="AER20" s="115"/>
      <c r="AES20" s="115"/>
      <c r="AET20" s="115"/>
      <c r="AEU20" s="115"/>
      <c r="AEV20" s="115"/>
      <c r="AEW20" s="115"/>
      <c r="AEX20" s="115"/>
      <c r="AEY20" s="115"/>
      <c r="AEZ20" s="115"/>
      <c r="AFA20" s="115"/>
      <c r="AFB20" s="115"/>
      <c r="AFC20" s="115"/>
      <c r="AFD20" s="115"/>
      <c r="AFE20" s="115"/>
      <c r="AFF20" s="115"/>
      <c r="AFG20" s="115"/>
      <c r="AFH20" s="115"/>
      <c r="AFI20" s="115"/>
      <c r="AFJ20" s="115"/>
      <c r="AFK20" s="115"/>
      <c r="AFL20" s="115"/>
      <c r="AFM20" s="115"/>
      <c r="AFN20" s="115"/>
      <c r="AFO20" s="115"/>
      <c r="AFP20" s="115"/>
      <c r="AFQ20" s="115"/>
      <c r="AFR20" s="115"/>
      <c r="AFS20" s="115"/>
      <c r="AFT20" s="115"/>
      <c r="AFU20" s="115"/>
      <c r="AFV20" s="115"/>
      <c r="AFW20" s="115"/>
      <c r="AFX20" s="115"/>
      <c r="AFY20" s="115"/>
      <c r="AFZ20" s="115"/>
      <c r="AGA20" s="115"/>
      <c r="AGB20" s="115"/>
      <c r="AGC20" s="115"/>
      <c r="AGD20" s="115"/>
      <c r="AGE20" s="115"/>
      <c r="AGF20" s="115"/>
      <c r="AGG20" s="115"/>
      <c r="AGH20" s="115"/>
      <c r="AGI20" s="115"/>
      <c r="AGJ20" s="115"/>
      <c r="AGK20" s="115"/>
      <c r="AGL20" s="115"/>
      <c r="AGM20" s="115"/>
      <c r="AGN20" s="115"/>
      <c r="AGO20" s="115"/>
      <c r="AGP20" s="115"/>
      <c r="AGQ20" s="115"/>
      <c r="AGR20" s="115"/>
      <c r="AGS20" s="115"/>
      <c r="AGT20" s="115"/>
      <c r="AGU20" s="115"/>
      <c r="AGV20" s="115"/>
      <c r="AGW20" s="115"/>
      <c r="AGX20" s="115"/>
      <c r="AGY20" s="115"/>
      <c r="AGZ20" s="115"/>
      <c r="AHA20" s="115"/>
      <c r="AHB20" s="115"/>
      <c r="AHC20" s="115"/>
      <c r="AHD20" s="115"/>
      <c r="AHE20" s="115"/>
      <c r="AHF20" s="115"/>
      <c r="AHG20" s="115"/>
      <c r="AHH20" s="115"/>
      <c r="AHI20" s="115"/>
      <c r="AHJ20" s="115"/>
      <c r="AHK20" s="115"/>
      <c r="AHL20" s="115"/>
      <c r="AHM20" s="115"/>
      <c r="AHN20" s="115"/>
      <c r="AHO20" s="115"/>
      <c r="AHP20" s="115"/>
      <c r="AHQ20" s="115"/>
      <c r="AHR20" s="115"/>
      <c r="AHS20" s="115"/>
      <c r="AHT20" s="115"/>
      <c r="AHU20" s="115"/>
      <c r="AHV20" s="115"/>
      <c r="AHW20" s="115"/>
      <c r="AHX20" s="115"/>
      <c r="AHY20" s="115"/>
      <c r="AHZ20" s="115"/>
      <c r="AIA20" s="115"/>
      <c r="AIB20" s="115"/>
      <c r="AIC20" s="115"/>
      <c r="AID20" s="115"/>
      <c r="AIE20" s="115"/>
      <c r="AIF20" s="115"/>
      <c r="AIG20" s="115"/>
      <c r="AIH20" s="115"/>
      <c r="AII20" s="115"/>
      <c r="AIJ20" s="115"/>
      <c r="AIK20" s="115"/>
      <c r="AIL20" s="115"/>
      <c r="AIM20" s="115"/>
      <c r="AIN20" s="115"/>
      <c r="AIO20" s="115"/>
      <c r="AIP20" s="115"/>
      <c r="AIQ20" s="115"/>
      <c r="AIR20" s="115"/>
      <c r="AIS20" s="115"/>
    </row>
    <row r="21" spans="1:929" ht="35.1" customHeight="1" x14ac:dyDescent="0.2">
      <c r="A21" s="37"/>
      <c r="B21" s="357"/>
      <c r="C21" s="345" t="s">
        <v>504</v>
      </c>
      <c r="D21" s="346"/>
      <c r="E21" s="137"/>
      <c r="BS21" s="308"/>
      <c r="BT21" s="330"/>
      <c r="BU21" s="345" t="s">
        <v>512</v>
      </c>
      <c r="BV21" s="346"/>
      <c r="BW21" s="137"/>
      <c r="BX21" s="115"/>
      <c r="BY21" s="115"/>
      <c r="BZ21" s="115"/>
      <c r="CA21" s="115"/>
      <c r="CB21" s="115"/>
      <c r="CC21" s="115"/>
      <c r="CD21" s="115"/>
      <c r="CE21" s="115"/>
      <c r="CF21" s="115"/>
      <c r="CG21" s="115"/>
      <c r="CH21" s="115"/>
      <c r="CI21" s="115"/>
      <c r="CJ21" s="115"/>
      <c r="CK21" s="115"/>
      <c r="CL21" s="115"/>
      <c r="CM21" s="115"/>
      <c r="CN21" s="115"/>
      <c r="CO21" s="115"/>
      <c r="CP21" s="115"/>
      <c r="CQ21" s="115"/>
      <c r="CR21" s="115"/>
      <c r="CS21" s="115"/>
      <c r="CT21" s="115"/>
      <c r="CU21" s="115"/>
      <c r="CV21" s="115"/>
      <c r="CW21" s="115"/>
      <c r="CX21" s="115"/>
      <c r="CY21" s="115"/>
      <c r="CZ21" s="115"/>
      <c r="DA21" s="115"/>
      <c r="DB21" s="115"/>
      <c r="DC21" s="115"/>
      <c r="DD21" s="115"/>
      <c r="DE21" s="115"/>
      <c r="DF21" s="115"/>
      <c r="DG21" s="115"/>
      <c r="DH21" s="115"/>
      <c r="DI21" s="115"/>
      <c r="DJ21" s="115"/>
      <c r="DK21" s="115"/>
      <c r="DL21" s="115"/>
      <c r="DM21" s="115"/>
      <c r="DN21" s="115"/>
      <c r="DO21" s="115"/>
      <c r="DP21" s="115"/>
      <c r="DQ21" s="115"/>
      <c r="DR21" s="115"/>
      <c r="DS21" s="115"/>
      <c r="DT21" s="115"/>
      <c r="DU21" s="115"/>
      <c r="DV21" s="115"/>
      <c r="DW21" s="115"/>
      <c r="DX21" s="115"/>
      <c r="DY21" s="115"/>
      <c r="DZ21" s="115"/>
      <c r="EA21" s="115"/>
      <c r="EB21" s="115"/>
      <c r="EC21" s="115"/>
      <c r="ED21" s="115"/>
      <c r="EE21" s="115"/>
      <c r="EF21" s="115"/>
      <c r="EG21" s="115"/>
      <c r="EH21" s="115"/>
      <c r="EI21" s="115"/>
      <c r="EJ21" s="115"/>
      <c r="EK21" s="115"/>
      <c r="EL21" s="115"/>
      <c r="EM21" s="115"/>
      <c r="EN21" s="115"/>
      <c r="EO21" s="115"/>
      <c r="EP21" s="115"/>
      <c r="EQ21" s="115"/>
      <c r="ER21" s="115"/>
      <c r="ES21" s="115"/>
      <c r="ET21" s="115"/>
      <c r="EU21" s="115"/>
      <c r="EV21" s="115"/>
      <c r="EW21" s="115"/>
      <c r="EX21" s="115"/>
      <c r="EY21" s="115"/>
      <c r="EZ21" s="115"/>
      <c r="FA21" s="115"/>
      <c r="FB21" s="115"/>
      <c r="FC21" s="115"/>
      <c r="FD21" s="115"/>
      <c r="FE21" s="115"/>
      <c r="FF21" s="115"/>
      <c r="FG21" s="115"/>
      <c r="FH21" s="115"/>
      <c r="FI21" s="115"/>
      <c r="FJ21" s="115"/>
      <c r="FK21" s="115"/>
      <c r="FL21" s="115"/>
      <c r="FM21" s="115"/>
      <c r="FN21" s="115"/>
      <c r="FO21" s="115"/>
      <c r="FP21" s="115"/>
      <c r="FQ21" s="115"/>
      <c r="FR21" s="115"/>
      <c r="FS21" s="115"/>
      <c r="FT21" s="115"/>
      <c r="FU21" s="115"/>
      <c r="FV21" s="115"/>
      <c r="FW21" s="115"/>
      <c r="FX21" s="115"/>
      <c r="FY21" s="115"/>
      <c r="FZ21" s="115"/>
      <c r="GA21" s="115"/>
      <c r="GB21" s="115"/>
      <c r="GC21" s="115"/>
      <c r="GD21" s="115"/>
      <c r="GE21" s="115"/>
      <c r="GF21" s="115"/>
      <c r="GG21" s="115"/>
      <c r="GH21" s="115"/>
      <c r="GI21" s="115"/>
      <c r="GJ21" s="115"/>
      <c r="GK21" s="115"/>
      <c r="GL21" s="115"/>
      <c r="GM21" s="115"/>
      <c r="GN21" s="115"/>
      <c r="GO21" s="115"/>
      <c r="GP21" s="115"/>
      <c r="GQ21" s="115"/>
      <c r="GR21" s="115"/>
      <c r="GS21" s="115"/>
      <c r="GT21" s="115"/>
      <c r="GU21" s="115"/>
      <c r="GV21" s="115"/>
      <c r="GW21" s="115"/>
      <c r="GX21" s="115"/>
      <c r="GY21" s="115"/>
      <c r="GZ21" s="115"/>
      <c r="HA21" s="115"/>
      <c r="HB21" s="115"/>
      <c r="HC21" s="115"/>
      <c r="HD21" s="115"/>
      <c r="HE21" s="115"/>
      <c r="HF21" s="115"/>
      <c r="HG21" s="115"/>
      <c r="HH21" s="115"/>
      <c r="HI21" s="115"/>
      <c r="HJ21" s="115"/>
      <c r="HK21" s="115"/>
      <c r="HL21" s="115"/>
      <c r="HM21" s="115"/>
      <c r="HN21" s="115"/>
      <c r="HO21" s="115"/>
      <c r="HP21" s="115"/>
      <c r="HQ21" s="115"/>
      <c r="HR21" s="115"/>
      <c r="HS21" s="115"/>
      <c r="HT21" s="115"/>
      <c r="HU21" s="115"/>
      <c r="HV21" s="115"/>
      <c r="HW21" s="115"/>
      <c r="HX21" s="115"/>
      <c r="HY21" s="115"/>
      <c r="HZ21" s="115"/>
      <c r="IA21" s="115"/>
      <c r="IB21" s="115"/>
      <c r="IC21" s="115"/>
      <c r="ID21" s="115"/>
      <c r="IE21" s="115"/>
      <c r="IF21" s="115"/>
      <c r="IG21" s="115"/>
      <c r="IH21" s="115"/>
      <c r="II21" s="115"/>
      <c r="IJ21" s="115"/>
      <c r="IK21" s="115"/>
      <c r="IL21" s="115"/>
      <c r="IM21" s="115"/>
      <c r="IN21" s="115"/>
      <c r="IO21" s="115"/>
      <c r="IP21" s="115"/>
      <c r="IQ21" s="115"/>
      <c r="IR21" s="115"/>
      <c r="IS21" s="115"/>
      <c r="IT21" s="115"/>
      <c r="IU21" s="115"/>
      <c r="IV21" s="115"/>
      <c r="IW21" s="115"/>
      <c r="IX21" s="115"/>
      <c r="IY21" s="115"/>
      <c r="IZ21" s="115"/>
      <c r="JA21" s="115"/>
      <c r="JB21" s="115"/>
      <c r="JC21" s="115"/>
      <c r="JD21" s="115"/>
      <c r="JE21" s="115"/>
      <c r="JF21" s="115"/>
      <c r="JG21" s="115"/>
      <c r="JH21" s="115"/>
      <c r="JI21" s="115"/>
      <c r="JJ21" s="115"/>
      <c r="JK21" s="115"/>
      <c r="JL21" s="115"/>
      <c r="JM21" s="115"/>
      <c r="JN21" s="115"/>
      <c r="JO21" s="115"/>
      <c r="JP21" s="115"/>
      <c r="JQ21" s="115"/>
      <c r="JR21" s="115"/>
      <c r="JS21" s="115"/>
      <c r="JT21" s="115"/>
      <c r="JU21" s="115"/>
      <c r="JV21" s="115"/>
      <c r="JW21" s="115"/>
      <c r="JX21" s="115"/>
      <c r="JY21" s="115"/>
      <c r="JZ21" s="115"/>
      <c r="KA21" s="115"/>
      <c r="KB21" s="115"/>
      <c r="KC21" s="115"/>
      <c r="KD21" s="115"/>
      <c r="KE21" s="115"/>
      <c r="KF21" s="115"/>
      <c r="KG21" s="115"/>
      <c r="KH21" s="115"/>
      <c r="KI21" s="115"/>
      <c r="KJ21" s="115"/>
      <c r="KK21" s="115"/>
      <c r="KL21" s="115"/>
      <c r="KM21" s="115"/>
      <c r="KN21" s="115"/>
      <c r="KO21" s="115"/>
      <c r="KP21" s="115"/>
      <c r="KQ21" s="115"/>
      <c r="KR21" s="115"/>
      <c r="KS21" s="115"/>
      <c r="KT21" s="115"/>
      <c r="KU21" s="115"/>
      <c r="KV21" s="115"/>
      <c r="KW21" s="115"/>
      <c r="KX21" s="115"/>
      <c r="KY21" s="115"/>
      <c r="KZ21" s="115"/>
      <c r="LA21" s="115"/>
      <c r="LB21" s="115"/>
      <c r="LC21" s="115"/>
      <c r="LD21" s="115"/>
      <c r="LE21" s="115"/>
      <c r="LF21" s="115"/>
      <c r="LG21" s="115"/>
      <c r="LH21" s="115"/>
      <c r="LI21" s="115"/>
      <c r="LJ21" s="115"/>
      <c r="LK21" s="115"/>
      <c r="LL21" s="115"/>
      <c r="LM21" s="115"/>
      <c r="LN21" s="115"/>
      <c r="LO21" s="115"/>
      <c r="LP21" s="115"/>
      <c r="LQ21" s="115"/>
      <c r="LR21" s="115"/>
      <c r="LS21" s="115"/>
      <c r="LT21" s="115"/>
      <c r="LU21" s="115"/>
      <c r="LV21" s="115"/>
      <c r="LW21" s="115"/>
      <c r="LX21" s="115"/>
      <c r="LY21" s="115"/>
      <c r="LZ21" s="115"/>
      <c r="MA21" s="115"/>
      <c r="MB21" s="115"/>
      <c r="MC21" s="115"/>
      <c r="MD21" s="115"/>
      <c r="ME21" s="115"/>
      <c r="MF21" s="115"/>
      <c r="MG21" s="115"/>
      <c r="MH21" s="115"/>
      <c r="MI21" s="115"/>
      <c r="MJ21" s="115"/>
      <c r="MK21" s="115"/>
      <c r="ML21" s="115"/>
      <c r="MM21" s="115"/>
      <c r="MN21" s="115"/>
      <c r="MO21" s="115"/>
      <c r="MP21" s="115"/>
      <c r="MQ21" s="115"/>
      <c r="MR21" s="115"/>
      <c r="MS21" s="115"/>
      <c r="MT21" s="115"/>
      <c r="MU21" s="115"/>
      <c r="MV21" s="115"/>
      <c r="MW21" s="115"/>
      <c r="MX21" s="115"/>
      <c r="MY21" s="115"/>
      <c r="MZ21" s="115"/>
      <c r="NA21" s="115"/>
      <c r="NB21" s="115"/>
      <c r="NC21" s="115"/>
      <c r="ND21" s="115"/>
      <c r="NE21" s="115"/>
      <c r="NF21" s="115"/>
      <c r="NG21" s="115"/>
      <c r="NH21" s="115"/>
      <c r="NI21" s="115"/>
      <c r="NJ21" s="115"/>
      <c r="NK21" s="115"/>
      <c r="NL21" s="115"/>
      <c r="NM21" s="115"/>
      <c r="NN21" s="115"/>
      <c r="NO21" s="115"/>
      <c r="NP21" s="115"/>
      <c r="NQ21" s="115"/>
      <c r="NR21" s="115"/>
      <c r="NS21" s="115"/>
      <c r="NT21" s="115"/>
      <c r="NU21" s="115"/>
      <c r="NV21" s="115"/>
      <c r="NW21" s="115"/>
      <c r="NX21" s="115"/>
      <c r="NY21" s="115"/>
      <c r="NZ21" s="115"/>
      <c r="OA21" s="115"/>
      <c r="OB21" s="115"/>
      <c r="OC21" s="115"/>
      <c r="OD21" s="115"/>
      <c r="OE21" s="115"/>
      <c r="OF21" s="115"/>
      <c r="OG21" s="115"/>
      <c r="OH21" s="115"/>
      <c r="OI21" s="115"/>
      <c r="OJ21" s="115"/>
      <c r="OK21" s="115"/>
      <c r="OL21" s="115"/>
      <c r="OM21" s="115"/>
      <c r="ON21" s="115"/>
      <c r="OO21" s="115"/>
      <c r="OP21" s="115"/>
      <c r="OQ21" s="115"/>
      <c r="OR21" s="115"/>
      <c r="OS21" s="115"/>
      <c r="OT21" s="115"/>
      <c r="OU21" s="115"/>
      <c r="OV21" s="115"/>
      <c r="OW21" s="115"/>
      <c r="OX21" s="115"/>
      <c r="OY21" s="115"/>
      <c r="OZ21" s="115"/>
      <c r="PA21" s="115"/>
      <c r="PB21" s="115"/>
      <c r="PC21" s="115"/>
      <c r="PD21" s="115"/>
      <c r="PE21" s="115"/>
      <c r="PF21" s="115"/>
      <c r="PG21" s="115"/>
      <c r="PH21" s="115"/>
      <c r="PI21" s="115"/>
      <c r="PJ21" s="115"/>
      <c r="PK21" s="115"/>
      <c r="PL21" s="115"/>
      <c r="PM21" s="115"/>
      <c r="PN21" s="115"/>
      <c r="PO21" s="115"/>
      <c r="PP21" s="115"/>
      <c r="PQ21" s="115"/>
      <c r="PR21" s="115"/>
      <c r="PS21" s="115"/>
      <c r="PT21" s="115"/>
      <c r="PU21" s="115"/>
      <c r="PV21" s="115"/>
      <c r="PW21" s="115"/>
      <c r="PX21" s="115"/>
      <c r="PY21" s="115"/>
      <c r="PZ21" s="115"/>
      <c r="QA21" s="115"/>
      <c r="QB21" s="115"/>
      <c r="QC21" s="115"/>
      <c r="QD21" s="115"/>
      <c r="QE21" s="115"/>
      <c r="QF21" s="115"/>
      <c r="QG21" s="115"/>
      <c r="QH21" s="115"/>
      <c r="QI21" s="115"/>
      <c r="QJ21" s="115"/>
      <c r="QK21" s="115"/>
      <c r="QL21" s="115"/>
      <c r="QM21" s="115"/>
      <c r="QN21" s="115"/>
      <c r="QO21" s="115"/>
      <c r="QP21" s="115"/>
      <c r="QQ21" s="115"/>
      <c r="QR21" s="115"/>
      <c r="QS21" s="115"/>
      <c r="QT21" s="115"/>
      <c r="QU21" s="115"/>
      <c r="QV21" s="115"/>
      <c r="QW21" s="115"/>
      <c r="QX21" s="115"/>
      <c r="QY21" s="115"/>
      <c r="QZ21" s="115"/>
      <c r="RA21" s="115"/>
      <c r="RB21" s="115"/>
      <c r="RC21" s="115"/>
      <c r="RD21" s="115"/>
      <c r="RE21" s="115"/>
      <c r="RF21" s="115"/>
      <c r="RG21" s="115"/>
      <c r="RH21" s="115"/>
      <c r="RI21" s="115"/>
      <c r="RJ21" s="115"/>
      <c r="RK21" s="115"/>
      <c r="RL21" s="115"/>
      <c r="RM21" s="115"/>
      <c r="RN21" s="115"/>
      <c r="RO21" s="115"/>
      <c r="RP21" s="115"/>
      <c r="RQ21" s="115"/>
      <c r="RR21" s="115"/>
      <c r="RS21" s="115"/>
      <c r="RT21" s="115"/>
      <c r="RU21" s="115"/>
      <c r="RV21" s="115"/>
      <c r="RW21" s="115"/>
      <c r="RX21" s="115"/>
      <c r="RY21" s="115"/>
      <c r="RZ21" s="115"/>
      <c r="SA21" s="115"/>
      <c r="SB21" s="115"/>
      <c r="SC21" s="115"/>
      <c r="SD21" s="115"/>
      <c r="SE21" s="115"/>
      <c r="SF21" s="115"/>
      <c r="SG21" s="115"/>
      <c r="SH21" s="115"/>
      <c r="SI21" s="115"/>
      <c r="SJ21" s="115"/>
      <c r="SK21" s="115"/>
      <c r="SL21" s="115"/>
      <c r="SM21" s="115"/>
      <c r="SN21" s="115"/>
      <c r="SO21" s="115"/>
      <c r="SP21" s="115"/>
      <c r="SQ21" s="115"/>
      <c r="SR21" s="115"/>
      <c r="SS21" s="115"/>
      <c r="ST21" s="115"/>
      <c r="SU21" s="115"/>
      <c r="SV21" s="115"/>
      <c r="SW21" s="115"/>
      <c r="SX21" s="115"/>
      <c r="SY21" s="115"/>
      <c r="SZ21" s="115"/>
      <c r="TA21" s="115"/>
      <c r="TB21" s="115"/>
      <c r="TC21" s="115"/>
      <c r="TD21" s="115"/>
      <c r="TE21" s="115"/>
      <c r="TF21" s="115"/>
      <c r="TG21" s="115"/>
      <c r="TH21" s="115"/>
      <c r="TI21" s="115"/>
      <c r="TJ21" s="115"/>
      <c r="TK21" s="115"/>
      <c r="TL21" s="115"/>
      <c r="TM21" s="115"/>
      <c r="TN21" s="115"/>
      <c r="TO21" s="115"/>
      <c r="TP21" s="115"/>
      <c r="TQ21" s="115"/>
      <c r="TR21" s="115"/>
      <c r="TS21" s="115"/>
      <c r="TT21" s="115"/>
      <c r="TU21" s="115"/>
      <c r="TV21" s="115"/>
      <c r="TW21" s="115"/>
      <c r="TX21" s="115"/>
      <c r="TY21" s="115"/>
      <c r="TZ21" s="115"/>
      <c r="UA21" s="115"/>
      <c r="UB21" s="115"/>
      <c r="UC21" s="115"/>
      <c r="UD21" s="115"/>
      <c r="UE21" s="115"/>
      <c r="UF21" s="115"/>
      <c r="UG21" s="115"/>
      <c r="UH21" s="115"/>
      <c r="UI21" s="115"/>
      <c r="UJ21" s="115"/>
      <c r="UK21" s="115"/>
      <c r="UL21" s="115"/>
      <c r="UM21" s="115"/>
      <c r="UN21" s="115"/>
      <c r="UO21" s="115"/>
      <c r="UP21" s="115"/>
      <c r="UQ21" s="115"/>
      <c r="UR21" s="115"/>
      <c r="US21" s="115"/>
      <c r="UT21" s="115"/>
      <c r="UU21" s="115"/>
      <c r="UV21" s="115"/>
      <c r="UW21" s="115"/>
      <c r="UX21" s="115"/>
      <c r="UY21" s="115"/>
      <c r="UZ21" s="115"/>
      <c r="VA21" s="115"/>
      <c r="VB21" s="115"/>
      <c r="VC21" s="115"/>
      <c r="VD21" s="115"/>
      <c r="VE21" s="115"/>
      <c r="VF21" s="115"/>
      <c r="VG21" s="115"/>
      <c r="VH21" s="115"/>
      <c r="VI21" s="115"/>
      <c r="VJ21" s="115"/>
      <c r="VK21" s="115"/>
      <c r="VL21" s="115"/>
      <c r="VM21" s="115"/>
      <c r="VN21" s="115"/>
      <c r="VO21" s="115"/>
      <c r="VP21" s="115"/>
      <c r="VQ21" s="115"/>
      <c r="VR21" s="115"/>
      <c r="VS21" s="115"/>
      <c r="VT21" s="115"/>
      <c r="VU21" s="115"/>
      <c r="VV21" s="115"/>
      <c r="VW21" s="115"/>
      <c r="VX21" s="115"/>
      <c r="VY21" s="115"/>
      <c r="VZ21" s="115"/>
      <c r="WA21" s="115"/>
      <c r="WB21" s="115"/>
      <c r="WC21" s="115"/>
      <c r="WD21" s="115"/>
      <c r="WE21" s="115"/>
      <c r="WF21" s="115"/>
      <c r="WG21" s="115"/>
      <c r="WH21" s="115"/>
      <c r="WI21" s="115"/>
      <c r="WJ21" s="115"/>
      <c r="WK21" s="115"/>
      <c r="WL21" s="115"/>
      <c r="WM21" s="115"/>
      <c r="WN21" s="115"/>
      <c r="WO21" s="115"/>
      <c r="WP21" s="115"/>
      <c r="WQ21" s="115"/>
      <c r="WR21" s="115"/>
      <c r="WS21" s="115"/>
      <c r="WT21" s="115"/>
      <c r="WU21" s="115"/>
      <c r="WV21" s="115"/>
      <c r="WW21" s="115"/>
      <c r="WX21" s="115"/>
      <c r="WY21" s="115"/>
      <c r="WZ21" s="115"/>
      <c r="XA21" s="115"/>
      <c r="XB21" s="115"/>
      <c r="XC21" s="115"/>
      <c r="XD21" s="115"/>
      <c r="XE21" s="115"/>
      <c r="XF21" s="115"/>
      <c r="XG21" s="115"/>
      <c r="XH21" s="115"/>
      <c r="XI21" s="115"/>
      <c r="XJ21" s="115"/>
      <c r="XK21" s="115"/>
      <c r="XL21" s="115"/>
      <c r="XM21" s="115"/>
      <c r="XN21" s="115"/>
      <c r="XO21" s="115"/>
      <c r="XP21" s="115"/>
      <c r="XQ21" s="115"/>
      <c r="XR21" s="115"/>
      <c r="XS21" s="115"/>
      <c r="XT21" s="115"/>
      <c r="XU21" s="115"/>
      <c r="XV21" s="115"/>
      <c r="XW21" s="115"/>
      <c r="XX21" s="115"/>
      <c r="XY21" s="115"/>
      <c r="XZ21" s="115"/>
      <c r="YA21" s="115"/>
      <c r="YB21" s="115"/>
      <c r="YC21" s="115"/>
      <c r="YD21" s="115"/>
      <c r="YE21" s="115"/>
      <c r="YF21" s="115"/>
      <c r="YG21" s="115"/>
      <c r="YH21" s="115"/>
      <c r="YI21" s="115"/>
      <c r="YJ21" s="115"/>
      <c r="YK21" s="115"/>
      <c r="YL21" s="115"/>
      <c r="YM21" s="115"/>
      <c r="YN21" s="115"/>
      <c r="YO21" s="115"/>
      <c r="YP21" s="115"/>
      <c r="YQ21" s="115"/>
      <c r="YR21" s="115"/>
      <c r="YS21" s="115"/>
      <c r="YT21" s="115"/>
      <c r="YU21" s="115"/>
      <c r="YV21" s="115"/>
      <c r="YW21" s="115"/>
      <c r="YX21" s="115"/>
      <c r="YY21" s="115"/>
      <c r="YZ21" s="115"/>
      <c r="ZA21" s="115"/>
      <c r="ZB21" s="115"/>
      <c r="ZC21" s="115"/>
      <c r="ZD21" s="115"/>
      <c r="ZE21" s="115"/>
      <c r="ZF21" s="115"/>
      <c r="ZG21" s="115"/>
      <c r="ZH21" s="115"/>
      <c r="ZI21" s="115"/>
      <c r="ZJ21" s="115"/>
      <c r="ZK21" s="115"/>
      <c r="ZL21" s="115"/>
      <c r="ZM21" s="115"/>
      <c r="ZN21" s="115"/>
      <c r="ZO21" s="115"/>
      <c r="ZP21" s="115"/>
      <c r="ZQ21" s="115"/>
      <c r="ZR21" s="115"/>
      <c r="ZS21" s="115"/>
      <c r="ZT21" s="115"/>
      <c r="ZU21" s="115"/>
      <c r="ZV21" s="115"/>
      <c r="ZW21" s="115"/>
      <c r="ZX21" s="115"/>
      <c r="ZY21" s="115"/>
      <c r="ZZ21" s="115"/>
      <c r="AAA21" s="115"/>
      <c r="AAB21" s="115"/>
      <c r="AAC21" s="115"/>
      <c r="AAD21" s="115"/>
      <c r="AAE21" s="115"/>
      <c r="AAF21" s="115"/>
      <c r="AAG21" s="115"/>
      <c r="AAH21" s="115"/>
      <c r="AAI21" s="115"/>
      <c r="AAJ21" s="115"/>
      <c r="AAK21" s="115"/>
      <c r="AAL21" s="115"/>
      <c r="AAM21" s="115"/>
      <c r="AAN21" s="115"/>
      <c r="AAO21" s="115"/>
      <c r="AAP21" s="115"/>
      <c r="AAQ21" s="115"/>
      <c r="AAR21" s="115"/>
      <c r="AAS21" s="115"/>
      <c r="AAT21" s="115"/>
      <c r="AAU21" s="115"/>
      <c r="AAV21" s="115"/>
      <c r="AAW21" s="115"/>
      <c r="AAX21" s="115"/>
      <c r="AAY21" s="115"/>
      <c r="AAZ21" s="115"/>
      <c r="ABA21" s="115"/>
      <c r="ABB21" s="115"/>
      <c r="ABC21" s="115"/>
      <c r="ABD21" s="115"/>
      <c r="ABE21" s="115"/>
      <c r="ABF21" s="115"/>
      <c r="ABG21" s="115"/>
      <c r="ABH21" s="115"/>
      <c r="ABI21" s="115"/>
      <c r="ABJ21" s="115"/>
      <c r="ABK21" s="115"/>
      <c r="ABL21" s="115"/>
      <c r="ABM21" s="115"/>
      <c r="ABN21" s="115"/>
      <c r="ABO21" s="115"/>
      <c r="ABP21" s="115"/>
      <c r="ABQ21" s="115"/>
      <c r="ABR21" s="115"/>
      <c r="ABS21" s="115"/>
      <c r="ABT21" s="115"/>
      <c r="ABU21" s="115"/>
      <c r="ABV21" s="115"/>
      <c r="ABW21" s="115"/>
      <c r="ABX21" s="115"/>
      <c r="ABY21" s="115"/>
      <c r="ABZ21" s="115"/>
      <c r="ACA21" s="115"/>
      <c r="ACB21" s="115"/>
      <c r="ACC21" s="115"/>
      <c r="ACD21" s="115"/>
      <c r="ACE21" s="115"/>
      <c r="ACF21" s="115"/>
      <c r="ACG21" s="115"/>
      <c r="ACH21" s="115"/>
      <c r="ACI21" s="115"/>
      <c r="ACJ21" s="115"/>
      <c r="ACK21" s="115"/>
      <c r="ACL21" s="115"/>
      <c r="ACM21" s="115"/>
      <c r="ACN21" s="115"/>
      <c r="ACO21" s="115"/>
      <c r="ACP21" s="115"/>
      <c r="ACQ21" s="115"/>
      <c r="ACR21" s="115"/>
      <c r="ACS21" s="115"/>
      <c r="ACT21" s="115"/>
      <c r="ACU21" s="115"/>
      <c r="ACV21" s="115"/>
      <c r="ACW21" s="115"/>
      <c r="ACX21" s="115"/>
      <c r="ACY21" s="115"/>
      <c r="ACZ21" s="115"/>
      <c r="ADA21" s="115"/>
      <c r="ADB21" s="115"/>
      <c r="ADC21" s="115"/>
      <c r="ADD21" s="115"/>
      <c r="ADE21" s="115"/>
      <c r="ADF21" s="115"/>
      <c r="ADG21" s="115"/>
      <c r="ADH21" s="115"/>
      <c r="ADI21" s="115"/>
      <c r="ADJ21" s="115"/>
      <c r="ADK21" s="115"/>
      <c r="ADL21" s="115"/>
      <c r="ADM21" s="115"/>
      <c r="ADN21" s="115"/>
      <c r="ADO21" s="115"/>
      <c r="ADP21" s="115"/>
      <c r="ADQ21" s="115"/>
      <c r="ADR21" s="115"/>
      <c r="ADS21" s="115"/>
      <c r="ADT21" s="115"/>
      <c r="ADU21" s="115"/>
      <c r="ADV21" s="115"/>
      <c r="ADW21" s="115"/>
      <c r="ADX21" s="115"/>
      <c r="ADY21" s="115"/>
      <c r="ADZ21" s="115"/>
      <c r="AEA21" s="115"/>
      <c r="AEB21" s="115"/>
      <c r="AEC21" s="115"/>
      <c r="AED21" s="115"/>
      <c r="AEE21" s="115"/>
      <c r="AEF21" s="115"/>
      <c r="AEG21" s="115"/>
      <c r="AEH21" s="115"/>
      <c r="AEI21" s="115"/>
      <c r="AEJ21" s="115"/>
      <c r="AEK21" s="115"/>
      <c r="AEL21" s="115"/>
      <c r="AEM21" s="115"/>
      <c r="AEN21" s="115"/>
      <c r="AEO21" s="115"/>
      <c r="AEP21" s="115"/>
      <c r="AEQ21" s="115"/>
      <c r="AER21" s="115"/>
      <c r="AES21" s="115"/>
      <c r="AET21" s="115"/>
      <c r="AEU21" s="115"/>
      <c r="AEV21" s="115"/>
      <c r="AEW21" s="115"/>
      <c r="AEX21" s="115"/>
      <c r="AEY21" s="115"/>
      <c r="AEZ21" s="115"/>
      <c r="AFA21" s="115"/>
      <c r="AFB21" s="115"/>
      <c r="AFC21" s="115"/>
      <c r="AFD21" s="115"/>
      <c r="AFE21" s="115"/>
      <c r="AFF21" s="115"/>
      <c r="AFG21" s="115"/>
      <c r="AFH21" s="115"/>
      <c r="AFI21" s="115"/>
      <c r="AFJ21" s="115"/>
      <c r="AFK21" s="115"/>
      <c r="AFL21" s="115"/>
      <c r="AFM21" s="115"/>
      <c r="AFN21" s="115"/>
      <c r="AFO21" s="115"/>
      <c r="AFP21" s="115"/>
      <c r="AFQ21" s="115"/>
      <c r="AFR21" s="115"/>
      <c r="AFS21" s="115"/>
      <c r="AFT21" s="115"/>
      <c r="AFU21" s="115"/>
      <c r="AFV21" s="115"/>
      <c r="AFW21" s="115"/>
      <c r="AFX21" s="115"/>
      <c r="AFY21" s="115"/>
      <c r="AFZ21" s="115"/>
      <c r="AGA21" s="115"/>
      <c r="AGB21" s="115"/>
      <c r="AGC21" s="115"/>
      <c r="AGD21" s="115"/>
      <c r="AGE21" s="115"/>
      <c r="AGF21" s="115"/>
      <c r="AGG21" s="115"/>
      <c r="AGH21" s="115"/>
      <c r="AGI21" s="115"/>
      <c r="AGJ21" s="115"/>
      <c r="AGK21" s="115"/>
      <c r="AGL21" s="115"/>
      <c r="AGM21" s="115"/>
      <c r="AGN21" s="115"/>
      <c r="AGO21" s="115"/>
      <c r="AGP21" s="115"/>
      <c r="AGQ21" s="115"/>
      <c r="AGR21" s="115"/>
      <c r="AGS21" s="115"/>
      <c r="AGT21" s="115"/>
      <c r="AGU21" s="115"/>
      <c r="AGV21" s="115"/>
      <c r="AGW21" s="115"/>
      <c r="AGX21" s="115"/>
      <c r="AGY21" s="115"/>
      <c r="AGZ21" s="115"/>
      <c r="AHA21" s="115"/>
      <c r="AHB21" s="115"/>
      <c r="AHC21" s="115"/>
      <c r="AHD21" s="115"/>
      <c r="AHE21" s="115"/>
      <c r="AHF21" s="115"/>
      <c r="AHG21" s="115"/>
      <c r="AHH21" s="115"/>
      <c r="AHI21" s="115"/>
      <c r="AHJ21" s="115"/>
      <c r="AHK21" s="115"/>
      <c r="AHL21" s="115"/>
      <c r="AHM21" s="115"/>
      <c r="AHN21" s="115"/>
      <c r="AHO21" s="115"/>
      <c r="AHP21" s="115"/>
      <c r="AHQ21" s="115"/>
      <c r="AHR21" s="115"/>
      <c r="AHS21" s="115"/>
      <c r="AHT21" s="115"/>
      <c r="AHU21" s="115"/>
      <c r="AHV21" s="115"/>
      <c r="AHW21" s="115"/>
      <c r="AHX21" s="115"/>
      <c r="AHY21" s="115"/>
      <c r="AHZ21" s="115"/>
      <c r="AIA21" s="115"/>
      <c r="AIB21" s="115"/>
      <c r="AIC21" s="115"/>
      <c r="AID21" s="115"/>
      <c r="AIE21" s="115"/>
      <c r="AIF21" s="115"/>
      <c r="AIG21" s="115"/>
      <c r="AIH21" s="115"/>
      <c r="AII21" s="115"/>
      <c r="AIJ21" s="115"/>
      <c r="AIK21" s="115"/>
      <c r="AIL21" s="115"/>
      <c r="AIM21" s="115"/>
      <c r="AIN21" s="115"/>
      <c r="AIO21" s="115"/>
      <c r="AIP21" s="115"/>
      <c r="AIQ21" s="115"/>
      <c r="AIR21" s="115"/>
      <c r="AIS21" s="115"/>
    </row>
    <row r="22" spans="1:929" ht="35.1" customHeight="1" x14ac:dyDescent="0.2">
      <c r="A22" s="37"/>
      <c r="B22" s="357"/>
      <c r="C22" s="345" t="s">
        <v>506</v>
      </c>
      <c r="D22" s="346"/>
      <c r="E22" s="137"/>
      <c r="BS22" s="308"/>
      <c r="BT22" s="330"/>
      <c r="BU22" s="345" t="s">
        <v>513</v>
      </c>
      <c r="BV22" s="346"/>
      <c r="BW22" s="137"/>
      <c r="BX22" s="115"/>
      <c r="BY22" s="115"/>
      <c r="BZ22" s="115"/>
      <c r="CA22" s="115"/>
      <c r="CB22" s="115"/>
      <c r="CC22" s="115"/>
      <c r="CD22" s="115"/>
      <c r="CE22" s="115"/>
      <c r="CF22" s="115"/>
      <c r="CG22" s="115"/>
      <c r="CH22" s="115"/>
      <c r="CI22" s="115"/>
      <c r="CJ22" s="115"/>
      <c r="CK22" s="115"/>
      <c r="CL22" s="115"/>
      <c r="CM22" s="115"/>
      <c r="CN22" s="115"/>
      <c r="CO22" s="115"/>
      <c r="CP22" s="115"/>
      <c r="CQ22" s="115"/>
      <c r="CR22" s="115"/>
      <c r="CS22" s="115"/>
      <c r="CT22" s="115"/>
      <c r="CU22" s="115"/>
      <c r="CV22" s="115"/>
      <c r="CW22" s="115"/>
      <c r="CX22" s="115"/>
      <c r="CY22" s="115"/>
      <c r="CZ22" s="115"/>
      <c r="DA22" s="115"/>
      <c r="DB22" s="115"/>
      <c r="DC22" s="115"/>
      <c r="DD22" s="115"/>
      <c r="DE22" s="115"/>
      <c r="DF22" s="115"/>
      <c r="DG22" s="115"/>
      <c r="DH22" s="115"/>
      <c r="DI22" s="115"/>
      <c r="DJ22" s="115"/>
      <c r="DK22" s="115"/>
      <c r="DL22" s="115"/>
      <c r="DM22" s="115"/>
      <c r="DN22" s="115"/>
      <c r="DO22" s="115"/>
      <c r="DP22" s="115"/>
      <c r="DQ22" s="115"/>
      <c r="DR22" s="115"/>
      <c r="DS22" s="115"/>
      <c r="DT22" s="115"/>
      <c r="DU22" s="115"/>
      <c r="DV22" s="115"/>
      <c r="DW22" s="115"/>
      <c r="DX22" s="115"/>
      <c r="DY22" s="115"/>
      <c r="DZ22" s="115"/>
      <c r="EA22" s="115"/>
      <c r="EB22" s="115"/>
      <c r="EC22" s="115"/>
      <c r="ED22" s="115"/>
      <c r="EE22" s="115"/>
      <c r="EF22" s="115"/>
      <c r="EG22" s="115"/>
      <c r="EH22" s="115"/>
      <c r="EI22" s="115"/>
      <c r="EJ22" s="115"/>
      <c r="EK22" s="115"/>
      <c r="EL22" s="115"/>
      <c r="EM22" s="115"/>
      <c r="EN22" s="115"/>
      <c r="EO22" s="115"/>
      <c r="EP22" s="115"/>
      <c r="EQ22" s="115"/>
      <c r="ER22" s="115"/>
      <c r="ES22" s="115"/>
      <c r="ET22" s="115"/>
      <c r="EU22" s="115"/>
      <c r="EV22" s="115"/>
      <c r="EW22" s="115"/>
      <c r="EX22" s="115"/>
      <c r="EY22" s="115"/>
      <c r="EZ22" s="115"/>
      <c r="FA22" s="115"/>
      <c r="FB22" s="115"/>
      <c r="FC22" s="115"/>
      <c r="FD22" s="115"/>
      <c r="FE22" s="115"/>
      <c r="FF22" s="115"/>
      <c r="FG22" s="115"/>
      <c r="FH22" s="115"/>
      <c r="FI22" s="115"/>
      <c r="FJ22" s="115"/>
      <c r="FK22" s="115"/>
      <c r="FL22" s="115"/>
      <c r="FM22" s="115"/>
      <c r="FN22" s="115"/>
      <c r="FO22" s="115"/>
      <c r="FP22" s="115"/>
      <c r="FQ22" s="115"/>
      <c r="FR22" s="115"/>
      <c r="FS22" s="115"/>
      <c r="FT22" s="115"/>
      <c r="FU22" s="115"/>
      <c r="FV22" s="115"/>
      <c r="FW22" s="115"/>
      <c r="FX22" s="115"/>
      <c r="FY22" s="115"/>
      <c r="FZ22" s="115"/>
      <c r="GA22" s="115"/>
      <c r="GB22" s="115"/>
      <c r="GC22" s="115"/>
      <c r="GD22" s="115"/>
      <c r="GE22" s="115"/>
      <c r="GF22" s="115"/>
      <c r="GG22" s="115"/>
      <c r="GH22" s="115"/>
      <c r="GI22" s="115"/>
      <c r="GJ22" s="115"/>
      <c r="GK22" s="115"/>
      <c r="GL22" s="115"/>
      <c r="GM22" s="115"/>
      <c r="GN22" s="115"/>
      <c r="GO22" s="115"/>
      <c r="GP22" s="115"/>
      <c r="GQ22" s="115"/>
      <c r="GR22" s="115"/>
      <c r="GS22" s="115"/>
      <c r="GT22" s="115"/>
      <c r="GU22" s="115"/>
      <c r="GV22" s="115"/>
      <c r="GW22" s="115"/>
      <c r="GX22" s="115"/>
      <c r="GY22" s="115"/>
      <c r="GZ22" s="115"/>
      <c r="HA22" s="115"/>
      <c r="HB22" s="115"/>
      <c r="HC22" s="115"/>
      <c r="HD22" s="115"/>
      <c r="HE22" s="115"/>
      <c r="HF22" s="115"/>
      <c r="HG22" s="115"/>
      <c r="HH22" s="115"/>
      <c r="HI22" s="115"/>
      <c r="HJ22" s="115"/>
      <c r="HK22" s="115"/>
      <c r="HL22" s="115"/>
      <c r="HM22" s="115"/>
      <c r="HN22" s="115"/>
      <c r="HO22" s="115"/>
      <c r="HP22" s="115"/>
      <c r="HQ22" s="115"/>
      <c r="HR22" s="115"/>
      <c r="HS22" s="115"/>
      <c r="HT22" s="115"/>
      <c r="HU22" s="115"/>
      <c r="HV22" s="115"/>
      <c r="HW22" s="115"/>
      <c r="HX22" s="115"/>
      <c r="HY22" s="115"/>
      <c r="HZ22" s="115"/>
      <c r="IA22" s="115"/>
      <c r="IB22" s="115"/>
      <c r="IC22" s="115"/>
      <c r="ID22" s="115"/>
      <c r="IE22" s="115"/>
      <c r="IF22" s="115"/>
      <c r="IG22" s="115"/>
      <c r="IH22" s="115"/>
      <c r="II22" s="115"/>
      <c r="IJ22" s="115"/>
      <c r="IK22" s="115"/>
      <c r="IL22" s="115"/>
      <c r="IM22" s="115"/>
      <c r="IN22" s="115"/>
      <c r="IO22" s="115"/>
      <c r="IP22" s="115"/>
      <c r="IQ22" s="115"/>
      <c r="IR22" s="115"/>
      <c r="IS22" s="115"/>
      <c r="IT22" s="115"/>
      <c r="IU22" s="115"/>
      <c r="IV22" s="115"/>
      <c r="IW22" s="115"/>
      <c r="IX22" s="115"/>
      <c r="IY22" s="115"/>
      <c r="IZ22" s="115"/>
      <c r="JA22" s="115"/>
      <c r="JB22" s="115"/>
      <c r="JC22" s="115"/>
      <c r="JD22" s="115"/>
      <c r="JE22" s="115"/>
      <c r="JF22" s="115"/>
      <c r="JG22" s="115"/>
      <c r="JH22" s="115"/>
      <c r="JI22" s="115"/>
      <c r="JJ22" s="115"/>
      <c r="JK22" s="115"/>
      <c r="JL22" s="115"/>
      <c r="JM22" s="115"/>
      <c r="JN22" s="115"/>
      <c r="JO22" s="115"/>
      <c r="JP22" s="115"/>
      <c r="JQ22" s="115"/>
      <c r="JR22" s="115"/>
      <c r="JS22" s="115"/>
      <c r="JT22" s="115"/>
      <c r="JU22" s="115"/>
      <c r="JV22" s="115"/>
      <c r="JW22" s="115"/>
      <c r="JX22" s="115"/>
      <c r="JY22" s="115"/>
      <c r="JZ22" s="115"/>
      <c r="KA22" s="115"/>
      <c r="KB22" s="115"/>
      <c r="KC22" s="115"/>
      <c r="KD22" s="115"/>
      <c r="KE22" s="115"/>
      <c r="KF22" s="115"/>
      <c r="KG22" s="115"/>
      <c r="KH22" s="115"/>
      <c r="KI22" s="115"/>
      <c r="KJ22" s="115"/>
      <c r="KK22" s="115"/>
      <c r="KL22" s="115"/>
      <c r="KM22" s="115"/>
      <c r="KN22" s="115"/>
      <c r="KO22" s="115"/>
      <c r="KP22" s="115"/>
      <c r="KQ22" s="115"/>
      <c r="KR22" s="115"/>
      <c r="KS22" s="115"/>
      <c r="KT22" s="115"/>
      <c r="KU22" s="115"/>
      <c r="KV22" s="115"/>
      <c r="KW22" s="115"/>
      <c r="KX22" s="115"/>
      <c r="KY22" s="115"/>
      <c r="KZ22" s="115"/>
      <c r="LA22" s="115"/>
      <c r="LB22" s="115"/>
      <c r="LC22" s="115"/>
      <c r="LD22" s="115"/>
      <c r="LE22" s="115"/>
      <c r="LF22" s="115"/>
      <c r="LG22" s="115"/>
      <c r="LH22" s="115"/>
      <c r="LI22" s="115"/>
      <c r="LJ22" s="115"/>
      <c r="LK22" s="115"/>
      <c r="LL22" s="115"/>
      <c r="LM22" s="115"/>
      <c r="LN22" s="115"/>
      <c r="LO22" s="115"/>
      <c r="LP22" s="115"/>
      <c r="LQ22" s="115"/>
      <c r="LR22" s="115"/>
      <c r="LS22" s="115"/>
      <c r="LT22" s="115"/>
      <c r="LU22" s="115"/>
      <c r="LV22" s="115"/>
      <c r="LW22" s="115"/>
      <c r="LX22" s="115"/>
      <c r="LY22" s="115"/>
      <c r="LZ22" s="115"/>
      <c r="MA22" s="115"/>
      <c r="MB22" s="115"/>
      <c r="MC22" s="115"/>
      <c r="MD22" s="115"/>
      <c r="ME22" s="115"/>
      <c r="MF22" s="115"/>
      <c r="MG22" s="115"/>
      <c r="MH22" s="115"/>
      <c r="MI22" s="115"/>
      <c r="MJ22" s="115"/>
      <c r="MK22" s="115"/>
      <c r="ML22" s="115"/>
      <c r="MM22" s="115"/>
      <c r="MN22" s="115"/>
      <c r="MO22" s="115"/>
      <c r="MP22" s="115"/>
      <c r="MQ22" s="115"/>
      <c r="MR22" s="115"/>
      <c r="MS22" s="115"/>
      <c r="MT22" s="115"/>
      <c r="MU22" s="115"/>
      <c r="MV22" s="115"/>
      <c r="MW22" s="115"/>
      <c r="MX22" s="115"/>
      <c r="MY22" s="115"/>
      <c r="MZ22" s="115"/>
      <c r="NA22" s="115"/>
      <c r="NB22" s="115"/>
      <c r="NC22" s="115"/>
      <c r="ND22" s="115"/>
      <c r="NE22" s="115"/>
      <c r="NF22" s="115"/>
      <c r="NG22" s="115"/>
      <c r="NH22" s="115"/>
      <c r="NI22" s="115"/>
      <c r="NJ22" s="115"/>
      <c r="NK22" s="115"/>
      <c r="NL22" s="115"/>
      <c r="NM22" s="115"/>
      <c r="NN22" s="115"/>
      <c r="NO22" s="115"/>
      <c r="NP22" s="115"/>
      <c r="NQ22" s="115"/>
      <c r="NR22" s="115"/>
      <c r="NS22" s="115"/>
      <c r="NT22" s="115"/>
      <c r="NU22" s="115"/>
      <c r="NV22" s="115"/>
      <c r="NW22" s="115"/>
      <c r="NX22" s="115"/>
      <c r="NY22" s="115"/>
      <c r="NZ22" s="115"/>
      <c r="OA22" s="115"/>
      <c r="OB22" s="115"/>
      <c r="OC22" s="115"/>
      <c r="OD22" s="115"/>
      <c r="OE22" s="115"/>
      <c r="OF22" s="115"/>
      <c r="OG22" s="115"/>
      <c r="OH22" s="115"/>
      <c r="OI22" s="115"/>
      <c r="OJ22" s="115"/>
      <c r="OK22" s="115"/>
      <c r="OL22" s="115"/>
      <c r="OM22" s="115"/>
      <c r="ON22" s="115"/>
      <c r="OO22" s="115"/>
      <c r="OP22" s="115"/>
      <c r="OQ22" s="115"/>
      <c r="OR22" s="115"/>
      <c r="OS22" s="115"/>
      <c r="OT22" s="115"/>
      <c r="OU22" s="115"/>
      <c r="OV22" s="115"/>
      <c r="OW22" s="115"/>
      <c r="OX22" s="115"/>
      <c r="OY22" s="115"/>
      <c r="OZ22" s="115"/>
      <c r="PA22" s="115"/>
      <c r="PB22" s="115"/>
      <c r="PC22" s="115"/>
      <c r="PD22" s="115"/>
      <c r="PE22" s="115"/>
      <c r="PF22" s="115"/>
      <c r="PG22" s="115"/>
      <c r="PH22" s="115"/>
      <c r="PI22" s="115"/>
      <c r="PJ22" s="115"/>
      <c r="PK22" s="115"/>
      <c r="PL22" s="115"/>
      <c r="PM22" s="115"/>
      <c r="PN22" s="115"/>
      <c r="PO22" s="115"/>
      <c r="PP22" s="115"/>
      <c r="PQ22" s="115"/>
      <c r="PR22" s="115"/>
      <c r="PS22" s="115"/>
      <c r="PT22" s="115"/>
      <c r="PU22" s="115"/>
      <c r="PV22" s="115"/>
      <c r="PW22" s="115"/>
      <c r="PX22" s="115"/>
      <c r="PY22" s="115"/>
      <c r="PZ22" s="115"/>
      <c r="QA22" s="115"/>
      <c r="QB22" s="115"/>
      <c r="QC22" s="115"/>
      <c r="QD22" s="115"/>
      <c r="QE22" s="115"/>
      <c r="QF22" s="115"/>
      <c r="QG22" s="115"/>
      <c r="QH22" s="115"/>
      <c r="QI22" s="115"/>
      <c r="QJ22" s="115"/>
      <c r="QK22" s="115"/>
      <c r="QL22" s="115"/>
      <c r="QM22" s="115"/>
      <c r="QN22" s="115"/>
      <c r="QO22" s="115"/>
      <c r="QP22" s="115"/>
      <c r="QQ22" s="115"/>
      <c r="QR22" s="115"/>
      <c r="QS22" s="115"/>
      <c r="QT22" s="115"/>
      <c r="QU22" s="115"/>
      <c r="QV22" s="115"/>
      <c r="QW22" s="115"/>
      <c r="QX22" s="115"/>
      <c r="QY22" s="115"/>
      <c r="QZ22" s="115"/>
      <c r="RA22" s="115"/>
      <c r="RB22" s="115"/>
      <c r="RC22" s="115"/>
      <c r="RD22" s="115"/>
      <c r="RE22" s="115"/>
      <c r="RF22" s="115"/>
      <c r="RG22" s="115"/>
      <c r="RH22" s="115"/>
      <c r="RI22" s="115"/>
      <c r="RJ22" s="115"/>
      <c r="RK22" s="115"/>
      <c r="RL22" s="115"/>
      <c r="RM22" s="115"/>
      <c r="RN22" s="115"/>
      <c r="RO22" s="115"/>
      <c r="RP22" s="115"/>
      <c r="RQ22" s="115"/>
      <c r="RR22" s="115"/>
      <c r="RS22" s="115"/>
      <c r="RT22" s="115"/>
      <c r="RU22" s="115"/>
      <c r="RV22" s="115"/>
      <c r="RW22" s="115"/>
      <c r="RX22" s="115"/>
      <c r="RY22" s="115"/>
      <c r="RZ22" s="115"/>
      <c r="SA22" s="115"/>
      <c r="SB22" s="115"/>
      <c r="SC22" s="115"/>
      <c r="SD22" s="115"/>
      <c r="SE22" s="115"/>
      <c r="SF22" s="115"/>
      <c r="SG22" s="115"/>
      <c r="SH22" s="115"/>
      <c r="SI22" s="115"/>
      <c r="SJ22" s="115"/>
      <c r="SK22" s="115"/>
      <c r="SL22" s="115"/>
      <c r="SM22" s="115"/>
      <c r="SN22" s="115"/>
      <c r="SO22" s="115"/>
      <c r="SP22" s="115"/>
      <c r="SQ22" s="115"/>
      <c r="SR22" s="115"/>
      <c r="SS22" s="115"/>
      <c r="ST22" s="115"/>
      <c r="SU22" s="115"/>
      <c r="SV22" s="115"/>
      <c r="SW22" s="115"/>
      <c r="SX22" s="115"/>
      <c r="SY22" s="115"/>
      <c r="SZ22" s="115"/>
      <c r="TA22" s="115"/>
      <c r="TB22" s="115"/>
      <c r="TC22" s="115"/>
      <c r="TD22" s="115"/>
      <c r="TE22" s="115"/>
      <c r="TF22" s="115"/>
      <c r="TG22" s="115"/>
      <c r="TH22" s="115"/>
      <c r="TI22" s="115"/>
      <c r="TJ22" s="115"/>
      <c r="TK22" s="115"/>
      <c r="TL22" s="115"/>
      <c r="TM22" s="115"/>
      <c r="TN22" s="115"/>
      <c r="TO22" s="115"/>
      <c r="TP22" s="115"/>
      <c r="TQ22" s="115"/>
      <c r="TR22" s="115"/>
      <c r="TS22" s="115"/>
      <c r="TT22" s="115"/>
      <c r="TU22" s="115"/>
      <c r="TV22" s="115"/>
      <c r="TW22" s="115"/>
      <c r="TX22" s="115"/>
      <c r="TY22" s="115"/>
      <c r="TZ22" s="115"/>
      <c r="UA22" s="115"/>
      <c r="UB22" s="115"/>
      <c r="UC22" s="115"/>
      <c r="UD22" s="115"/>
      <c r="UE22" s="115"/>
      <c r="UF22" s="115"/>
      <c r="UG22" s="115"/>
      <c r="UH22" s="115"/>
      <c r="UI22" s="115"/>
      <c r="UJ22" s="115"/>
      <c r="UK22" s="115"/>
      <c r="UL22" s="115"/>
      <c r="UM22" s="115"/>
      <c r="UN22" s="115"/>
      <c r="UO22" s="115"/>
      <c r="UP22" s="115"/>
      <c r="UQ22" s="115"/>
      <c r="UR22" s="115"/>
      <c r="US22" s="115"/>
      <c r="UT22" s="115"/>
      <c r="UU22" s="115"/>
      <c r="UV22" s="115"/>
      <c r="UW22" s="115"/>
      <c r="UX22" s="115"/>
      <c r="UY22" s="115"/>
      <c r="UZ22" s="115"/>
      <c r="VA22" s="115"/>
      <c r="VB22" s="115"/>
      <c r="VC22" s="115"/>
      <c r="VD22" s="115"/>
      <c r="VE22" s="115"/>
      <c r="VF22" s="115"/>
      <c r="VG22" s="115"/>
      <c r="VH22" s="115"/>
      <c r="VI22" s="115"/>
      <c r="VJ22" s="115"/>
      <c r="VK22" s="115"/>
      <c r="VL22" s="115"/>
      <c r="VM22" s="115"/>
      <c r="VN22" s="115"/>
      <c r="VO22" s="115"/>
      <c r="VP22" s="115"/>
      <c r="VQ22" s="115"/>
      <c r="VR22" s="115"/>
      <c r="VS22" s="115"/>
      <c r="VT22" s="115"/>
      <c r="VU22" s="115"/>
      <c r="VV22" s="115"/>
      <c r="VW22" s="115"/>
      <c r="VX22" s="115"/>
      <c r="VY22" s="115"/>
      <c r="VZ22" s="115"/>
      <c r="WA22" s="115"/>
      <c r="WB22" s="115"/>
      <c r="WC22" s="115"/>
      <c r="WD22" s="115"/>
      <c r="WE22" s="115"/>
      <c r="WF22" s="115"/>
      <c r="WG22" s="115"/>
      <c r="WH22" s="115"/>
      <c r="WI22" s="115"/>
      <c r="WJ22" s="115"/>
      <c r="WK22" s="115"/>
      <c r="WL22" s="115"/>
      <c r="WM22" s="115"/>
      <c r="WN22" s="115"/>
      <c r="WO22" s="115"/>
      <c r="WP22" s="115"/>
      <c r="WQ22" s="115"/>
      <c r="WR22" s="115"/>
      <c r="WS22" s="115"/>
      <c r="WT22" s="115"/>
      <c r="WU22" s="115"/>
      <c r="WV22" s="115"/>
      <c r="WW22" s="115"/>
      <c r="WX22" s="115"/>
      <c r="WY22" s="115"/>
      <c r="WZ22" s="115"/>
      <c r="XA22" s="115"/>
      <c r="XB22" s="115"/>
      <c r="XC22" s="115"/>
      <c r="XD22" s="115"/>
      <c r="XE22" s="115"/>
      <c r="XF22" s="115"/>
      <c r="XG22" s="115"/>
      <c r="XH22" s="115"/>
      <c r="XI22" s="115"/>
      <c r="XJ22" s="115"/>
      <c r="XK22" s="115"/>
      <c r="XL22" s="115"/>
      <c r="XM22" s="115"/>
      <c r="XN22" s="115"/>
      <c r="XO22" s="115"/>
      <c r="XP22" s="115"/>
      <c r="XQ22" s="115"/>
      <c r="XR22" s="115"/>
      <c r="XS22" s="115"/>
      <c r="XT22" s="115"/>
      <c r="XU22" s="115"/>
      <c r="XV22" s="115"/>
      <c r="XW22" s="115"/>
      <c r="XX22" s="115"/>
      <c r="XY22" s="115"/>
      <c r="XZ22" s="115"/>
      <c r="YA22" s="115"/>
      <c r="YB22" s="115"/>
      <c r="YC22" s="115"/>
      <c r="YD22" s="115"/>
      <c r="YE22" s="115"/>
      <c r="YF22" s="115"/>
      <c r="YG22" s="115"/>
      <c r="YH22" s="115"/>
      <c r="YI22" s="115"/>
      <c r="YJ22" s="115"/>
      <c r="YK22" s="115"/>
      <c r="YL22" s="115"/>
      <c r="YM22" s="115"/>
      <c r="YN22" s="115"/>
      <c r="YO22" s="115"/>
      <c r="YP22" s="115"/>
      <c r="YQ22" s="115"/>
      <c r="YR22" s="115"/>
      <c r="YS22" s="115"/>
      <c r="YT22" s="115"/>
      <c r="YU22" s="115"/>
      <c r="YV22" s="115"/>
      <c r="YW22" s="115"/>
      <c r="YX22" s="115"/>
      <c r="YY22" s="115"/>
      <c r="YZ22" s="115"/>
      <c r="ZA22" s="115"/>
      <c r="ZB22" s="115"/>
      <c r="ZC22" s="115"/>
      <c r="ZD22" s="115"/>
      <c r="ZE22" s="115"/>
      <c r="ZF22" s="115"/>
      <c r="ZG22" s="115"/>
      <c r="ZH22" s="115"/>
      <c r="ZI22" s="115"/>
      <c r="ZJ22" s="115"/>
      <c r="ZK22" s="115"/>
      <c r="ZL22" s="115"/>
      <c r="ZM22" s="115"/>
      <c r="ZN22" s="115"/>
      <c r="ZO22" s="115"/>
      <c r="ZP22" s="115"/>
      <c r="ZQ22" s="115"/>
      <c r="ZR22" s="115"/>
      <c r="ZS22" s="115"/>
      <c r="ZT22" s="115"/>
      <c r="ZU22" s="115"/>
      <c r="ZV22" s="115"/>
      <c r="ZW22" s="115"/>
      <c r="ZX22" s="115"/>
      <c r="ZY22" s="115"/>
      <c r="ZZ22" s="115"/>
      <c r="AAA22" s="115"/>
      <c r="AAB22" s="115"/>
      <c r="AAC22" s="115"/>
      <c r="AAD22" s="115"/>
      <c r="AAE22" s="115"/>
      <c r="AAF22" s="115"/>
      <c r="AAG22" s="115"/>
      <c r="AAH22" s="115"/>
      <c r="AAI22" s="115"/>
      <c r="AAJ22" s="115"/>
      <c r="AAK22" s="115"/>
      <c r="AAL22" s="115"/>
      <c r="AAM22" s="115"/>
      <c r="AAN22" s="115"/>
      <c r="AAO22" s="115"/>
      <c r="AAP22" s="115"/>
      <c r="AAQ22" s="115"/>
      <c r="AAR22" s="115"/>
      <c r="AAS22" s="115"/>
      <c r="AAT22" s="115"/>
      <c r="AAU22" s="115"/>
      <c r="AAV22" s="115"/>
      <c r="AAW22" s="115"/>
      <c r="AAX22" s="115"/>
      <c r="AAY22" s="115"/>
      <c r="AAZ22" s="115"/>
      <c r="ABA22" s="115"/>
      <c r="ABB22" s="115"/>
      <c r="ABC22" s="115"/>
      <c r="ABD22" s="115"/>
      <c r="ABE22" s="115"/>
      <c r="ABF22" s="115"/>
      <c r="ABG22" s="115"/>
      <c r="ABH22" s="115"/>
      <c r="ABI22" s="115"/>
      <c r="ABJ22" s="115"/>
      <c r="ABK22" s="115"/>
      <c r="ABL22" s="115"/>
      <c r="ABM22" s="115"/>
      <c r="ABN22" s="115"/>
      <c r="ABO22" s="115"/>
      <c r="ABP22" s="115"/>
      <c r="ABQ22" s="115"/>
      <c r="ABR22" s="115"/>
      <c r="ABS22" s="115"/>
      <c r="ABT22" s="115"/>
      <c r="ABU22" s="115"/>
      <c r="ABV22" s="115"/>
      <c r="ABW22" s="115"/>
      <c r="ABX22" s="115"/>
      <c r="ABY22" s="115"/>
      <c r="ABZ22" s="115"/>
      <c r="ACA22" s="115"/>
      <c r="ACB22" s="115"/>
      <c r="ACC22" s="115"/>
      <c r="ACD22" s="115"/>
      <c r="ACE22" s="115"/>
      <c r="ACF22" s="115"/>
      <c r="ACG22" s="115"/>
      <c r="ACH22" s="115"/>
      <c r="ACI22" s="115"/>
      <c r="ACJ22" s="115"/>
      <c r="ACK22" s="115"/>
      <c r="ACL22" s="115"/>
      <c r="ACM22" s="115"/>
      <c r="ACN22" s="115"/>
      <c r="ACO22" s="115"/>
      <c r="ACP22" s="115"/>
      <c r="ACQ22" s="115"/>
      <c r="ACR22" s="115"/>
      <c r="ACS22" s="115"/>
      <c r="ACT22" s="115"/>
      <c r="ACU22" s="115"/>
      <c r="ACV22" s="115"/>
      <c r="ACW22" s="115"/>
      <c r="ACX22" s="115"/>
      <c r="ACY22" s="115"/>
      <c r="ACZ22" s="115"/>
      <c r="ADA22" s="115"/>
      <c r="ADB22" s="115"/>
      <c r="ADC22" s="115"/>
      <c r="ADD22" s="115"/>
      <c r="ADE22" s="115"/>
      <c r="ADF22" s="115"/>
      <c r="ADG22" s="115"/>
      <c r="ADH22" s="115"/>
      <c r="ADI22" s="115"/>
      <c r="ADJ22" s="115"/>
      <c r="ADK22" s="115"/>
      <c r="ADL22" s="115"/>
      <c r="ADM22" s="115"/>
      <c r="ADN22" s="115"/>
      <c r="ADO22" s="115"/>
      <c r="ADP22" s="115"/>
      <c r="ADQ22" s="115"/>
      <c r="ADR22" s="115"/>
      <c r="ADS22" s="115"/>
      <c r="ADT22" s="115"/>
      <c r="ADU22" s="115"/>
      <c r="ADV22" s="115"/>
      <c r="ADW22" s="115"/>
      <c r="ADX22" s="115"/>
      <c r="ADY22" s="115"/>
      <c r="ADZ22" s="115"/>
      <c r="AEA22" s="115"/>
      <c r="AEB22" s="115"/>
      <c r="AEC22" s="115"/>
      <c r="AED22" s="115"/>
      <c r="AEE22" s="115"/>
      <c r="AEF22" s="115"/>
      <c r="AEG22" s="115"/>
      <c r="AEH22" s="115"/>
      <c r="AEI22" s="115"/>
      <c r="AEJ22" s="115"/>
      <c r="AEK22" s="115"/>
      <c r="AEL22" s="115"/>
      <c r="AEM22" s="115"/>
      <c r="AEN22" s="115"/>
      <c r="AEO22" s="115"/>
      <c r="AEP22" s="115"/>
      <c r="AEQ22" s="115"/>
      <c r="AER22" s="115"/>
      <c r="AES22" s="115"/>
      <c r="AET22" s="115"/>
      <c r="AEU22" s="115"/>
      <c r="AEV22" s="115"/>
      <c r="AEW22" s="115"/>
      <c r="AEX22" s="115"/>
      <c r="AEY22" s="115"/>
      <c r="AEZ22" s="115"/>
      <c r="AFA22" s="115"/>
      <c r="AFB22" s="115"/>
      <c r="AFC22" s="115"/>
      <c r="AFD22" s="115"/>
      <c r="AFE22" s="115"/>
      <c r="AFF22" s="115"/>
      <c r="AFG22" s="115"/>
      <c r="AFH22" s="115"/>
      <c r="AFI22" s="115"/>
      <c r="AFJ22" s="115"/>
      <c r="AFK22" s="115"/>
      <c r="AFL22" s="115"/>
      <c r="AFM22" s="115"/>
      <c r="AFN22" s="115"/>
      <c r="AFO22" s="115"/>
      <c r="AFP22" s="115"/>
      <c r="AFQ22" s="115"/>
      <c r="AFR22" s="115"/>
      <c r="AFS22" s="115"/>
      <c r="AFT22" s="115"/>
      <c r="AFU22" s="115"/>
      <c r="AFV22" s="115"/>
      <c r="AFW22" s="115"/>
      <c r="AFX22" s="115"/>
      <c r="AFY22" s="115"/>
      <c r="AFZ22" s="115"/>
      <c r="AGA22" s="115"/>
      <c r="AGB22" s="115"/>
      <c r="AGC22" s="115"/>
      <c r="AGD22" s="115"/>
      <c r="AGE22" s="115"/>
      <c r="AGF22" s="115"/>
      <c r="AGG22" s="115"/>
      <c r="AGH22" s="115"/>
      <c r="AGI22" s="115"/>
      <c r="AGJ22" s="115"/>
      <c r="AGK22" s="115"/>
      <c r="AGL22" s="115"/>
      <c r="AGM22" s="115"/>
      <c r="AGN22" s="115"/>
      <c r="AGO22" s="115"/>
      <c r="AGP22" s="115"/>
      <c r="AGQ22" s="115"/>
      <c r="AGR22" s="115"/>
      <c r="AGS22" s="115"/>
      <c r="AGT22" s="115"/>
      <c r="AGU22" s="115"/>
      <c r="AGV22" s="115"/>
      <c r="AGW22" s="115"/>
      <c r="AGX22" s="115"/>
      <c r="AGY22" s="115"/>
      <c r="AGZ22" s="115"/>
      <c r="AHA22" s="115"/>
      <c r="AHB22" s="115"/>
      <c r="AHC22" s="115"/>
      <c r="AHD22" s="115"/>
      <c r="AHE22" s="115"/>
      <c r="AHF22" s="115"/>
      <c r="AHG22" s="115"/>
      <c r="AHH22" s="115"/>
      <c r="AHI22" s="115"/>
      <c r="AHJ22" s="115"/>
      <c r="AHK22" s="115"/>
      <c r="AHL22" s="115"/>
      <c r="AHM22" s="115"/>
      <c r="AHN22" s="115"/>
      <c r="AHO22" s="115"/>
      <c r="AHP22" s="115"/>
      <c r="AHQ22" s="115"/>
      <c r="AHR22" s="115"/>
      <c r="AHS22" s="115"/>
      <c r="AHT22" s="115"/>
      <c r="AHU22" s="115"/>
      <c r="AHV22" s="115"/>
      <c r="AHW22" s="115"/>
      <c r="AHX22" s="115"/>
      <c r="AHY22" s="115"/>
      <c r="AHZ22" s="115"/>
      <c r="AIA22" s="115"/>
      <c r="AIB22" s="115"/>
      <c r="AIC22" s="115"/>
      <c r="AID22" s="115"/>
      <c r="AIE22" s="115"/>
      <c r="AIF22" s="115"/>
      <c r="AIG22" s="115"/>
      <c r="AIH22" s="115"/>
      <c r="AII22" s="115"/>
      <c r="AIJ22" s="115"/>
      <c r="AIK22" s="115"/>
      <c r="AIL22" s="115"/>
      <c r="AIM22" s="115"/>
      <c r="AIN22" s="115"/>
      <c r="AIO22" s="115"/>
      <c r="AIP22" s="115"/>
      <c r="AIQ22" s="115"/>
      <c r="AIR22" s="115"/>
      <c r="AIS22" s="115"/>
    </row>
    <row r="23" spans="1:929" ht="35.1" customHeight="1" x14ac:dyDescent="0.2">
      <c r="A23" s="37"/>
      <c r="B23" s="357"/>
      <c r="C23" s="345" t="s">
        <v>505</v>
      </c>
      <c r="D23" s="346" t="s">
        <v>9</v>
      </c>
      <c r="E23" s="137"/>
      <c r="BS23" s="308"/>
      <c r="BT23" s="330"/>
      <c r="BU23" s="345" t="s">
        <v>514</v>
      </c>
      <c r="BV23" s="346" t="s">
        <v>9</v>
      </c>
      <c r="BW23" s="137"/>
      <c r="BX23" s="115"/>
      <c r="BY23" s="115"/>
      <c r="BZ23" s="115"/>
      <c r="CA23" s="115"/>
      <c r="CB23" s="115"/>
      <c r="CC23" s="115"/>
      <c r="CD23" s="115"/>
      <c r="CE23" s="115"/>
      <c r="CF23" s="115"/>
      <c r="CG23" s="115"/>
      <c r="CH23" s="115"/>
      <c r="CI23" s="115"/>
      <c r="CJ23" s="115"/>
      <c r="CK23" s="115"/>
      <c r="CL23" s="115"/>
      <c r="CM23" s="115"/>
      <c r="CN23" s="115"/>
      <c r="CO23" s="115"/>
      <c r="CP23" s="115"/>
      <c r="CQ23" s="115"/>
      <c r="CR23" s="115"/>
      <c r="CS23" s="115"/>
      <c r="CT23" s="115"/>
      <c r="CU23" s="115"/>
      <c r="CV23" s="115"/>
      <c r="CW23" s="115"/>
      <c r="CX23" s="115"/>
      <c r="CY23" s="115"/>
      <c r="CZ23" s="115"/>
      <c r="DA23" s="115"/>
      <c r="DB23" s="115"/>
      <c r="DC23" s="115"/>
      <c r="DD23" s="115"/>
      <c r="DE23" s="115"/>
      <c r="DF23" s="115"/>
      <c r="DG23" s="115"/>
      <c r="DH23" s="115"/>
      <c r="DI23" s="115"/>
      <c r="DJ23" s="115"/>
      <c r="DK23" s="115"/>
      <c r="DL23" s="115"/>
      <c r="DM23" s="115"/>
      <c r="DN23" s="115"/>
      <c r="DO23" s="115"/>
      <c r="DP23" s="115"/>
      <c r="DQ23" s="115"/>
      <c r="DR23" s="115"/>
      <c r="DS23" s="115"/>
      <c r="DT23" s="115"/>
      <c r="DU23" s="115"/>
      <c r="DV23" s="115"/>
      <c r="DW23" s="115"/>
      <c r="DX23" s="115"/>
      <c r="DY23" s="115"/>
      <c r="DZ23" s="115"/>
      <c r="EA23" s="115"/>
      <c r="EB23" s="115"/>
      <c r="EC23" s="115"/>
      <c r="ED23" s="115"/>
      <c r="EE23" s="115"/>
      <c r="EF23" s="115"/>
      <c r="EG23" s="115"/>
      <c r="EH23" s="115"/>
      <c r="EI23" s="115"/>
      <c r="EJ23" s="115"/>
      <c r="EK23" s="115"/>
      <c r="EL23" s="115"/>
      <c r="EM23" s="115"/>
      <c r="EN23" s="115"/>
      <c r="EO23" s="115"/>
      <c r="EP23" s="115"/>
      <c r="EQ23" s="115"/>
      <c r="ER23" s="115"/>
      <c r="ES23" s="115"/>
      <c r="ET23" s="115"/>
      <c r="EU23" s="115"/>
      <c r="EV23" s="115"/>
      <c r="EW23" s="115"/>
      <c r="EX23" s="115"/>
      <c r="EY23" s="115"/>
      <c r="EZ23" s="115"/>
      <c r="FA23" s="115"/>
      <c r="FB23" s="115"/>
      <c r="FC23" s="115"/>
      <c r="FD23" s="115"/>
      <c r="FE23" s="115"/>
      <c r="FF23" s="115"/>
      <c r="FG23" s="115"/>
      <c r="FH23" s="115"/>
      <c r="FI23" s="115"/>
      <c r="FJ23" s="115"/>
      <c r="FK23" s="115"/>
      <c r="FL23" s="115"/>
      <c r="FM23" s="115"/>
      <c r="FN23" s="115"/>
      <c r="FO23" s="115"/>
      <c r="FP23" s="115"/>
      <c r="FQ23" s="115"/>
      <c r="FR23" s="115"/>
      <c r="FS23" s="115"/>
      <c r="FT23" s="115"/>
      <c r="FU23" s="115"/>
      <c r="FV23" s="115"/>
      <c r="FW23" s="115"/>
      <c r="FX23" s="115"/>
      <c r="FY23" s="115"/>
      <c r="FZ23" s="115"/>
      <c r="GA23" s="115"/>
      <c r="GB23" s="115"/>
      <c r="GC23" s="115"/>
      <c r="GD23" s="115"/>
      <c r="GE23" s="115"/>
      <c r="GF23" s="115"/>
      <c r="GG23" s="115"/>
      <c r="GH23" s="115"/>
      <c r="GI23" s="115"/>
      <c r="GJ23" s="115"/>
      <c r="GK23" s="115"/>
      <c r="GL23" s="115"/>
      <c r="GM23" s="115"/>
      <c r="GN23" s="115"/>
      <c r="GO23" s="115"/>
      <c r="GP23" s="115"/>
      <c r="GQ23" s="115"/>
      <c r="GR23" s="115"/>
      <c r="GS23" s="115"/>
      <c r="GT23" s="115"/>
      <c r="GU23" s="115"/>
      <c r="GV23" s="115"/>
      <c r="GW23" s="115"/>
      <c r="GX23" s="115"/>
      <c r="GY23" s="115"/>
      <c r="GZ23" s="115"/>
      <c r="HA23" s="115"/>
      <c r="HB23" s="115"/>
      <c r="HC23" s="115"/>
      <c r="HD23" s="115"/>
      <c r="HE23" s="115"/>
      <c r="HF23" s="115"/>
      <c r="HG23" s="115"/>
      <c r="HH23" s="115"/>
      <c r="HI23" s="115"/>
      <c r="HJ23" s="115"/>
      <c r="HK23" s="115"/>
      <c r="HL23" s="115"/>
      <c r="HM23" s="115"/>
      <c r="HN23" s="115"/>
      <c r="HO23" s="115"/>
      <c r="HP23" s="115"/>
      <c r="HQ23" s="115"/>
      <c r="HR23" s="115"/>
      <c r="HS23" s="115"/>
      <c r="HT23" s="115"/>
      <c r="HU23" s="115"/>
      <c r="HV23" s="115"/>
      <c r="HW23" s="115"/>
      <c r="HX23" s="115"/>
      <c r="HY23" s="115"/>
      <c r="HZ23" s="115"/>
      <c r="IA23" s="115"/>
      <c r="IB23" s="115"/>
      <c r="IC23" s="115"/>
      <c r="ID23" s="115"/>
      <c r="IE23" s="115"/>
      <c r="IF23" s="115"/>
      <c r="IG23" s="115"/>
      <c r="IH23" s="115"/>
      <c r="II23" s="115"/>
      <c r="IJ23" s="115"/>
      <c r="IK23" s="115"/>
      <c r="IL23" s="115"/>
      <c r="IM23" s="115"/>
      <c r="IN23" s="115"/>
      <c r="IO23" s="115"/>
      <c r="IP23" s="115"/>
      <c r="IQ23" s="115"/>
      <c r="IR23" s="115"/>
      <c r="IS23" s="115"/>
      <c r="IT23" s="115"/>
      <c r="IU23" s="115"/>
      <c r="IV23" s="115"/>
      <c r="IW23" s="115"/>
      <c r="IX23" s="115"/>
      <c r="IY23" s="115"/>
      <c r="IZ23" s="115"/>
      <c r="JA23" s="115"/>
      <c r="JB23" s="115"/>
      <c r="JC23" s="115"/>
      <c r="JD23" s="115"/>
      <c r="JE23" s="115"/>
      <c r="JF23" s="115"/>
      <c r="JG23" s="115"/>
      <c r="JH23" s="115"/>
      <c r="JI23" s="115"/>
      <c r="JJ23" s="115"/>
      <c r="JK23" s="115"/>
      <c r="JL23" s="115"/>
      <c r="JM23" s="115"/>
      <c r="JN23" s="115"/>
      <c r="JO23" s="115"/>
      <c r="JP23" s="115"/>
      <c r="JQ23" s="115"/>
      <c r="JR23" s="115"/>
      <c r="JS23" s="115"/>
      <c r="JT23" s="115"/>
      <c r="JU23" s="115"/>
      <c r="JV23" s="115"/>
      <c r="JW23" s="115"/>
      <c r="JX23" s="115"/>
      <c r="JY23" s="115"/>
      <c r="JZ23" s="115"/>
      <c r="KA23" s="115"/>
      <c r="KB23" s="115"/>
      <c r="KC23" s="115"/>
      <c r="KD23" s="115"/>
      <c r="KE23" s="115"/>
      <c r="KF23" s="115"/>
      <c r="KG23" s="115"/>
      <c r="KH23" s="115"/>
      <c r="KI23" s="115"/>
      <c r="KJ23" s="115"/>
      <c r="KK23" s="115"/>
      <c r="KL23" s="115"/>
      <c r="KM23" s="115"/>
      <c r="KN23" s="115"/>
      <c r="KO23" s="115"/>
      <c r="KP23" s="115"/>
      <c r="KQ23" s="115"/>
      <c r="KR23" s="115"/>
      <c r="KS23" s="115"/>
      <c r="KT23" s="115"/>
      <c r="KU23" s="115"/>
      <c r="KV23" s="115"/>
      <c r="KW23" s="115"/>
      <c r="KX23" s="115"/>
      <c r="KY23" s="115"/>
      <c r="KZ23" s="115"/>
      <c r="LA23" s="115"/>
      <c r="LB23" s="115"/>
      <c r="LC23" s="115"/>
      <c r="LD23" s="115"/>
      <c r="LE23" s="115"/>
      <c r="LF23" s="115"/>
      <c r="LG23" s="115"/>
      <c r="LH23" s="115"/>
      <c r="LI23" s="115"/>
      <c r="LJ23" s="115"/>
      <c r="LK23" s="115"/>
      <c r="LL23" s="115"/>
      <c r="LM23" s="115"/>
      <c r="LN23" s="115"/>
      <c r="LO23" s="115"/>
      <c r="LP23" s="115"/>
      <c r="LQ23" s="115"/>
      <c r="LR23" s="115"/>
      <c r="LS23" s="115"/>
      <c r="LT23" s="115"/>
      <c r="LU23" s="115"/>
      <c r="LV23" s="115"/>
      <c r="LW23" s="115"/>
      <c r="LX23" s="115"/>
      <c r="LY23" s="115"/>
      <c r="LZ23" s="115"/>
      <c r="MA23" s="115"/>
      <c r="MB23" s="115"/>
      <c r="MC23" s="115"/>
      <c r="MD23" s="115"/>
      <c r="ME23" s="115"/>
      <c r="MF23" s="115"/>
      <c r="MG23" s="115"/>
      <c r="MH23" s="115"/>
      <c r="MI23" s="115"/>
      <c r="MJ23" s="115"/>
      <c r="MK23" s="115"/>
      <c r="ML23" s="115"/>
      <c r="MM23" s="115"/>
      <c r="MN23" s="115"/>
      <c r="MO23" s="115"/>
      <c r="MP23" s="115"/>
      <c r="MQ23" s="115"/>
      <c r="MR23" s="115"/>
      <c r="MS23" s="115"/>
      <c r="MT23" s="115"/>
      <c r="MU23" s="115"/>
      <c r="MV23" s="115"/>
      <c r="MW23" s="115"/>
      <c r="MX23" s="115"/>
      <c r="MY23" s="115"/>
      <c r="MZ23" s="115"/>
      <c r="NA23" s="115"/>
      <c r="NB23" s="115"/>
      <c r="NC23" s="115"/>
      <c r="ND23" s="115"/>
      <c r="NE23" s="115"/>
      <c r="NF23" s="115"/>
      <c r="NG23" s="115"/>
      <c r="NH23" s="115"/>
      <c r="NI23" s="115"/>
      <c r="NJ23" s="115"/>
      <c r="NK23" s="115"/>
      <c r="NL23" s="115"/>
      <c r="NM23" s="115"/>
      <c r="NN23" s="115"/>
      <c r="NO23" s="115"/>
      <c r="NP23" s="115"/>
      <c r="NQ23" s="115"/>
      <c r="NR23" s="115"/>
      <c r="NS23" s="115"/>
      <c r="NT23" s="115"/>
      <c r="NU23" s="115"/>
      <c r="NV23" s="115"/>
      <c r="NW23" s="115"/>
      <c r="NX23" s="115"/>
      <c r="NY23" s="115"/>
      <c r="NZ23" s="115"/>
      <c r="OA23" s="115"/>
      <c r="OB23" s="115"/>
      <c r="OC23" s="115"/>
      <c r="OD23" s="115"/>
      <c r="OE23" s="115"/>
      <c r="OF23" s="115"/>
      <c r="OG23" s="115"/>
      <c r="OH23" s="115"/>
      <c r="OI23" s="115"/>
      <c r="OJ23" s="115"/>
      <c r="OK23" s="115"/>
      <c r="OL23" s="115"/>
      <c r="OM23" s="115"/>
      <c r="ON23" s="115"/>
      <c r="OO23" s="115"/>
      <c r="OP23" s="115"/>
      <c r="OQ23" s="115"/>
      <c r="OR23" s="115"/>
      <c r="OS23" s="115"/>
      <c r="OT23" s="115"/>
      <c r="OU23" s="115"/>
      <c r="OV23" s="115"/>
      <c r="OW23" s="115"/>
      <c r="OX23" s="115"/>
      <c r="OY23" s="115"/>
      <c r="OZ23" s="115"/>
      <c r="PA23" s="115"/>
      <c r="PB23" s="115"/>
      <c r="PC23" s="115"/>
      <c r="PD23" s="115"/>
      <c r="PE23" s="115"/>
      <c r="PF23" s="115"/>
      <c r="PG23" s="115"/>
      <c r="PH23" s="115"/>
      <c r="PI23" s="115"/>
      <c r="PJ23" s="115"/>
      <c r="PK23" s="115"/>
      <c r="PL23" s="115"/>
      <c r="PM23" s="115"/>
      <c r="PN23" s="115"/>
      <c r="PO23" s="115"/>
      <c r="PP23" s="115"/>
      <c r="PQ23" s="115"/>
      <c r="PR23" s="115"/>
      <c r="PS23" s="115"/>
      <c r="PT23" s="115"/>
      <c r="PU23" s="115"/>
      <c r="PV23" s="115"/>
      <c r="PW23" s="115"/>
      <c r="PX23" s="115"/>
      <c r="PY23" s="115"/>
      <c r="PZ23" s="115"/>
      <c r="QA23" s="115"/>
      <c r="QB23" s="115"/>
      <c r="QC23" s="115"/>
      <c r="QD23" s="115"/>
      <c r="QE23" s="115"/>
      <c r="QF23" s="115"/>
      <c r="QG23" s="115"/>
      <c r="QH23" s="115"/>
      <c r="QI23" s="115"/>
      <c r="QJ23" s="115"/>
      <c r="QK23" s="115"/>
      <c r="QL23" s="115"/>
      <c r="QM23" s="115"/>
      <c r="QN23" s="115"/>
      <c r="QO23" s="115"/>
      <c r="QP23" s="115"/>
      <c r="QQ23" s="115"/>
      <c r="QR23" s="115"/>
      <c r="QS23" s="115"/>
      <c r="QT23" s="115"/>
      <c r="QU23" s="115"/>
      <c r="QV23" s="115"/>
      <c r="QW23" s="115"/>
      <c r="QX23" s="115"/>
      <c r="QY23" s="115"/>
      <c r="QZ23" s="115"/>
      <c r="RA23" s="115"/>
      <c r="RB23" s="115"/>
      <c r="RC23" s="115"/>
      <c r="RD23" s="115"/>
      <c r="RE23" s="115"/>
      <c r="RF23" s="115"/>
      <c r="RG23" s="115"/>
      <c r="RH23" s="115"/>
      <c r="RI23" s="115"/>
      <c r="RJ23" s="115"/>
      <c r="RK23" s="115"/>
      <c r="RL23" s="115"/>
      <c r="RM23" s="115"/>
      <c r="RN23" s="115"/>
      <c r="RO23" s="115"/>
      <c r="RP23" s="115"/>
      <c r="RQ23" s="115"/>
      <c r="RR23" s="115"/>
      <c r="RS23" s="115"/>
      <c r="RT23" s="115"/>
      <c r="RU23" s="115"/>
      <c r="RV23" s="115"/>
      <c r="RW23" s="115"/>
      <c r="RX23" s="115"/>
      <c r="RY23" s="115"/>
      <c r="RZ23" s="115"/>
      <c r="SA23" s="115"/>
      <c r="SB23" s="115"/>
      <c r="SC23" s="115"/>
      <c r="SD23" s="115"/>
      <c r="SE23" s="115"/>
      <c r="SF23" s="115"/>
      <c r="SG23" s="115"/>
      <c r="SH23" s="115"/>
      <c r="SI23" s="115"/>
      <c r="SJ23" s="115"/>
      <c r="SK23" s="115"/>
      <c r="SL23" s="115"/>
      <c r="SM23" s="115"/>
      <c r="SN23" s="115"/>
      <c r="SO23" s="115"/>
      <c r="SP23" s="115"/>
      <c r="SQ23" s="115"/>
      <c r="SR23" s="115"/>
      <c r="SS23" s="115"/>
      <c r="ST23" s="115"/>
      <c r="SU23" s="115"/>
      <c r="SV23" s="115"/>
      <c r="SW23" s="115"/>
      <c r="SX23" s="115"/>
      <c r="SY23" s="115"/>
      <c r="SZ23" s="115"/>
      <c r="TA23" s="115"/>
      <c r="TB23" s="115"/>
      <c r="TC23" s="115"/>
      <c r="TD23" s="115"/>
      <c r="TE23" s="115"/>
      <c r="TF23" s="115"/>
      <c r="TG23" s="115"/>
      <c r="TH23" s="115"/>
      <c r="TI23" s="115"/>
      <c r="TJ23" s="115"/>
      <c r="TK23" s="115"/>
      <c r="TL23" s="115"/>
      <c r="TM23" s="115"/>
      <c r="TN23" s="115"/>
      <c r="TO23" s="115"/>
      <c r="TP23" s="115"/>
      <c r="TQ23" s="115"/>
      <c r="TR23" s="115"/>
      <c r="TS23" s="115"/>
      <c r="TT23" s="115"/>
      <c r="TU23" s="115"/>
      <c r="TV23" s="115"/>
      <c r="TW23" s="115"/>
      <c r="TX23" s="115"/>
      <c r="TY23" s="115"/>
      <c r="TZ23" s="115"/>
      <c r="UA23" s="115"/>
      <c r="UB23" s="115"/>
      <c r="UC23" s="115"/>
      <c r="UD23" s="115"/>
      <c r="UE23" s="115"/>
      <c r="UF23" s="115"/>
      <c r="UG23" s="115"/>
      <c r="UH23" s="115"/>
      <c r="UI23" s="115"/>
      <c r="UJ23" s="115"/>
      <c r="UK23" s="115"/>
      <c r="UL23" s="115"/>
      <c r="UM23" s="115"/>
      <c r="UN23" s="115"/>
      <c r="UO23" s="115"/>
      <c r="UP23" s="115"/>
      <c r="UQ23" s="115"/>
      <c r="UR23" s="115"/>
      <c r="US23" s="115"/>
      <c r="UT23" s="115"/>
      <c r="UU23" s="115"/>
      <c r="UV23" s="115"/>
      <c r="UW23" s="115"/>
      <c r="UX23" s="115"/>
      <c r="UY23" s="115"/>
      <c r="UZ23" s="115"/>
      <c r="VA23" s="115"/>
      <c r="VB23" s="115"/>
      <c r="VC23" s="115"/>
      <c r="VD23" s="115"/>
      <c r="VE23" s="115"/>
      <c r="VF23" s="115"/>
      <c r="VG23" s="115"/>
      <c r="VH23" s="115"/>
      <c r="VI23" s="115"/>
      <c r="VJ23" s="115"/>
      <c r="VK23" s="115"/>
      <c r="VL23" s="115"/>
      <c r="VM23" s="115"/>
      <c r="VN23" s="115"/>
      <c r="VO23" s="115"/>
      <c r="VP23" s="115"/>
      <c r="VQ23" s="115"/>
      <c r="VR23" s="115"/>
      <c r="VS23" s="115"/>
      <c r="VT23" s="115"/>
      <c r="VU23" s="115"/>
      <c r="VV23" s="115"/>
      <c r="VW23" s="115"/>
      <c r="VX23" s="115"/>
      <c r="VY23" s="115"/>
      <c r="VZ23" s="115"/>
      <c r="WA23" s="115"/>
      <c r="WB23" s="115"/>
      <c r="WC23" s="115"/>
      <c r="WD23" s="115"/>
      <c r="WE23" s="115"/>
      <c r="WF23" s="115"/>
      <c r="WG23" s="115"/>
      <c r="WH23" s="115"/>
      <c r="WI23" s="115"/>
      <c r="WJ23" s="115"/>
      <c r="WK23" s="115"/>
      <c r="WL23" s="115"/>
      <c r="WM23" s="115"/>
      <c r="WN23" s="115"/>
      <c r="WO23" s="115"/>
      <c r="WP23" s="115"/>
      <c r="WQ23" s="115"/>
      <c r="WR23" s="115"/>
      <c r="WS23" s="115"/>
      <c r="WT23" s="115"/>
      <c r="WU23" s="115"/>
      <c r="WV23" s="115"/>
      <c r="WW23" s="115"/>
      <c r="WX23" s="115"/>
      <c r="WY23" s="115"/>
      <c r="WZ23" s="115"/>
      <c r="XA23" s="115"/>
      <c r="XB23" s="115"/>
      <c r="XC23" s="115"/>
      <c r="XD23" s="115"/>
      <c r="XE23" s="115"/>
      <c r="XF23" s="115"/>
      <c r="XG23" s="115"/>
      <c r="XH23" s="115"/>
      <c r="XI23" s="115"/>
      <c r="XJ23" s="115"/>
      <c r="XK23" s="115"/>
      <c r="XL23" s="115"/>
      <c r="XM23" s="115"/>
      <c r="XN23" s="115"/>
      <c r="XO23" s="115"/>
      <c r="XP23" s="115"/>
      <c r="XQ23" s="115"/>
      <c r="XR23" s="115"/>
      <c r="XS23" s="115"/>
      <c r="XT23" s="115"/>
      <c r="XU23" s="115"/>
      <c r="XV23" s="115"/>
      <c r="XW23" s="115"/>
      <c r="XX23" s="115"/>
      <c r="XY23" s="115"/>
      <c r="XZ23" s="115"/>
      <c r="YA23" s="115"/>
      <c r="YB23" s="115"/>
      <c r="YC23" s="115"/>
      <c r="YD23" s="115"/>
      <c r="YE23" s="115"/>
      <c r="YF23" s="115"/>
      <c r="YG23" s="115"/>
      <c r="YH23" s="115"/>
      <c r="YI23" s="115"/>
      <c r="YJ23" s="115"/>
      <c r="YK23" s="115"/>
      <c r="YL23" s="115"/>
      <c r="YM23" s="115"/>
      <c r="YN23" s="115"/>
      <c r="YO23" s="115"/>
      <c r="YP23" s="115"/>
      <c r="YQ23" s="115"/>
      <c r="YR23" s="115"/>
      <c r="YS23" s="115"/>
      <c r="YT23" s="115"/>
      <c r="YU23" s="115"/>
      <c r="YV23" s="115"/>
      <c r="YW23" s="115"/>
      <c r="YX23" s="115"/>
      <c r="YY23" s="115"/>
      <c r="YZ23" s="115"/>
      <c r="ZA23" s="115"/>
      <c r="ZB23" s="115"/>
      <c r="ZC23" s="115"/>
      <c r="ZD23" s="115"/>
      <c r="ZE23" s="115"/>
      <c r="ZF23" s="115"/>
      <c r="ZG23" s="115"/>
      <c r="ZH23" s="115"/>
      <c r="ZI23" s="115"/>
      <c r="ZJ23" s="115"/>
      <c r="ZK23" s="115"/>
      <c r="ZL23" s="115"/>
      <c r="ZM23" s="115"/>
      <c r="ZN23" s="115"/>
      <c r="ZO23" s="115"/>
      <c r="ZP23" s="115"/>
      <c r="ZQ23" s="115"/>
      <c r="ZR23" s="115"/>
      <c r="ZS23" s="115"/>
      <c r="ZT23" s="115"/>
      <c r="ZU23" s="115"/>
      <c r="ZV23" s="115"/>
      <c r="ZW23" s="115"/>
      <c r="ZX23" s="115"/>
      <c r="ZY23" s="115"/>
      <c r="ZZ23" s="115"/>
      <c r="AAA23" s="115"/>
      <c r="AAB23" s="115"/>
      <c r="AAC23" s="115"/>
      <c r="AAD23" s="115"/>
      <c r="AAE23" s="115"/>
      <c r="AAF23" s="115"/>
      <c r="AAG23" s="115"/>
      <c r="AAH23" s="115"/>
      <c r="AAI23" s="115"/>
      <c r="AAJ23" s="115"/>
      <c r="AAK23" s="115"/>
      <c r="AAL23" s="115"/>
      <c r="AAM23" s="115"/>
      <c r="AAN23" s="115"/>
      <c r="AAO23" s="115"/>
      <c r="AAP23" s="115"/>
      <c r="AAQ23" s="115"/>
      <c r="AAR23" s="115"/>
      <c r="AAS23" s="115"/>
      <c r="AAT23" s="115"/>
      <c r="AAU23" s="115"/>
      <c r="AAV23" s="115"/>
      <c r="AAW23" s="115"/>
      <c r="AAX23" s="115"/>
      <c r="AAY23" s="115"/>
      <c r="AAZ23" s="115"/>
      <c r="ABA23" s="115"/>
      <c r="ABB23" s="115"/>
      <c r="ABC23" s="115"/>
      <c r="ABD23" s="115"/>
      <c r="ABE23" s="115"/>
      <c r="ABF23" s="115"/>
      <c r="ABG23" s="115"/>
      <c r="ABH23" s="115"/>
      <c r="ABI23" s="115"/>
      <c r="ABJ23" s="115"/>
      <c r="ABK23" s="115"/>
      <c r="ABL23" s="115"/>
      <c r="ABM23" s="115"/>
      <c r="ABN23" s="115"/>
      <c r="ABO23" s="115"/>
      <c r="ABP23" s="115"/>
      <c r="ABQ23" s="115"/>
      <c r="ABR23" s="115"/>
      <c r="ABS23" s="115"/>
      <c r="ABT23" s="115"/>
      <c r="ABU23" s="115"/>
      <c r="ABV23" s="115"/>
      <c r="ABW23" s="115"/>
      <c r="ABX23" s="115"/>
      <c r="ABY23" s="115"/>
      <c r="ABZ23" s="115"/>
      <c r="ACA23" s="115"/>
      <c r="ACB23" s="115"/>
      <c r="ACC23" s="115"/>
      <c r="ACD23" s="115"/>
      <c r="ACE23" s="115"/>
      <c r="ACF23" s="115"/>
      <c r="ACG23" s="115"/>
      <c r="ACH23" s="115"/>
      <c r="ACI23" s="115"/>
      <c r="ACJ23" s="115"/>
      <c r="ACK23" s="115"/>
      <c r="ACL23" s="115"/>
      <c r="ACM23" s="115"/>
      <c r="ACN23" s="115"/>
      <c r="ACO23" s="115"/>
      <c r="ACP23" s="115"/>
      <c r="ACQ23" s="115"/>
      <c r="ACR23" s="115"/>
      <c r="ACS23" s="115"/>
      <c r="ACT23" s="115"/>
      <c r="ACU23" s="115"/>
      <c r="ACV23" s="115"/>
      <c r="ACW23" s="115"/>
      <c r="ACX23" s="115"/>
      <c r="ACY23" s="115"/>
      <c r="ACZ23" s="115"/>
      <c r="ADA23" s="115"/>
      <c r="ADB23" s="115"/>
      <c r="ADC23" s="115"/>
      <c r="ADD23" s="115"/>
      <c r="ADE23" s="115"/>
      <c r="ADF23" s="115"/>
      <c r="ADG23" s="115"/>
      <c r="ADH23" s="115"/>
      <c r="ADI23" s="115"/>
      <c r="ADJ23" s="115"/>
      <c r="ADK23" s="115"/>
      <c r="ADL23" s="115"/>
      <c r="ADM23" s="115"/>
      <c r="ADN23" s="115"/>
      <c r="ADO23" s="115"/>
      <c r="ADP23" s="115"/>
      <c r="ADQ23" s="115"/>
      <c r="ADR23" s="115"/>
      <c r="ADS23" s="115"/>
      <c r="ADT23" s="115"/>
      <c r="ADU23" s="115"/>
      <c r="ADV23" s="115"/>
      <c r="ADW23" s="115"/>
      <c r="ADX23" s="115"/>
      <c r="ADY23" s="115"/>
      <c r="ADZ23" s="115"/>
      <c r="AEA23" s="115"/>
      <c r="AEB23" s="115"/>
      <c r="AEC23" s="115"/>
      <c r="AED23" s="115"/>
      <c r="AEE23" s="115"/>
      <c r="AEF23" s="115"/>
      <c r="AEG23" s="115"/>
      <c r="AEH23" s="115"/>
      <c r="AEI23" s="115"/>
      <c r="AEJ23" s="115"/>
      <c r="AEK23" s="115"/>
      <c r="AEL23" s="115"/>
      <c r="AEM23" s="115"/>
      <c r="AEN23" s="115"/>
      <c r="AEO23" s="115"/>
      <c r="AEP23" s="115"/>
      <c r="AEQ23" s="115"/>
      <c r="AER23" s="115"/>
      <c r="AES23" s="115"/>
      <c r="AET23" s="115"/>
      <c r="AEU23" s="115"/>
      <c r="AEV23" s="115"/>
      <c r="AEW23" s="115"/>
      <c r="AEX23" s="115"/>
      <c r="AEY23" s="115"/>
      <c r="AEZ23" s="115"/>
      <c r="AFA23" s="115"/>
      <c r="AFB23" s="115"/>
      <c r="AFC23" s="115"/>
      <c r="AFD23" s="115"/>
      <c r="AFE23" s="115"/>
      <c r="AFF23" s="115"/>
      <c r="AFG23" s="115"/>
      <c r="AFH23" s="115"/>
      <c r="AFI23" s="115"/>
      <c r="AFJ23" s="115"/>
      <c r="AFK23" s="115"/>
      <c r="AFL23" s="115"/>
      <c r="AFM23" s="115"/>
      <c r="AFN23" s="115"/>
      <c r="AFO23" s="115"/>
      <c r="AFP23" s="115"/>
      <c r="AFQ23" s="115"/>
      <c r="AFR23" s="115"/>
      <c r="AFS23" s="115"/>
      <c r="AFT23" s="115"/>
      <c r="AFU23" s="115"/>
      <c r="AFV23" s="115"/>
      <c r="AFW23" s="115"/>
      <c r="AFX23" s="115"/>
      <c r="AFY23" s="115"/>
      <c r="AFZ23" s="115"/>
      <c r="AGA23" s="115"/>
      <c r="AGB23" s="115"/>
      <c r="AGC23" s="115"/>
      <c r="AGD23" s="115"/>
      <c r="AGE23" s="115"/>
      <c r="AGF23" s="115"/>
      <c r="AGG23" s="115"/>
      <c r="AGH23" s="115"/>
      <c r="AGI23" s="115"/>
      <c r="AGJ23" s="115"/>
      <c r="AGK23" s="115"/>
      <c r="AGL23" s="115"/>
      <c r="AGM23" s="115"/>
      <c r="AGN23" s="115"/>
      <c r="AGO23" s="115"/>
      <c r="AGP23" s="115"/>
      <c r="AGQ23" s="115"/>
      <c r="AGR23" s="115"/>
      <c r="AGS23" s="115"/>
      <c r="AGT23" s="115"/>
      <c r="AGU23" s="115"/>
      <c r="AGV23" s="115"/>
      <c r="AGW23" s="115"/>
      <c r="AGX23" s="115"/>
      <c r="AGY23" s="115"/>
      <c r="AGZ23" s="115"/>
      <c r="AHA23" s="115"/>
      <c r="AHB23" s="115"/>
      <c r="AHC23" s="115"/>
      <c r="AHD23" s="115"/>
      <c r="AHE23" s="115"/>
      <c r="AHF23" s="115"/>
      <c r="AHG23" s="115"/>
      <c r="AHH23" s="115"/>
      <c r="AHI23" s="115"/>
      <c r="AHJ23" s="115"/>
      <c r="AHK23" s="115"/>
      <c r="AHL23" s="115"/>
      <c r="AHM23" s="115"/>
      <c r="AHN23" s="115"/>
      <c r="AHO23" s="115"/>
      <c r="AHP23" s="115"/>
      <c r="AHQ23" s="115"/>
      <c r="AHR23" s="115"/>
      <c r="AHS23" s="115"/>
      <c r="AHT23" s="115"/>
      <c r="AHU23" s="115"/>
      <c r="AHV23" s="115"/>
      <c r="AHW23" s="115"/>
      <c r="AHX23" s="115"/>
      <c r="AHY23" s="115"/>
      <c r="AHZ23" s="115"/>
      <c r="AIA23" s="115"/>
      <c r="AIB23" s="115"/>
      <c r="AIC23" s="115"/>
      <c r="AID23" s="115"/>
      <c r="AIE23" s="115"/>
      <c r="AIF23" s="115"/>
      <c r="AIG23" s="115"/>
      <c r="AIH23" s="115"/>
      <c r="AII23" s="115"/>
      <c r="AIJ23" s="115"/>
      <c r="AIK23" s="115"/>
      <c r="AIL23" s="115"/>
      <c r="AIM23" s="115"/>
      <c r="AIN23" s="115"/>
      <c r="AIO23" s="115"/>
      <c r="AIP23" s="115"/>
      <c r="AIQ23" s="115"/>
      <c r="AIR23" s="115"/>
      <c r="AIS23" s="115"/>
    </row>
    <row r="24" spans="1:929" ht="35.1" customHeight="1" x14ac:dyDescent="0.2">
      <c r="A24" s="37"/>
      <c r="B24" s="357"/>
      <c r="C24" s="345" t="s">
        <v>507</v>
      </c>
      <c r="D24" s="346" t="s">
        <v>9</v>
      </c>
      <c r="E24" s="137"/>
      <c r="BS24" s="308"/>
      <c r="BT24" s="330"/>
      <c r="BU24" s="345" t="s">
        <v>491</v>
      </c>
      <c r="BV24" s="346" t="s">
        <v>9</v>
      </c>
      <c r="BW24" s="137"/>
      <c r="BX24" s="115"/>
      <c r="BY24" s="115"/>
      <c r="BZ24" s="115"/>
      <c r="CA24" s="115"/>
      <c r="CB24" s="115"/>
      <c r="CC24" s="115"/>
      <c r="CD24" s="115"/>
      <c r="CE24" s="115"/>
      <c r="CF24" s="115"/>
      <c r="CG24" s="115"/>
      <c r="CH24" s="115"/>
      <c r="CI24" s="115"/>
      <c r="CJ24" s="115"/>
      <c r="CK24" s="115"/>
      <c r="CL24" s="115"/>
      <c r="CM24" s="115"/>
      <c r="CN24" s="115"/>
      <c r="CO24" s="115"/>
      <c r="CP24" s="115"/>
      <c r="CQ24" s="115"/>
      <c r="CR24" s="115"/>
      <c r="CS24" s="115"/>
      <c r="CT24" s="115"/>
      <c r="CU24" s="115"/>
      <c r="CV24" s="115"/>
      <c r="CW24" s="115"/>
      <c r="CX24" s="115"/>
      <c r="CY24" s="115"/>
      <c r="CZ24" s="115"/>
      <c r="DA24" s="115"/>
      <c r="DB24" s="115"/>
      <c r="DC24" s="115"/>
      <c r="DD24" s="115"/>
      <c r="DE24" s="115"/>
      <c r="DF24" s="115"/>
      <c r="DG24" s="115"/>
      <c r="DH24" s="115"/>
      <c r="DI24" s="115"/>
      <c r="DJ24" s="115"/>
      <c r="DK24" s="115"/>
      <c r="DL24" s="115"/>
      <c r="DM24" s="115"/>
      <c r="DN24" s="115"/>
      <c r="DO24" s="115"/>
      <c r="DP24" s="115"/>
      <c r="DQ24" s="115"/>
      <c r="DR24" s="115"/>
      <c r="DS24" s="115"/>
      <c r="DT24" s="115"/>
      <c r="DU24" s="115"/>
      <c r="DV24" s="115"/>
      <c r="DW24" s="115"/>
      <c r="DX24" s="115"/>
      <c r="DY24" s="115"/>
      <c r="DZ24" s="115"/>
      <c r="EA24" s="115"/>
      <c r="EB24" s="115"/>
      <c r="EC24" s="115"/>
      <c r="ED24" s="115"/>
      <c r="EE24" s="115"/>
      <c r="EF24" s="115"/>
      <c r="EG24" s="115"/>
      <c r="EH24" s="115"/>
      <c r="EI24" s="115"/>
      <c r="EJ24" s="115"/>
      <c r="EK24" s="115"/>
      <c r="EL24" s="115"/>
      <c r="EM24" s="115"/>
      <c r="EN24" s="115"/>
      <c r="EO24" s="115"/>
      <c r="EP24" s="115"/>
      <c r="EQ24" s="115"/>
      <c r="ER24" s="115"/>
      <c r="ES24" s="115"/>
      <c r="ET24" s="115"/>
      <c r="EU24" s="115"/>
      <c r="EV24" s="115"/>
      <c r="EW24" s="115"/>
      <c r="EX24" s="115"/>
      <c r="EY24" s="115"/>
      <c r="EZ24" s="115"/>
      <c r="FA24" s="115"/>
      <c r="FB24" s="115"/>
      <c r="FC24" s="115"/>
      <c r="FD24" s="115"/>
      <c r="FE24" s="115"/>
      <c r="FF24" s="115"/>
      <c r="FG24" s="115"/>
      <c r="FH24" s="115"/>
      <c r="FI24" s="115"/>
      <c r="FJ24" s="115"/>
      <c r="FK24" s="115"/>
      <c r="FL24" s="115"/>
      <c r="FM24" s="115"/>
      <c r="FN24" s="115"/>
      <c r="FO24" s="115"/>
      <c r="FP24" s="115"/>
      <c r="FQ24" s="115"/>
      <c r="FR24" s="115"/>
      <c r="FS24" s="115"/>
      <c r="FT24" s="115"/>
      <c r="FU24" s="115"/>
      <c r="FV24" s="115"/>
      <c r="FW24" s="115"/>
      <c r="FX24" s="115"/>
      <c r="FY24" s="115"/>
      <c r="FZ24" s="115"/>
      <c r="GA24" s="115"/>
      <c r="GB24" s="115"/>
      <c r="GC24" s="115"/>
      <c r="GD24" s="115"/>
      <c r="GE24" s="115"/>
      <c r="GF24" s="115"/>
      <c r="GG24" s="115"/>
      <c r="GH24" s="115"/>
      <c r="GI24" s="115"/>
      <c r="GJ24" s="115"/>
      <c r="GK24" s="115"/>
      <c r="GL24" s="115"/>
      <c r="GM24" s="115"/>
      <c r="GN24" s="115"/>
      <c r="GO24" s="115"/>
      <c r="GP24" s="115"/>
      <c r="GQ24" s="115"/>
      <c r="GR24" s="115"/>
      <c r="GS24" s="115"/>
      <c r="GT24" s="115"/>
      <c r="GU24" s="115"/>
      <c r="GV24" s="115"/>
      <c r="GW24" s="115"/>
      <c r="GX24" s="115"/>
      <c r="GY24" s="115"/>
      <c r="GZ24" s="115"/>
      <c r="HA24" s="115"/>
      <c r="HB24" s="115"/>
      <c r="HC24" s="115"/>
      <c r="HD24" s="115"/>
      <c r="HE24" s="115"/>
      <c r="HF24" s="115"/>
      <c r="HG24" s="115"/>
      <c r="HH24" s="115"/>
      <c r="HI24" s="115"/>
      <c r="HJ24" s="115"/>
      <c r="HK24" s="115"/>
      <c r="HL24" s="115"/>
      <c r="HM24" s="115"/>
      <c r="HN24" s="115"/>
      <c r="HO24" s="115"/>
      <c r="HP24" s="115"/>
      <c r="HQ24" s="115"/>
      <c r="HR24" s="115"/>
      <c r="HS24" s="115"/>
      <c r="HT24" s="115"/>
      <c r="HU24" s="115"/>
      <c r="HV24" s="115"/>
      <c r="HW24" s="115"/>
      <c r="HX24" s="115"/>
      <c r="HY24" s="115"/>
      <c r="HZ24" s="115"/>
      <c r="IA24" s="115"/>
      <c r="IB24" s="115"/>
      <c r="IC24" s="115"/>
      <c r="ID24" s="115"/>
      <c r="IE24" s="115"/>
      <c r="IF24" s="115"/>
      <c r="IG24" s="115"/>
      <c r="IH24" s="115"/>
      <c r="II24" s="115"/>
      <c r="IJ24" s="115"/>
      <c r="IK24" s="115"/>
      <c r="IL24" s="115"/>
      <c r="IM24" s="115"/>
      <c r="IN24" s="115"/>
      <c r="IO24" s="115"/>
      <c r="IP24" s="115"/>
      <c r="IQ24" s="115"/>
      <c r="IR24" s="115"/>
      <c r="IS24" s="115"/>
      <c r="IT24" s="115"/>
      <c r="IU24" s="115"/>
      <c r="IV24" s="115"/>
      <c r="IW24" s="115"/>
      <c r="IX24" s="115"/>
      <c r="IY24" s="115"/>
      <c r="IZ24" s="115"/>
      <c r="JA24" s="115"/>
      <c r="JB24" s="115"/>
      <c r="JC24" s="115"/>
      <c r="JD24" s="115"/>
      <c r="JE24" s="115"/>
      <c r="JF24" s="115"/>
      <c r="JG24" s="115"/>
      <c r="JH24" s="115"/>
      <c r="JI24" s="115"/>
      <c r="JJ24" s="115"/>
      <c r="JK24" s="115"/>
      <c r="JL24" s="115"/>
      <c r="JM24" s="115"/>
      <c r="JN24" s="115"/>
      <c r="JO24" s="115"/>
      <c r="JP24" s="115"/>
      <c r="JQ24" s="115"/>
      <c r="JR24" s="115"/>
      <c r="JS24" s="115"/>
      <c r="JT24" s="115"/>
      <c r="JU24" s="115"/>
      <c r="JV24" s="115"/>
      <c r="JW24" s="115"/>
      <c r="JX24" s="115"/>
      <c r="JY24" s="115"/>
      <c r="JZ24" s="115"/>
      <c r="KA24" s="115"/>
      <c r="KB24" s="115"/>
      <c r="KC24" s="115"/>
      <c r="KD24" s="115"/>
      <c r="KE24" s="115"/>
      <c r="KF24" s="115"/>
      <c r="KG24" s="115"/>
      <c r="KH24" s="115"/>
      <c r="KI24" s="115"/>
      <c r="KJ24" s="115"/>
      <c r="KK24" s="115"/>
      <c r="KL24" s="115"/>
      <c r="KM24" s="115"/>
      <c r="KN24" s="115"/>
      <c r="KO24" s="115"/>
      <c r="KP24" s="115"/>
      <c r="KQ24" s="115"/>
      <c r="KR24" s="115"/>
      <c r="KS24" s="115"/>
      <c r="KT24" s="115"/>
      <c r="KU24" s="115"/>
      <c r="KV24" s="115"/>
      <c r="KW24" s="115"/>
      <c r="KX24" s="115"/>
      <c r="KY24" s="115"/>
      <c r="KZ24" s="115"/>
      <c r="LA24" s="115"/>
      <c r="LB24" s="115"/>
      <c r="LC24" s="115"/>
      <c r="LD24" s="115"/>
      <c r="LE24" s="115"/>
      <c r="LF24" s="115"/>
      <c r="LG24" s="115"/>
      <c r="LH24" s="115"/>
      <c r="LI24" s="115"/>
      <c r="LJ24" s="115"/>
      <c r="LK24" s="115"/>
      <c r="LL24" s="115"/>
      <c r="LM24" s="115"/>
      <c r="LN24" s="115"/>
      <c r="LO24" s="115"/>
      <c r="LP24" s="115"/>
      <c r="LQ24" s="115"/>
      <c r="LR24" s="115"/>
      <c r="LS24" s="115"/>
      <c r="LT24" s="115"/>
      <c r="LU24" s="115"/>
      <c r="LV24" s="115"/>
      <c r="LW24" s="115"/>
      <c r="LX24" s="115"/>
      <c r="LY24" s="115"/>
      <c r="LZ24" s="115"/>
      <c r="MA24" s="115"/>
      <c r="MB24" s="115"/>
      <c r="MC24" s="115"/>
      <c r="MD24" s="115"/>
      <c r="ME24" s="115"/>
      <c r="MF24" s="115"/>
      <c r="MG24" s="115"/>
      <c r="MH24" s="115"/>
      <c r="MI24" s="115"/>
      <c r="MJ24" s="115"/>
      <c r="MK24" s="115"/>
      <c r="ML24" s="115"/>
      <c r="MM24" s="115"/>
      <c r="MN24" s="115"/>
      <c r="MO24" s="115"/>
      <c r="MP24" s="115"/>
      <c r="MQ24" s="115"/>
      <c r="MR24" s="115"/>
      <c r="MS24" s="115"/>
      <c r="MT24" s="115"/>
      <c r="MU24" s="115"/>
      <c r="MV24" s="115"/>
      <c r="MW24" s="115"/>
      <c r="MX24" s="115"/>
      <c r="MY24" s="115"/>
      <c r="MZ24" s="115"/>
      <c r="NA24" s="115"/>
      <c r="NB24" s="115"/>
      <c r="NC24" s="115"/>
      <c r="ND24" s="115"/>
      <c r="NE24" s="115"/>
      <c r="NF24" s="115"/>
      <c r="NG24" s="115"/>
      <c r="NH24" s="115"/>
      <c r="NI24" s="115"/>
      <c r="NJ24" s="115"/>
      <c r="NK24" s="115"/>
      <c r="NL24" s="115"/>
      <c r="NM24" s="115"/>
      <c r="NN24" s="115"/>
      <c r="NO24" s="115"/>
      <c r="NP24" s="115"/>
      <c r="NQ24" s="115"/>
      <c r="NR24" s="115"/>
      <c r="NS24" s="115"/>
      <c r="NT24" s="115"/>
      <c r="NU24" s="115"/>
      <c r="NV24" s="115"/>
      <c r="NW24" s="115"/>
      <c r="NX24" s="115"/>
      <c r="NY24" s="115"/>
      <c r="NZ24" s="115"/>
      <c r="OA24" s="115"/>
      <c r="OB24" s="115"/>
      <c r="OC24" s="115"/>
      <c r="OD24" s="115"/>
      <c r="OE24" s="115"/>
      <c r="OF24" s="115"/>
      <c r="OG24" s="115"/>
      <c r="OH24" s="115"/>
      <c r="OI24" s="115"/>
      <c r="OJ24" s="115"/>
      <c r="OK24" s="115"/>
      <c r="OL24" s="115"/>
      <c r="OM24" s="115"/>
      <c r="ON24" s="115"/>
      <c r="OO24" s="115"/>
      <c r="OP24" s="115"/>
      <c r="OQ24" s="115"/>
      <c r="OR24" s="115"/>
      <c r="OS24" s="115"/>
      <c r="OT24" s="115"/>
      <c r="OU24" s="115"/>
      <c r="OV24" s="115"/>
      <c r="OW24" s="115"/>
      <c r="OX24" s="115"/>
      <c r="OY24" s="115"/>
      <c r="OZ24" s="115"/>
      <c r="PA24" s="115"/>
      <c r="PB24" s="115"/>
      <c r="PC24" s="115"/>
      <c r="PD24" s="115"/>
      <c r="PE24" s="115"/>
      <c r="PF24" s="115"/>
      <c r="PG24" s="115"/>
      <c r="PH24" s="115"/>
      <c r="PI24" s="115"/>
      <c r="PJ24" s="115"/>
      <c r="PK24" s="115"/>
      <c r="PL24" s="115"/>
      <c r="PM24" s="115"/>
      <c r="PN24" s="115"/>
      <c r="PO24" s="115"/>
      <c r="PP24" s="115"/>
      <c r="PQ24" s="115"/>
      <c r="PR24" s="115"/>
      <c r="PS24" s="115"/>
      <c r="PT24" s="115"/>
      <c r="PU24" s="115"/>
      <c r="PV24" s="115"/>
      <c r="PW24" s="115"/>
      <c r="PX24" s="115"/>
      <c r="PY24" s="115"/>
      <c r="PZ24" s="115"/>
      <c r="QA24" s="115"/>
      <c r="QB24" s="115"/>
      <c r="QC24" s="115"/>
      <c r="QD24" s="115"/>
      <c r="QE24" s="115"/>
      <c r="QF24" s="115"/>
      <c r="QG24" s="115"/>
      <c r="QH24" s="115"/>
      <c r="QI24" s="115"/>
      <c r="QJ24" s="115"/>
      <c r="QK24" s="115"/>
      <c r="QL24" s="115"/>
      <c r="QM24" s="115"/>
      <c r="QN24" s="115"/>
      <c r="QO24" s="115"/>
      <c r="QP24" s="115"/>
      <c r="QQ24" s="115"/>
      <c r="QR24" s="115"/>
      <c r="QS24" s="115"/>
      <c r="QT24" s="115"/>
      <c r="QU24" s="115"/>
      <c r="QV24" s="115"/>
      <c r="QW24" s="115"/>
      <c r="QX24" s="115"/>
      <c r="QY24" s="115"/>
      <c r="QZ24" s="115"/>
      <c r="RA24" s="115"/>
      <c r="RB24" s="115"/>
      <c r="RC24" s="115"/>
      <c r="RD24" s="115"/>
      <c r="RE24" s="115"/>
      <c r="RF24" s="115"/>
      <c r="RG24" s="115"/>
      <c r="RH24" s="115"/>
      <c r="RI24" s="115"/>
      <c r="RJ24" s="115"/>
      <c r="RK24" s="115"/>
      <c r="RL24" s="115"/>
      <c r="RM24" s="115"/>
      <c r="RN24" s="115"/>
      <c r="RO24" s="115"/>
      <c r="RP24" s="115"/>
      <c r="RQ24" s="115"/>
      <c r="RR24" s="115"/>
      <c r="RS24" s="115"/>
      <c r="RT24" s="115"/>
      <c r="RU24" s="115"/>
      <c r="RV24" s="115"/>
      <c r="RW24" s="115"/>
      <c r="RX24" s="115"/>
      <c r="RY24" s="115"/>
      <c r="RZ24" s="115"/>
      <c r="SA24" s="115"/>
      <c r="SB24" s="115"/>
      <c r="SC24" s="115"/>
      <c r="SD24" s="115"/>
      <c r="SE24" s="115"/>
      <c r="SF24" s="115"/>
      <c r="SG24" s="115"/>
      <c r="SH24" s="115"/>
      <c r="SI24" s="115"/>
      <c r="SJ24" s="115"/>
      <c r="SK24" s="115"/>
      <c r="SL24" s="115"/>
      <c r="SM24" s="115"/>
      <c r="SN24" s="115"/>
      <c r="SO24" s="115"/>
      <c r="SP24" s="115"/>
      <c r="SQ24" s="115"/>
      <c r="SR24" s="115"/>
      <c r="SS24" s="115"/>
      <c r="ST24" s="115"/>
      <c r="SU24" s="115"/>
      <c r="SV24" s="115"/>
      <c r="SW24" s="115"/>
      <c r="SX24" s="115"/>
      <c r="SY24" s="115"/>
      <c r="SZ24" s="115"/>
      <c r="TA24" s="115"/>
      <c r="TB24" s="115"/>
      <c r="TC24" s="115"/>
      <c r="TD24" s="115"/>
      <c r="TE24" s="115"/>
      <c r="TF24" s="115"/>
      <c r="TG24" s="115"/>
      <c r="TH24" s="115"/>
      <c r="TI24" s="115"/>
      <c r="TJ24" s="115"/>
      <c r="TK24" s="115"/>
      <c r="TL24" s="115"/>
      <c r="TM24" s="115"/>
      <c r="TN24" s="115"/>
      <c r="TO24" s="115"/>
      <c r="TP24" s="115"/>
      <c r="TQ24" s="115"/>
      <c r="TR24" s="115"/>
      <c r="TS24" s="115"/>
      <c r="TT24" s="115"/>
      <c r="TU24" s="115"/>
      <c r="TV24" s="115"/>
      <c r="TW24" s="115"/>
      <c r="TX24" s="115"/>
      <c r="TY24" s="115"/>
      <c r="TZ24" s="115"/>
      <c r="UA24" s="115"/>
      <c r="UB24" s="115"/>
      <c r="UC24" s="115"/>
      <c r="UD24" s="115"/>
      <c r="UE24" s="115"/>
      <c r="UF24" s="115"/>
      <c r="UG24" s="115"/>
      <c r="UH24" s="115"/>
      <c r="UI24" s="115"/>
      <c r="UJ24" s="115"/>
      <c r="UK24" s="115"/>
      <c r="UL24" s="115"/>
      <c r="UM24" s="115"/>
      <c r="UN24" s="115"/>
      <c r="UO24" s="115"/>
      <c r="UP24" s="115"/>
      <c r="UQ24" s="115"/>
      <c r="UR24" s="115"/>
      <c r="US24" s="115"/>
      <c r="UT24" s="115"/>
      <c r="UU24" s="115"/>
      <c r="UV24" s="115"/>
      <c r="UW24" s="115"/>
      <c r="UX24" s="115"/>
      <c r="UY24" s="115"/>
      <c r="UZ24" s="115"/>
      <c r="VA24" s="115"/>
      <c r="VB24" s="115"/>
      <c r="VC24" s="115"/>
      <c r="VD24" s="115"/>
      <c r="VE24" s="115"/>
      <c r="VF24" s="115"/>
      <c r="VG24" s="115"/>
      <c r="VH24" s="115"/>
      <c r="VI24" s="115"/>
      <c r="VJ24" s="115"/>
      <c r="VK24" s="115"/>
      <c r="VL24" s="115"/>
      <c r="VM24" s="115"/>
      <c r="VN24" s="115"/>
      <c r="VO24" s="115"/>
      <c r="VP24" s="115"/>
      <c r="VQ24" s="115"/>
      <c r="VR24" s="115"/>
      <c r="VS24" s="115"/>
      <c r="VT24" s="115"/>
      <c r="VU24" s="115"/>
      <c r="VV24" s="115"/>
      <c r="VW24" s="115"/>
      <c r="VX24" s="115"/>
      <c r="VY24" s="115"/>
      <c r="VZ24" s="115"/>
      <c r="WA24" s="115"/>
      <c r="WB24" s="115"/>
      <c r="WC24" s="115"/>
      <c r="WD24" s="115"/>
      <c r="WE24" s="115"/>
      <c r="WF24" s="115"/>
      <c r="WG24" s="115"/>
      <c r="WH24" s="115"/>
      <c r="WI24" s="115"/>
      <c r="WJ24" s="115"/>
      <c r="WK24" s="115"/>
      <c r="WL24" s="115"/>
      <c r="WM24" s="115"/>
      <c r="WN24" s="115"/>
      <c r="WO24" s="115"/>
      <c r="WP24" s="115"/>
      <c r="WQ24" s="115"/>
      <c r="WR24" s="115"/>
      <c r="WS24" s="115"/>
      <c r="WT24" s="115"/>
      <c r="WU24" s="115"/>
      <c r="WV24" s="115"/>
      <c r="WW24" s="115"/>
      <c r="WX24" s="115"/>
      <c r="WY24" s="115"/>
      <c r="WZ24" s="115"/>
      <c r="XA24" s="115"/>
      <c r="XB24" s="115"/>
      <c r="XC24" s="115"/>
      <c r="XD24" s="115"/>
      <c r="XE24" s="115"/>
      <c r="XF24" s="115"/>
      <c r="XG24" s="115"/>
      <c r="XH24" s="115"/>
      <c r="XI24" s="115"/>
      <c r="XJ24" s="115"/>
      <c r="XK24" s="115"/>
      <c r="XL24" s="115"/>
      <c r="XM24" s="115"/>
      <c r="XN24" s="115"/>
      <c r="XO24" s="115"/>
      <c r="XP24" s="115"/>
      <c r="XQ24" s="115"/>
      <c r="XR24" s="115"/>
      <c r="XS24" s="115"/>
      <c r="XT24" s="115"/>
      <c r="XU24" s="115"/>
      <c r="XV24" s="115"/>
      <c r="XW24" s="115"/>
      <c r="XX24" s="115"/>
      <c r="XY24" s="115"/>
      <c r="XZ24" s="115"/>
      <c r="YA24" s="115"/>
      <c r="YB24" s="115"/>
      <c r="YC24" s="115"/>
      <c r="YD24" s="115"/>
      <c r="YE24" s="115"/>
      <c r="YF24" s="115"/>
      <c r="YG24" s="115"/>
      <c r="YH24" s="115"/>
      <c r="YI24" s="115"/>
      <c r="YJ24" s="115"/>
      <c r="YK24" s="115"/>
      <c r="YL24" s="115"/>
      <c r="YM24" s="115"/>
      <c r="YN24" s="115"/>
      <c r="YO24" s="115"/>
      <c r="YP24" s="115"/>
      <c r="YQ24" s="115"/>
      <c r="YR24" s="115"/>
      <c r="YS24" s="115"/>
      <c r="YT24" s="115"/>
      <c r="YU24" s="115"/>
      <c r="YV24" s="115"/>
      <c r="YW24" s="115"/>
      <c r="YX24" s="115"/>
      <c r="YY24" s="115"/>
      <c r="YZ24" s="115"/>
      <c r="ZA24" s="115"/>
      <c r="ZB24" s="115"/>
      <c r="ZC24" s="115"/>
      <c r="ZD24" s="115"/>
      <c r="ZE24" s="115"/>
      <c r="ZF24" s="115"/>
      <c r="ZG24" s="115"/>
      <c r="ZH24" s="115"/>
      <c r="ZI24" s="115"/>
      <c r="ZJ24" s="115"/>
      <c r="ZK24" s="115"/>
      <c r="ZL24" s="115"/>
      <c r="ZM24" s="115"/>
      <c r="ZN24" s="115"/>
      <c r="ZO24" s="115"/>
      <c r="ZP24" s="115"/>
      <c r="ZQ24" s="115"/>
      <c r="ZR24" s="115"/>
      <c r="ZS24" s="115"/>
      <c r="ZT24" s="115"/>
      <c r="ZU24" s="115"/>
      <c r="ZV24" s="115"/>
      <c r="ZW24" s="115"/>
      <c r="ZX24" s="115"/>
      <c r="ZY24" s="115"/>
      <c r="ZZ24" s="115"/>
      <c r="AAA24" s="115"/>
      <c r="AAB24" s="115"/>
      <c r="AAC24" s="115"/>
      <c r="AAD24" s="115"/>
      <c r="AAE24" s="115"/>
      <c r="AAF24" s="115"/>
      <c r="AAG24" s="115"/>
      <c r="AAH24" s="115"/>
      <c r="AAI24" s="115"/>
      <c r="AAJ24" s="115"/>
      <c r="AAK24" s="115"/>
      <c r="AAL24" s="115"/>
      <c r="AAM24" s="115"/>
      <c r="AAN24" s="115"/>
      <c r="AAO24" s="115"/>
      <c r="AAP24" s="115"/>
      <c r="AAQ24" s="115"/>
      <c r="AAR24" s="115"/>
      <c r="AAS24" s="115"/>
      <c r="AAT24" s="115"/>
      <c r="AAU24" s="115"/>
      <c r="AAV24" s="115"/>
      <c r="AAW24" s="115"/>
      <c r="AAX24" s="115"/>
      <c r="AAY24" s="115"/>
      <c r="AAZ24" s="115"/>
      <c r="ABA24" s="115"/>
      <c r="ABB24" s="115"/>
      <c r="ABC24" s="115"/>
      <c r="ABD24" s="115"/>
      <c r="ABE24" s="115"/>
      <c r="ABF24" s="115"/>
      <c r="ABG24" s="115"/>
      <c r="ABH24" s="115"/>
      <c r="ABI24" s="115"/>
      <c r="ABJ24" s="115"/>
      <c r="ABK24" s="115"/>
      <c r="ABL24" s="115"/>
      <c r="ABM24" s="115"/>
      <c r="ABN24" s="115"/>
      <c r="ABO24" s="115"/>
      <c r="ABP24" s="115"/>
      <c r="ABQ24" s="115"/>
      <c r="ABR24" s="115"/>
      <c r="ABS24" s="115"/>
      <c r="ABT24" s="115"/>
      <c r="ABU24" s="115"/>
      <c r="ABV24" s="115"/>
      <c r="ABW24" s="115"/>
      <c r="ABX24" s="115"/>
      <c r="ABY24" s="115"/>
      <c r="ABZ24" s="115"/>
      <c r="ACA24" s="115"/>
      <c r="ACB24" s="115"/>
      <c r="ACC24" s="115"/>
      <c r="ACD24" s="115"/>
      <c r="ACE24" s="115"/>
      <c r="ACF24" s="115"/>
      <c r="ACG24" s="115"/>
      <c r="ACH24" s="115"/>
      <c r="ACI24" s="115"/>
      <c r="ACJ24" s="115"/>
      <c r="ACK24" s="115"/>
      <c r="ACL24" s="115"/>
      <c r="ACM24" s="115"/>
      <c r="ACN24" s="115"/>
      <c r="ACO24" s="115"/>
      <c r="ACP24" s="115"/>
      <c r="ACQ24" s="115"/>
      <c r="ACR24" s="115"/>
      <c r="ACS24" s="115"/>
      <c r="ACT24" s="115"/>
      <c r="ACU24" s="115"/>
      <c r="ACV24" s="115"/>
      <c r="ACW24" s="115"/>
      <c r="ACX24" s="115"/>
      <c r="ACY24" s="115"/>
      <c r="ACZ24" s="115"/>
      <c r="ADA24" s="115"/>
      <c r="ADB24" s="115"/>
      <c r="ADC24" s="115"/>
      <c r="ADD24" s="115"/>
      <c r="ADE24" s="115"/>
      <c r="ADF24" s="115"/>
      <c r="ADG24" s="115"/>
      <c r="ADH24" s="115"/>
      <c r="ADI24" s="115"/>
      <c r="ADJ24" s="115"/>
      <c r="ADK24" s="115"/>
      <c r="ADL24" s="115"/>
      <c r="ADM24" s="115"/>
      <c r="ADN24" s="115"/>
      <c r="ADO24" s="115"/>
      <c r="ADP24" s="115"/>
      <c r="ADQ24" s="115"/>
      <c r="ADR24" s="115"/>
      <c r="ADS24" s="115"/>
      <c r="ADT24" s="115"/>
      <c r="ADU24" s="115"/>
      <c r="ADV24" s="115"/>
      <c r="ADW24" s="115"/>
      <c r="ADX24" s="115"/>
      <c r="ADY24" s="115"/>
      <c r="ADZ24" s="115"/>
      <c r="AEA24" s="115"/>
      <c r="AEB24" s="115"/>
      <c r="AEC24" s="115"/>
      <c r="AED24" s="115"/>
      <c r="AEE24" s="115"/>
      <c r="AEF24" s="115"/>
      <c r="AEG24" s="115"/>
      <c r="AEH24" s="115"/>
      <c r="AEI24" s="115"/>
      <c r="AEJ24" s="115"/>
      <c r="AEK24" s="115"/>
      <c r="AEL24" s="115"/>
      <c r="AEM24" s="115"/>
      <c r="AEN24" s="115"/>
      <c r="AEO24" s="115"/>
      <c r="AEP24" s="115"/>
      <c r="AEQ24" s="115"/>
      <c r="AER24" s="115"/>
      <c r="AES24" s="115"/>
      <c r="AET24" s="115"/>
      <c r="AEU24" s="115"/>
      <c r="AEV24" s="115"/>
      <c r="AEW24" s="115"/>
      <c r="AEX24" s="115"/>
      <c r="AEY24" s="115"/>
      <c r="AEZ24" s="115"/>
      <c r="AFA24" s="115"/>
      <c r="AFB24" s="115"/>
      <c r="AFC24" s="115"/>
      <c r="AFD24" s="115"/>
      <c r="AFE24" s="115"/>
      <c r="AFF24" s="115"/>
      <c r="AFG24" s="115"/>
      <c r="AFH24" s="115"/>
      <c r="AFI24" s="115"/>
      <c r="AFJ24" s="115"/>
      <c r="AFK24" s="115"/>
      <c r="AFL24" s="115"/>
      <c r="AFM24" s="115"/>
      <c r="AFN24" s="115"/>
      <c r="AFO24" s="115"/>
      <c r="AFP24" s="115"/>
      <c r="AFQ24" s="115"/>
      <c r="AFR24" s="115"/>
      <c r="AFS24" s="115"/>
      <c r="AFT24" s="115"/>
      <c r="AFU24" s="115"/>
      <c r="AFV24" s="115"/>
      <c r="AFW24" s="115"/>
      <c r="AFX24" s="115"/>
      <c r="AFY24" s="115"/>
      <c r="AFZ24" s="115"/>
      <c r="AGA24" s="115"/>
      <c r="AGB24" s="115"/>
      <c r="AGC24" s="115"/>
      <c r="AGD24" s="115"/>
      <c r="AGE24" s="115"/>
      <c r="AGF24" s="115"/>
      <c r="AGG24" s="115"/>
      <c r="AGH24" s="115"/>
      <c r="AGI24" s="115"/>
      <c r="AGJ24" s="115"/>
      <c r="AGK24" s="115"/>
      <c r="AGL24" s="115"/>
      <c r="AGM24" s="115"/>
      <c r="AGN24" s="115"/>
      <c r="AGO24" s="115"/>
      <c r="AGP24" s="115"/>
      <c r="AGQ24" s="115"/>
      <c r="AGR24" s="115"/>
      <c r="AGS24" s="115"/>
      <c r="AGT24" s="115"/>
      <c r="AGU24" s="115"/>
      <c r="AGV24" s="115"/>
      <c r="AGW24" s="115"/>
      <c r="AGX24" s="115"/>
      <c r="AGY24" s="115"/>
      <c r="AGZ24" s="115"/>
      <c r="AHA24" s="115"/>
      <c r="AHB24" s="115"/>
      <c r="AHC24" s="115"/>
      <c r="AHD24" s="115"/>
      <c r="AHE24" s="115"/>
      <c r="AHF24" s="115"/>
      <c r="AHG24" s="115"/>
      <c r="AHH24" s="115"/>
      <c r="AHI24" s="115"/>
      <c r="AHJ24" s="115"/>
      <c r="AHK24" s="115"/>
      <c r="AHL24" s="115"/>
      <c r="AHM24" s="115"/>
      <c r="AHN24" s="115"/>
      <c r="AHO24" s="115"/>
      <c r="AHP24" s="115"/>
      <c r="AHQ24" s="115"/>
      <c r="AHR24" s="115"/>
      <c r="AHS24" s="115"/>
      <c r="AHT24" s="115"/>
      <c r="AHU24" s="115"/>
      <c r="AHV24" s="115"/>
      <c r="AHW24" s="115"/>
      <c r="AHX24" s="115"/>
      <c r="AHY24" s="115"/>
      <c r="AHZ24" s="115"/>
      <c r="AIA24" s="115"/>
      <c r="AIB24" s="115"/>
      <c r="AIC24" s="115"/>
      <c r="AID24" s="115"/>
      <c r="AIE24" s="115"/>
      <c r="AIF24" s="115"/>
      <c r="AIG24" s="115"/>
      <c r="AIH24" s="115"/>
      <c r="AII24" s="115"/>
      <c r="AIJ24" s="115"/>
      <c r="AIK24" s="115"/>
      <c r="AIL24" s="115"/>
      <c r="AIM24" s="115"/>
      <c r="AIN24" s="115"/>
      <c r="AIO24" s="115"/>
      <c r="AIP24" s="115"/>
      <c r="AIQ24" s="115"/>
      <c r="AIR24" s="115"/>
      <c r="AIS24" s="115"/>
    </row>
    <row r="25" spans="1:929" ht="35.1" customHeight="1" x14ac:dyDescent="0.2">
      <c r="A25" s="37"/>
      <c r="B25" s="357"/>
      <c r="C25" s="345" t="s">
        <v>508</v>
      </c>
      <c r="D25" s="346"/>
      <c r="E25" s="137"/>
      <c r="BS25" s="308"/>
      <c r="BT25" s="330"/>
      <c r="BU25" s="345" t="s">
        <v>492</v>
      </c>
      <c r="BV25" s="346"/>
      <c r="BW25" s="137"/>
      <c r="BX25" s="115"/>
      <c r="BY25" s="115"/>
      <c r="BZ25" s="115"/>
      <c r="CA25" s="115"/>
      <c r="CB25" s="115"/>
      <c r="CC25" s="115"/>
      <c r="CD25" s="115"/>
      <c r="CE25" s="115"/>
      <c r="CF25" s="115"/>
      <c r="CG25" s="115"/>
      <c r="CH25" s="115"/>
      <c r="CI25" s="115"/>
      <c r="CJ25" s="115"/>
      <c r="CK25" s="115"/>
      <c r="CL25" s="115"/>
      <c r="CM25" s="115"/>
      <c r="CN25" s="115"/>
      <c r="CO25" s="115"/>
      <c r="CP25" s="115"/>
      <c r="CQ25" s="115"/>
      <c r="CR25" s="115"/>
      <c r="CS25" s="115"/>
      <c r="CT25" s="115"/>
      <c r="CU25" s="115"/>
      <c r="CV25" s="115"/>
      <c r="CW25" s="115"/>
      <c r="CX25" s="115"/>
      <c r="CY25" s="115"/>
      <c r="CZ25" s="115"/>
      <c r="DA25" s="115"/>
      <c r="DB25" s="115"/>
      <c r="DC25" s="115"/>
      <c r="DD25" s="115"/>
      <c r="DE25" s="115"/>
      <c r="DF25" s="115"/>
      <c r="DG25" s="115"/>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115"/>
      <c r="EH25" s="115"/>
      <c r="EI25" s="115"/>
      <c r="EJ25" s="115"/>
      <c r="EK25" s="115"/>
      <c r="EL25" s="115"/>
      <c r="EM25" s="115"/>
      <c r="EN25" s="115"/>
      <c r="EO25" s="115"/>
      <c r="EP25" s="115"/>
      <c r="EQ25" s="115"/>
      <c r="ER25" s="115"/>
      <c r="ES25" s="115"/>
      <c r="ET25" s="115"/>
      <c r="EU25" s="115"/>
      <c r="EV25" s="115"/>
      <c r="EW25" s="115"/>
      <c r="EX25" s="115"/>
      <c r="EY25" s="115"/>
      <c r="EZ25" s="115"/>
      <c r="FA25" s="115"/>
      <c r="FB25" s="115"/>
      <c r="FC25" s="115"/>
      <c r="FD25" s="115"/>
      <c r="FE25" s="115"/>
      <c r="FF25" s="115"/>
      <c r="FG25" s="115"/>
      <c r="FH25" s="115"/>
      <c r="FI25" s="115"/>
      <c r="FJ25" s="115"/>
      <c r="FK25" s="115"/>
      <c r="FL25" s="115"/>
      <c r="FM25" s="115"/>
      <c r="FN25" s="115"/>
      <c r="FO25" s="115"/>
      <c r="FP25" s="115"/>
      <c r="FQ25" s="115"/>
      <c r="FR25" s="115"/>
      <c r="FS25" s="115"/>
      <c r="FT25" s="115"/>
      <c r="FU25" s="115"/>
      <c r="FV25" s="115"/>
      <c r="FW25" s="115"/>
      <c r="FX25" s="115"/>
      <c r="FY25" s="115"/>
      <c r="FZ25" s="115"/>
      <c r="GA25" s="115"/>
      <c r="GB25" s="115"/>
      <c r="GC25" s="115"/>
      <c r="GD25" s="115"/>
      <c r="GE25" s="115"/>
      <c r="GF25" s="115"/>
      <c r="GG25" s="115"/>
      <c r="GH25" s="115"/>
      <c r="GI25" s="115"/>
      <c r="GJ25" s="115"/>
      <c r="GK25" s="115"/>
      <c r="GL25" s="115"/>
      <c r="GM25" s="115"/>
      <c r="GN25" s="115"/>
      <c r="GO25" s="115"/>
      <c r="GP25" s="115"/>
      <c r="GQ25" s="115"/>
      <c r="GR25" s="115"/>
      <c r="GS25" s="115"/>
      <c r="GT25" s="115"/>
      <c r="GU25" s="115"/>
      <c r="GV25" s="115"/>
      <c r="GW25" s="115"/>
      <c r="GX25" s="115"/>
      <c r="GY25" s="115"/>
      <c r="GZ25" s="115"/>
      <c r="HA25" s="115"/>
      <c r="HB25" s="115"/>
      <c r="HC25" s="115"/>
      <c r="HD25" s="115"/>
      <c r="HE25" s="115"/>
      <c r="HF25" s="115"/>
      <c r="HG25" s="115"/>
      <c r="HH25" s="115"/>
      <c r="HI25" s="115"/>
      <c r="HJ25" s="115"/>
      <c r="HK25" s="115"/>
      <c r="HL25" s="115"/>
      <c r="HM25" s="115"/>
      <c r="HN25" s="115"/>
      <c r="HO25" s="115"/>
      <c r="HP25" s="115"/>
      <c r="HQ25" s="115"/>
      <c r="HR25" s="115"/>
      <c r="HS25" s="115"/>
      <c r="HT25" s="115"/>
      <c r="HU25" s="115"/>
      <c r="HV25" s="115"/>
      <c r="HW25" s="115"/>
      <c r="HX25" s="115"/>
      <c r="HY25" s="115"/>
      <c r="HZ25" s="115"/>
      <c r="IA25" s="115"/>
      <c r="IB25" s="115"/>
      <c r="IC25" s="115"/>
      <c r="ID25" s="115"/>
      <c r="IE25" s="115"/>
      <c r="IF25" s="115"/>
      <c r="IG25" s="115"/>
      <c r="IH25" s="115"/>
      <c r="II25" s="115"/>
      <c r="IJ25" s="115"/>
      <c r="IK25" s="115"/>
      <c r="IL25" s="115"/>
      <c r="IM25" s="115"/>
      <c r="IN25" s="115"/>
      <c r="IO25" s="115"/>
      <c r="IP25" s="115"/>
      <c r="IQ25" s="115"/>
      <c r="IR25" s="115"/>
      <c r="IS25" s="115"/>
      <c r="IT25" s="115"/>
      <c r="IU25" s="115"/>
      <c r="IV25" s="115"/>
      <c r="IW25" s="115"/>
      <c r="IX25" s="115"/>
      <c r="IY25" s="115"/>
      <c r="IZ25" s="115"/>
      <c r="JA25" s="115"/>
      <c r="JB25" s="115"/>
      <c r="JC25" s="115"/>
      <c r="JD25" s="115"/>
      <c r="JE25" s="115"/>
      <c r="JF25" s="115"/>
      <c r="JG25" s="115"/>
      <c r="JH25" s="115"/>
      <c r="JI25" s="115"/>
      <c r="JJ25" s="115"/>
      <c r="JK25" s="115"/>
      <c r="JL25" s="115"/>
      <c r="JM25" s="115"/>
      <c r="JN25" s="115"/>
      <c r="JO25" s="115"/>
      <c r="JP25" s="115"/>
      <c r="JQ25" s="115"/>
      <c r="JR25" s="115"/>
      <c r="JS25" s="115"/>
      <c r="JT25" s="115"/>
      <c r="JU25" s="115"/>
      <c r="JV25" s="115"/>
      <c r="JW25" s="115"/>
      <c r="JX25" s="115"/>
      <c r="JY25" s="115"/>
      <c r="JZ25" s="115"/>
      <c r="KA25" s="115"/>
      <c r="KB25" s="115"/>
      <c r="KC25" s="115"/>
      <c r="KD25" s="115"/>
      <c r="KE25" s="115"/>
      <c r="KF25" s="115"/>
      <c r="KG25" s="115"/>
      <c r="KH25" s="115"/>
      <c r="KI25" s="115"/>
      <c r="KJ25" s="115"/>
      <c r="KK25" s="115"/>
      <c r="KL25" s="115"/>
      <c r="KM25" s="115"/>
      <c r="KN25" s="115"/>
      <c r="KO25" s="115"/>
      <c r="KP25" s="115"/>
      <c r="KQ25" s="115"/>
      <c r="KR25" s="115"/>
      <c r="KS25" s="115"/>
      <c r="KT25" s="115"/>
      <c r="KU25" s="115"/>
      <c r="KV25" s="115"/>
      <c r="KW25" s="115"/>
      <c r="KX25" s="115"/>
      <c r="KY25" s="115"/>
      <c r="KZ25" s="115"/>
      <c r="LA25" s="115"/>
      <c r="LB25" s="115"/>
      <c r="LC25" s="115"/>
      <c r="LD25" s="115"/>
      <c r="LE25" s="115"/>
      <c r="LF25" s="115"/>
      <c r="LG25" s="115"/>
      <c r="LH25" s="115"/>
      <c r="LI25" s="115"/>
      <c r="LJ25" s="115"/>
      <c r="LK25" s="115"/>
      <c r="LL25" s="115"/>
      <c r="LM25" s="115"/>
      <c r="LN25" s="115"/>
      <c r="LO25" s="115"/>
      <c r="LP25" s="115"/>
      <c r="LQ25" s="115"/>
      <c r="LR25" s="115"/>
      <c r="LS25" s="115"/>
      <c r="LT25" s="115"/>
      <c r="LU25" s="115"/>
      <c r="LV25" s="115"/>
      <c r="LW25" s="115"/>
      <c r="LX25" s="115"/>
      <c r="LY25" s="115"/>
      <c r="LZ25" s="115"/>
      <c r="MA25" s="115"/>
      <c r="MB25" s="115"/>
      <c r="MC25" s="115"/>
      <c r="MD25" s="115"/>
      <c r="ME25" s="115"/>
      <c r="MF25" s="115"/>
      <c r="MG25" s="115"/>
      <c r="MH25" s="115"/>
      <c r="MI25" s="115"/>
      <c r="MJ25" s="115"/>
      <c r="MK25" s="115"/>
      <c r="ML25" s="115"/>
      <c r="MM25" s="115"/>
      <c r="MN25" s="115"/>
      <c r="MO25" s="115"/>
      <c r="MP25" s="115"/>
      <c r="MQ25" s="115"/>
      <c r="MR25" s="115"/>
      <c r="MS25" s="115"/>
      <c r="MT25" s="115"/>
      <c r="MU25" s="115"/>
      <c r="MV25" s="115"/>
      <c r="MW25" s="115"/>
      <c r="MX25" s="115"/>
      <c r="MY25" s="115"/>
      <c r="MZ25" s="115"/>
      <c r="NA25" s="115"/>
      <c r="NB25" s="115"/>
      <c r="NC25" s="115"/>
      <c r="ND25" s="115"/>
      <c r="NE25" s="115"/>
      <c r="NF25" s="115"/>
      <c r="NG25" s="115"/>
      <c r="NH25" s="115"/>
      <c r="NI25" s="115"/>
      <c r="NJ25" s="115"/>
      <c r="NK25" s="115"/>
      <c r="NL25" s="115"/>
      <c r="NM25" s="115"/>
      <c r="NN25" s="115"/>
      <c r="NO25" s="115"/>
      <c r="NP25" s="115"/>
      <c r="NQ25" s="115"/>
      <c r="NR25" s="115"/>
      <c r="NS25" s="115"/>
      <c r="NT25" s="115"/>
      <c r="NU25" s="115"/>
      <c r="NV25" s="115"/>
      <c r="NW25" s="115"/>
      <c r="NX25" s="115"/>
      <c r="NY25" s="115"/>
      <c r="NZ25" s="115"/>
      <c r="OA25" s="115"/>
      <c r="OB25" s="115"/>
      <c r="OC25" s="115"/>
      <c r="OD25" s="115"/>
      <c r="OE25" s="115"/>
      <c r="OF25" s="115"/>
      <c r="OG25" s="115"/>
      <c r="OH25" s="115"/>
      <c r="OI25" s="115"/>
      <c r="OJ25" s="115"/>
      <c r="OK25" s="115"/>
      <c r="OL25" s="115"/>
      <c r="OM25" s="115"/>
      <c r="ON25" s="115"/>
      <c r="OO25" s="115"/>
      <c r="OP25" s="115"/>
      <c r="OQ25" s="115"/>
      <c r="OR25" s="115"/>
      <c r="OS25" s="115"/>
      <c r="OT25" s="115"/>
      <c r="OU25" s="115"/>
      <c r="OV25" s="115"/>
      <c r="OW25" s="115"/>
      <c r="OX25" s="115"/>
      <c r="OY25" s="115"/>
      <c r="OZ25" s="115"/>
      <c r="PA25" s="115"/>
      <c r="PB25" s="115"/>
      <c r="PC25" s="115"/>
      <c r="PD25" s="115"/>
      <c r="PE25" s="115"/>
      <c r="PF25" s="115"/>
      <c r="PG25" s="115"/>
      <c r="PH25" s="115"/>
      <c r="PI25" s="115"/>
      <c r="PJ25" s="115"/>
      <c r="PK25" s="115"/>
      <c r="PL25" s="115"/>
      <c r="PM25" s="115"/>
      <c r="PN25" s="115"/>
      <c r="PO25" s="115"/>
      <c r="PP25" s="115"/>
      <c r="PQ25" s="115"/>
      <c r="PR25" s="115"/>
      <c r="PS25" s="115"/>
      <c r="PT25" s="115"/>
      <c r="PU25" s="115"/>
      <c r="PV25" s="115"/>
      <c r="PW25" s="115"/>
      <c r="PX25" s="115"/>
      <c r="PY25" s="115"/>
      <c r="PZ25" s="115"/>
      <c r="QA25" s="115"/>
      <c r="QB25" s="115"/>
      <c r="QC25" s="115"/>
      <c r="QD25" s="115"/>
      <c r="QE25" s="115"/>
      <c r="QF25" s="115"/>
      <c r="QG25" s="115"/>
      <c r="QH25" s="115"/>
      <c r="QI25" s="115"/>
      <c r="QJ25" s="115"/>
      <c r="QK25" s="115"/>
      <c r="QL25" s="115"/>
      <c r="QM25" s="115"/>
      <c r="QN25" s="115"/>
      <c r="QO25" s="115"/>
      <c r="QP25" s="115"/>
      <c r="QQ25" s="115"/>
      <c r="QR25" s="115"/>
      <c r="QS25" s="115"/>
      <c r="QT25" s="115"/>
      <c r="QU25" s="115"/>
      <c r="QV25" s="115"/>
      <c r="QW25" s="115"/>
      <c r="QX25" s="115"/>
      <c r="QY25" s="115"/>
      <c r="QZ25" s="115"/>
      <c r="RA25" s="115"/>
      <c r="RB25" s="115"/>
      <c r="RC25" s="115"/>
      <c r="RD25" s="115"/>
      <c r="RE25" s="115"/>
      <c r="RF25" s="115"/>
      <c r="RG25" s="115"/>
      <c r="RH25" s="115"/>
      <c r="RI25" s="115"/>
      <c r="RJ25" s="115"/>
      <c r="RK25" s="115"/>
      <c r="RL25" s="115"/>
      <c r="RM25" s="115"/>
      <c r="RN25" s="115"/>
      <c r="RO25" s="115"/>
      <c r="RP25" s="115"/>
      <c r="RQ25" s="115"/>
      <c r="RR25" s="115"/>
      <c r="RS25" s="115"/>
      <c r="RT25" s="115"/>
      <c r="RU25" s="115"/>
      <c r="RV25" s="115"/>
      <c r="RW25" s="115"/>
      <c r="RX25" s="115"/>
      <c r="RY25" s="115"/>
      <c r="RZ25" s="115"/>
      <c r="SA25" s="115"/>
      <c r="SB25" s="115"/>
      <c r="SC25" s="115"/>
      <c r="SD25" s="115"/>
      <c r="SE25" s="115"/>
      <c r="SF25" s="115"/>
      <c r="SG25" s="115"/>
      <c r="SH25" s="115"/>
      <c r="SI25" s="115"/>
      <c r="SJ25" s="115"/>
      <c r="SK25" s="115"/>
      <c r="SL25" s="115"/>
      <c r="SM25" s="115"/>
      <c r="SN25" s="115"/>
      <c r="SO25" s="115"/>
      <c r="SP25" s="115"/>
      <c r="SQ25" s="115"/>
      <c r="SR25" s="115"/>
      <c r="SS25" s="115"/>
      <c r="ST25" s="115"/>
      <c r="SU25" s="115"/>
      <c r="SV25" s="115"/>
      <c r="SW25" s="115"/>
      <c r="SX25" s="115"/>
      <c r="SY25" s="115"/>
      <c r="SZ25" s="115"/>
      <c r="TA25" s="115"/>
      <c r="TB25" s="115"/>
      <c r="TC25" s="115"/>
      <c r="TD25" s="115"/>
      <c r="TE25" s="115"/>
      <c r="TF25" s="115"/>
      <c r="TG25" s="115"/>
      <c r="TH25" s="115"/>
      <c r="TI25" s="115"/>
      <c r="TJ25" s="115"/>
      <c r="TK25" s="115"/>
      <c r="TL25" s="115"/>
      <c r="TM25" s="115"/>
      <c r="TN25" s="115"/>
      <c r="TO25" s="115"/>
      <c r="TP25" s="115"/>
      <c r="TQ25" s="115"/>
      <c r="TR25" s="115"/>
      <c r="TS25" s="115"/>
      <c r="TT25" s="115"/>
      <c r="TU25" s="115"/>
      <c r="TV25" s="115"/>
      <c r="TW25" s="115"/>
      <c r="TX25" s="115"/>
      <c r="TY25" s="115"/>
      <c r="TZ25" s="115"/>
      <c r="UA25" s="115"/>
      <c r="UB25" s="115"/>
      <c r="UC25" s="115"/>
      <c r="UD25" s="115"/>
      <c r="UE25" s="115"/>
      <c r="UF25" s="115"/>
      <c r="UG25" s="115"/>
      <c r="UH25" s="115"/>
      <c r="UI25" s="115"/>
      <c r="UJ25" s="115"/>
      <c r="UK25" s="115"/>
      <c r="UL25" s="115"/>
      <c r="UM25" s="115"/>
      <c r="UN25" s="115"/>
      <c r="UO25" s="115"/>
      <c r="UP25" s="115"/>
      <c r="UQ25" s="115"/>
      <c r="UR25" s="115"/>
      <c r="US25" s="115"/>
      <c r="UT25" s="115"/>
      <c r="UU25" s="115"/>
      <c r="UV25" s="115"/>
      <c r="UW25" s="115"/>
      <c r="UX25" s="115"/>
      <c r="UY25" s="115"/>
      <c r="UZ25" s="115"/>
      <c r="VA25" s="115"/>
      <c r="VB25" s="115"/>
      <c r="VC25" s="115"/>
      <c r="VD25" s="115"/>
      <c r="VE25" s="115"/>
      <c r="VF25" s="115"/>
      <c r="VG25" s="115"/>
      <c r="VH25" s="115"/>
      <c r="VI25" s="115"/>
      <c r="VJ25" s="115"/>
      <c r="VK25" s="115"/>
      <c r="VL25" s="115"/>
      <c r="VM25" s="115"/>
      <c r="VN25" s="115"/>
      <c r="VO25" s="115"/>
      <c r="VP25" s="115"/>
      <c r="VQ25" s="115"/>
      <c r="VR25" s="115"/>
      <c r="VS25" s="115"/>
      <c r="VT25" s="115"/>
      <c r="VU25" s="115"/>
      <c r="VV25" s="115"/>
      <c r="VW25" s="115"/>
      <c r="VX25" s="115"/>
      <c r="VY25" s="115"/>
      <c r="VZ25" s="115"/>
      <c r="WA25" s="115"/>
      <c r="WB25" s="115"/>
      <c r="WC25" s="115"/>
      <c r="WD25" s="115"/>
      <c r="WE25" s="115"/>
      <c r="WF25" s="115"/>
      <c r="WG25" s="115"/>
      <c r="WH25" s="115"/>
      <c r="WI25" s="115"/>
      <c r="WJ25" s="115"/>
      <c r="WK25" s="115"/>
      <c r="WL25" s="115"/>
      <c r="WM25" s="115"/>
      <c r="WN25" s="115"/>
      <c r="WO25" s="115"/>
      <c r="WP25" s="115"/>
      <c r="WQ25" s="115"/>
      <c r="WR25" s="115"/>
      <c r="WS25" s="115"/>
      <c r="WT25" s="115"/>
      <c r="WU25" s="115"/>
      <c r="WV25" s="115"/>
      <c r="WW25" s="115"/>
      <c r="WX25" s="115"/>
      <c r="WY25" s="115"/>
      <c r="WZ25" s="115"/>
      <c r="XA25" s="115"/>
      <c r="XB25" s="115"/>
      <c r="XC25" s="115"/>
      <c r="XD25" s="115"/>
      <c r="XE25" s="115"/>
      <c r="XF25" s="115"/>
      <c r="XG25" s="115"/>
      <c r="XH25" s="115"/>
      <c r="XI25" s="115"/>
      <c r="XJ25" s="115"/>
      <c r="XK25" s="115"/>
      <c r="XL25" s="115"/>
      <c r="XM25" s="115"/>
      <c r="XN25" s="115"/>
      <c r="XO25" s="115"/>
      <c r="XP25" s="115"/>
      <c r="XQ25" s="115"/>
      <c r="XR25" s="115"/>
      <c r="XS25" s="115"/>
      <c r="XT25" s="115"/>
      <c r="XU25" s="115"/>
      <c r="XV25" s="115"/>
      <c r="XW25" s="115"/>
      <c r="XX25" s="115"/>
      <c r="XY25" s="115"/>
      <c r="XZ25" s="115"/>
      <c r="YA25" s="115"/>
      <c r="YB25" s="115"/>
      <c r="YC25" s="115"/>
      <c r="YD25" s="115"/>
      <c r="YE25" s="115"/>
      <c r="YF25" s="115"/>
      <c r="YG25" s="115"/>
      <c r="YH25" s="115"/>
      <c r="YI25" s="115"/>
      <c r="YJ25" s="115"/>
      <c r="YK25" s="115"/>
      <c r="YL25" s="115"/>
      <c r="YM25" s="115"/>
      <c r="YN25" s="115"/>
      <c r="YO25" s="115"/>
      <c r="YP25" s="115"/>
      <c r="YQ25" s="115"/>
      <c r="YR25" s="115"/>
      <c r="YS25" s="115"/>
      <c r="YT25" s="115"/>
      <c r="YU25" s="115"/>
      <c r="YV25" s="115"/>
      <c r="YW25" s="115"/>
      <c r="YX25" s="115"/>
      <c r="YY25" s="115"/>
      <c r="YZ25" s="115"/>
      <c r="ZA25" s="115"/>
      <c r="ZB25" s="115"/>
      <c r="ZC25" s="115"/>
      <c r="ZD25" s="115"/>
      <c r="ZE25" s="115"/>
      <c r="ZF25" s="115"/>
      <c r="ZG25" s="115"/>
      <c r="ZH25" s="115"/>
      <c r="ZI25" s="115"/>
      <c r="ZJ25" s="115"/>
      <c r="ZK25" s="115"/>
      <c r="ZL25" s="115"/>
      <c r="ZM25" s="115"/>
      <c r="ZN25" s="115"/>
      <c r="ZO25" s="115"/>
      <c r="ZP25" s="115"/>
      <c r="ZQ25" s="115"/>
      <c r="ZR25" s="115"/>
      <c r="ZS25" s="115"/>
      <c r="ZT25" s="115"/>
      <c r="ZU25" s="115"/>
      <c r="ZV25" s="115"/>
      <c r="ZW25" s="115"/>
      <c r="ZX25" s="115"/>
      <c r="ZY25" s="115"/>
      <c r="ZZ25" s="115"/>
      <c r="AAA25" s="115"/>
      <c r="AAB25" s="115"/>
      <c r="AAC25" s="115"/>
      <c r="AAD25" s="115"/>
      <c r="AAE25" s="115"/>
      <c r="AAF25" s="115"/>
      <c r="AAG25" s="115"/>
      <c r="AAH25" s="115"/>
      <c r="AAI25" s="115"/>
      <c r="AAJ25" s="115"/>
      <c r="AAK25" s="115"/>
      <c r="AAL25" s="115"/>
      <c r="AAM25" s="115"/>
      <c r="AAN25" s="115"/>
      <c r="AAO25" s="115"/>
      <c r="AAP25" s="115"/>
      <c r="AAQ25" s="115"/>
      <c r="AAR25" s="115"/>
      <c r="AAS25" s="115"/>
      <c r="AAT25" s="115"/>
      <c r="AAU25" s="115"/>
      <c r="AAV25" s="115"/>
      <c r="AAW25" s="115"/>
      <c r="AAX25" s="115"/>
      <c r="AAY25" s="115"/>
      <c r="AAZ25" s="115"/>
      <c r="ABA25" s="115"/>
      <c r="ABB25" s="115"/>
      <c r="ABC25" s="115"/>
      <c r="ABD25" s="115"/>
      <c r="ABE25" s="115"/>
      <c r="ABF25" s="115"/>
      <c r="ABG25" s="115"/>
      <c r="ABH25" s="115"/>
      <c r="ABI25" s="115"/>
      <c r="ABJ25" s="115"/>
      <c r="ABK25" s="115"/>
      <c r="ABL25" s="115"/>
      <c r="ABM25" s="115"/>
      <c r="ABN25" s="115"/>
      <c r="ABO25" s="115"/>
      <c r="ABP25" s="115"/>
      <c r="ABQ25" s="115"/>
      <c r="ABR25" s="115"/>
      <c r="ABS25" s="115"/>
      <c r="ABT25" s="115"/>
      <c r="ABU25" s="115"/>
      <c r="ABV25" s="115"/>
      <c r="ABW25" s="115"/>
      <c r="ABX25" s="115"/>
      <c r="ABY25" s="115"/>
      <c r="ABZ25" s="115"/>
      <c r="ACA25" s="115"/>
      <c r="ACB25" s="115"/>
      <c r="ACC25" s="115"/>
      <c r="ACD25" s="115"/>
      <c r="ACE25" s="115"/>
      <c r="ACF25" s="115"/>
      <c r="ACG25" s="115"/>
      <c r="ACH25" s="115"/>
      <c r="ACI25" s="115"/>
      <c r="ACJ25" s="115"/>
      <c r="ACK25" s="115"/>
      <c r="ACL25" s="115"/>
      <c r="ACM25" s="115"/>
      <c r="ACN25" s="115"/>
      <c r="ACO25" s="115"/>
      <c r="ACP25" s="115"/>
      <c r="ACQ25" s="115"/>
      <c r="ACR25" s="115"/>
      <c r="ACS25" s="115"/>
      <c r="ACT25" s="115"/>
      <c r="ACU25" s="115"/>
      <c r="ACV25" s="115"/>
      <c r="ACW25" s="115"/>
      <c r="ACX25" s="115"/>
      <c r="ACY25" s="115"/>
      <c r="ACZ25" s="115"/>
      <c r="ADA25" s="115"/>
      <c r="ADB25" s="115"/>
      <c r="ADC25" s="115"/>
      <c r="ADD25" s="115"/>
      <c r="ADE25" s="115"/>
      <c r="ADF25" s="115"/>
      <c r="ADG25" s="115"/>
      <c r="ADH25" s="115"/>
      <c r="ADI25" s="115"/>
      <c r="ADJ25" s="115"/>
      <c r="ADK25" s="115"/>
      <c r="ADL25" s="115"/>
      <c r="ADM25" s="115"/>
      <c r="ADN25" s="115"/>
      <c r="ADO25" s="115"/>
      <c r="ADP25" s="115"/>
      <c r="ADQ25" s="115"/>
      <c r="ADR25" s="115"/>
      <c r="ADS25" s="115"/>
      <c r="ADT25" s="115"/>
      <c r="ADU25" s="115"/>
      <c r="ADV25" s="115"/>
      <c r="ADW25" s="115"/>
      <c r="ADX25" s="115"/>
      <c r="ADY25" s="115"/>
      <c r="ADZ25" s="115"/>
      <c r="AEA25" s="115"/>
      <c r="AEB25" s="115"/>
      <c r="AEC25" s="115"/>
      <c r="AED25" s="115"/>
      <c r="AEE25" s="115"/>
      <c r="AEF25" s="115"/>
      <c r="AEG25" s="115"/>
      <c r="AEH25" s="115"/>
      <c r="AEI25" s="115"/>
      <c r="AEJ25" s="115"/>
      <c r="AEK25" s="115"/>
      <c r="AEL25" s="115"/>
      <c r="AEM25" s="115"/>
      <c r="AEN25" s="115"/>
      <c r="AEO25" s="115"/>
      <c r="AEP25" s="115"/>
      <c r="AEQ25" s="115"/>
      <c r="AER25" s="115"/>
      <c r="AES25" s="115"/>
      <c r="AET25" s="115"/>
      <c r="AEU25" s="115"/>
      <c r="AEV25" s="115"/>
      <c r="AEW25" s="115"/>
      <c r="AEX25" s="115"/>
      <c r="AEY25" s="115"/>
      <c r="AEZ25" s="115"/>
      <c r="AFA25" s="115"/>
      <c r="AFB25" s="115"/>
      <c r="AFC25" s="115"/>
      <c r="AFD25" s="115"/>
      <c r="AFE25" s="115"/>
      <c r="AFF25" s="115"/>
      <c r="AFG25" s="115"/>
      <c r="AFH25" s="115"/>
      <c r="AFI25" s="115"/>
      <c r="AFJ25" s="115"/>
      <c r="AFK25" s="115"/>
      <c r="AFL25" s="115"/>
      <c r="AFM25" s="115"/>
      <c r="AFN25" s="115"/>
      <c r="AFO25" s="115"/>
      <c r="AFP25" s="115"/>
      <c r="AFQ25" s="115"/>
      <c r="AFR25" s="115"/>
      <c r="AFS25" s="115"/>
      <c r="AFT25" s="115"/>
      <c r="AFU25" s="115"/>
      <c r="AFV25" s="115"/>
      <c r="AFW25" s="115"/>
      <c r="AFX25" s="115"/>
      <c r="AFY25" s="115"/>
      <c r="AFZ25" s="115"/>
      <c r="AGA25" s="115"/>
      <c r="AGB25" s="115"/>
      <c r="AGC25" s="115"/>
      <c r="AGD25" s="115"/>
      <c r="AGE25" s="115"/>
      <c r="AGF25" s="115"/>
      <c r="AGG25" s="115"/>
      <c r="AGH25" s="115"/>
      <c r="AGI25" s="115"/>
      <c r="AGJ25" s="115"/>
      <c r="AGK25" s="115"/>
      <c r="AGL25" s="115"/>
      <c r="AGM25" s="115"/>
      <c r="AGN25" s="115"/>
      <c r="AGO25" s="115"/>
      <c r="AGP25" s="115"/>
      <c r="AGQ25" s="115"/>
      <c r="AGR25" s="115"/>
      <c r="AGS25" s="115"/>
      <c r="AGT25" s="115"/>
      <c r="AGU25" s="115"/>
      <c r="AGV25" s="115"/>
      <c r="AGW25" s="115"/>
      <c r="AGX25" s="115"/>
      <c r="AGY25" s="115"/>
      <c r="AGZ25" s="115"/>
      <c r="AHA25" s="115"/>
      <c r="AHB25" s="115"/>
      <c r="AHC25" s="115"/>
      <c r="AHD25" s="115"/>
      <c r="AHE25" s="115"/>
      <c r="AHF25" s="115"/>
      <c r="AHG25" s="115"/>
      <c r="AHH25" s="115"/>
      <c r="AHI25" s="115"/>
      <c r="AHJ25" s="115"/>
      <c r="AHK25" s="115"/>
      <c r="AHL25" s="115"/>
      <c r="AHM25" s="115"/>
      <c r="AHN25" s="115"/>
      <c r="AHO25" s="115"/>
      <c r="AHP25" s="115"/>
      <c r="AHQ25" s="115"/>
      <c r="AHR25" s="115"/>
      <c r="AHS25" s="115"/>
      <c r="AHT25" s="115"/>
      <c r="AHU25" s="115"/>
      <c r="AHV25" s="115"/>
      <c r="AHW25" s="115"/>
      <c r="AHX25" s="115"/>
      <c r="AHY25" s="115"/>
      <c r="AHZ25" s="115"/>
      <c r="AIA25" s="115"/>
      <c r="AIB25" s="115"/>
      <c r="AIC25" s="115"/>
      <c r="AID25" s="115"/>
      <c r="AIE25" s="115"/>
      <c r="AIF25" s="115"/>
      <c r="AIG25" s="115"/>
      <c r="AIH25" s="115"/>
      <c r="AII25" s="115"/>
      <c r="AIJ25" s="115"/>
      <c r="AIK25" s="115"/>
      <c r="AIL25" s="115"/>
      <c r="AIM25" s="115"/>
      <c r="AIN25" s="115"/>
      <c r="AIO25" s="115"/>
      <c r="AIP25" s="115"/>
      <c r="AIQ25" s="115"/>
      <c r="AIR25" s="115"/>
      <c r="AIS25" s="115"/>
    </row>
    <row r="26" spans="1:929" ht="35.1" customHeight="1" x14ac:dyDescent="0.2">
      <c r="A26" s="37"/>
      <c r="B26" s="357"/>
      <c r="C26" s="345" t="s">
        <v>509</v>
      </c>
      <c r="D26" s="346"/>
      <c r="E26" s="137"/>
      <c r="BS26" s="308"/>
      <c r="BT26" s="330"/>
      <c r="BU26" s="345" t="s">
        <v>493</v>
      </c>
      <c r="BV26" s="346"/>
      <c r="BW26" s="137"/>
      <c r="BX26" s="115"/>
      <c r="BY26" s="115"/>
      <c r="BZ26" s="115"/>
      <c r="CA26" s="115"/>
      <c r="CB26" s="115"/>
      <c r="CC26" s="115"/>
      <c r="CD26" s="115"/>
      <c r="CE26" s="115"/>
      <c r="CF26" s="115"/>
      <c r="CG26" s="115"/>
      <c r="CH26" s="115"/>
      <c r="CI26" s="115"/>
      <c r="CJ26" s="115"/>
      <c r="CK26" s="115"/>
      <c r="CL26" s="115"/>
      <c r="CM26" s="115"/>
      <c r="CN26" s="115"/>
      <c r="CO26" s="115"/>
      <c r="CP26" s="115"/>
      <c r="CQ26" s="115"/>
      <c r="CR26" s="115"/>
      <c r="CS26" s="115"/>
      <c r="CT26" s="115"/>
      <c r="CU26" s="115"/>
      <c r="CV26" s="115"/>
      <c r="CW26" s="115"/>
      <c r="CX26" s="115"/>
      <c r="CY26" s="115"/>
      <c r="CZ26" s="115"/>
      <c r="DA26" s="115"/>
      <c r="DB26" s="115"/>
      <c r="DC26" s="115"/>
      <c r="DD26" s="115"/>
      <c r="DE26" s="115"/>
      <c r="DF26" s="115"/>
      <c r="DG26" s="115"/>
      <c r="DH26" s="115"/>
      <c r="DI26" s="115"/>
      <c r="DJ26" s="115"/>
      <c r="DK26" s="115"/>
      <c r="DL26" s="115"/>
      <c r="DM26" s="115"/>
      <c r="DN26" s="115"/>
      <c r="DO26" s="115"/>
      <c r="DP26" s="115"/>
      <c r="DQ26" s="115"/>
      <c r="DR26" s="115"/>
      <c r="DS26" s="115"/>
      <c r="DT26" s="115"/>
      <c r="DU26" s="115"/>
      <c r="DV26" s="115"/>
      <c r="DW26" s="115"/>
      <c r="DX26" s="115"/>
      <c r="DY26" s="115"/>
      <c r="DZ26" s="115"/>
      <c r="EA26" s="115"/>
      <c r="EB26" s="115"/>
      <c r="EC26" s="115"/>
      <c r="ED26" s="115"/>
      <c r="EE26" s="115"/>
      <c r="EF26" s="115"/>
      <c r="EG26" s="115"/>
      <c r="EH26" s="115"/>
      <c r="EI26" s="115"/>
      <c r="EJ26" s="115"/>
      <c r="EK26" s="115"/>
      <c r="EL26" s="115"/>
      <c r="EM26" s="115"/>
      <c r="EN26" s="115"/>
      <c r="EO26" s="115"/>
      <c r="EP26" s="115"/>
      <c r="EQ26" s="115"/>
      <c r="ER26" s="115"/>
      <c r="ES26" s="115"/>
      <c r="ET26" s="115"/>
      <c r="EU26" s="115"/>
      <c r="EV26" s="115"/>
      <c r="EW26" s="115"/>
      <c r="EX26" s="115"/>
      <c r="EY26" s="115"/>
      <c r="EZ26" s="115"/>
      <c r="FA26" s="115"/>
      <c r="FB26" s="115"/>
      <c r="FC26" s="115"/>
      <c r="FD26" s="115"/>
      <c r="FE26" s="115"/>
      <c r="FF26" s="115"/>
      <c r="FG26" s="115"/>
      <c r="FH26" s="115"/>
      <c r="FI26" s="115"/>
      <c r="FJ26" s="115"/>
      <c r="FK26" s="115"/>
      <c r="FL26" s="115"/>
      <c r="FM26" s="115"/>
      <c r="FN26" s="115"/>
      <c r="FO26" s="115"/>
      <c r="FP26" s="115"/>
      <c r="FQ26" s="115"/>
      <c r="FR26" s="115"/>
      <c r="FS26" s="115"/>
      <c r="FT26" s="115"/>
      <c r="FU26" s="115"/>
      <c r="FV26" s="115"/>
      <c r="FW26" s="115"/>
      <c r="FX26" s="115"/>
      <c r="FY26" s="115"/>
      <c r="FZ26" s="115"/>
      <c r="GA26" s="115"/>
      <c r="GB26" s="115"/>
      <c r="GC26" s="115"/>
      <c r="GD26" s="115"/>
      <c r="GE26" s="115"/>
      <c r="GF26" s="115"/>
      <c r="GG26" s="115"/>
      <c r="GH26" s="115"/>
      <c r="GI26" s="115"/>
      <c r="GJ26" s="115"/>
      <c r="GK26" s="115"/>
      <c r="GL26" s="115"/>
      <c r="GM26" s="115"/>
      <c r="GN26" s="115"/>
      <c r="GO26" s="115"/>
      <c r="GP26" s="115"/>
      <c r="GQ26" s="115"/>
      <c r="GR26" s="115"/>
      <c r="GS26" s="115"/>
      <c r="GT26" s="115"/>
      <c r="GU26" s="115"/>
      <c r="GV26" s="115"/>
      <c r="GW26" s="115"/>
      <c r="GX26" s="115"/>
      <c r="GY26" s="115"/>
      <c r="GZ26" s="115"/>
      <c r="HA26" s="115"/>
      <c r="HB26" s="115"/>
      <c r="HC26" s="115"/>
      <c r="HD26" s="115"/>
      <c r="HE26" s="115"/>
      <c r="HF26" s="115"/>
      <c r="HG26" s="115"/>
      <c r="HH26" s="115"/>
      <c r="HI26" s="115"/>
      <c r="HJ26" s="115"/>
      <c r="HK26" s="115"/>
      <c r="HL26" s="115"/>
      <c r="HM26" s="115"/>
      <c r="HN26" s="115"/>
      <c r="HO26" s="115"/>
      <c r="HP26" s="115"/>
      <c r="HQ26" s="115"/>
      <c r="HR26" s="115"/>
      <c r="HS26" s="115"/>
      <c r="HT26" s="115"/>
      <c r="HU26" s="115"/>
      <c r="HV26" s="115"/>
      <c r="HW26" s="115"/>
      <c r="HX26" s="115"/>
      <c r="HY26" s="115"/>
      <c r="HZ26" s="115"/>
      <c r="IA26" s="115"/>
      <c r="IB26" s="115"/>
      <c r="IC26" s="115"/>
      <c r="ID26" s="115"/>
      <c r="IE26" s="115"/>
      <c r="IF26" s="115"/>
      <c r="IG26" s="115"/>
      <c r="IH26" s="115"/>
      <c r="II26" s="115"/>
      <c r="IJ26" s="115"/>
      <c r="IK26" s="115"/>
      <c r="IL26" s="115"/>
      <c r="IM26" s="115"/>
      <c r="IN26" s="115"/>
      <c r="IO26" s="115"/>
      <c r="IP26" s="115"/>
      <c r="IQ26" s="115"/>
      <c r="IR26" s="115"/>
      <c r="IS26" s="115"/>
      <c r="IT26" s="115"/>
      <c r="IU26" s="115"/>
      <c r="IV26" s="115"/>
      <c r="IW26" s="115"/>
      <c r="IX26" s="115"/>
      <c r="IY26" s="115"/>
      <c r="IZ26" s="115"/>
      <c r="JA26" s="115"/>
      <c r="JB26" s="115"/>
      <c r="JC26" s="115"/>
      <c r="JD26" s="115"/>
      <c r="JE26" s="115"/>
      <c r="JF26" s="115"/>
      <c r="JG26" s="115"/>
      <c r="JH26" s="115"/>
      <c r="JI26" s="115"/>
      <c r="JJ26" s="115"/>
      <c r="JK26" s="115"/>
      <c r="JL26" s="115"/>
      <c r="JM26" s="115"/>
      <c r="JN26" s="115"/>
      <c r="JO26" s="115"/>
      <c r="JP26" s="115"/>
      <c r="JQ26" s="115"/>
      <c r="JR26" s="115"/>
      <c r="JS26" s="115"/>
      <c r="JT26" s="115"/>
      <c r="JU26" s="115"/>
      <c r="JV26" s="115"/>
      <c r="JW26" s="115"/>
      <c r="JX26" s="115"/>
      <c r="JY26" s="115"/>
      <c r="JZ26" s="115"/>
      <c r="KA26" s="115"/>
      <c r="KB26" s="115"/>
      <c r="KC26" s="115"/>
      <c r="KD26" s="115"/>
      <c r="KE26" s="115"/>
      <c r="KF26" s="115"/>
      <c r="KG26" s="115"/>
      <c r="KH26" s="115"/>
      <c r="KI26" s="115"/>
      <c r="KJ26" s="115"/>
      <c r="KK26" s="115"/>
      <c r="KL26" s="115"/>
      <c r="KM26" s="115"/>
      <c r="KN26" s="115"/>
      <c r="KO26" s="115"/>
      <c r="KP26" s="115"/>
      <c r="KQ26" s="115"/>
      <c r="KR26" s="115"/>
      <c r="KS26" s="115"/>
      <c r="KT26" s="115"/>
      <c r="KU26" s="115"/>
      <c r="KV26" s="115"/>
      <c r="KW26" s="115"/>
      <c r="KX26" s="115"/>
      <c r="KY26" s="115"/>
      <c r="KZ26" s="115"/>
      <c r="LA26" s="115"/>
      <c r="LB26" s="115"/>
      <c r="LC26" s="115"/>
      <c r="LD26" s="115"/>
      <c r="LE26" s="115"/>
      <c r="LF26" s="115"/>
      <c r="LG26" s="115"/>
      <c r="LH26" s="115"/>
      <c r="LI26" s="115"/>
      <c r="LJ26" s="115"/>
      <c r="LK26" s="115"/>
      <c r="LL26" s="115"/>
      <c r="LM26" s="115"/>
      <c r="LN26" s="115"/>
      <c r="LO26" s="115"/>
      <c r="LP26" s="115"/>
      <c r="LQ26" s="115"/>
      <c r="LR26" s="115"/>
      <c r="LS26" s="115"/>
      <c r="LT26" s="115"/>
      <c r="LU26" s="115"/>
      <c r="LV26" s="115"/>
      <c r="LW26" s="115"/>
      <c r="LX26" s="115"/>
      <c r="LY26" s="115"/>
      <c r="LZ26" s="115"/>
      <c r="MA26" s="115"/>
      <c r="MB26" s="115"/>
      <c r="MC26" s="115"/>
      <c r="MD26" s="115"/>
      <c r="ME26" s="115"/>
      <c r="MF26" s="115"/>
      <c r="MG26" s="115"/>
      <c r="MH26" s="115"/>
      <c r="MI26" s="115"/>
      <c r="MJ26" s="115"/>
      <c r="MK26" s="115"/>
      <c r="ML26" s="115"/>
      <c r="MM26" s="115"/>
      <c r="MN26" s="115"/>
      <c r="MO26" s="115"/>
      <c r="MP26" s="115"/>
      <c r="MQ26" s="115"/>
      <c r="MR26" s="115"/>
      <c r="MS26" s="115"/>
      <c r="MT26" s="115"/>
      <c r="MU26" s="115"/>
      <c r="MV26" s="115"/>
      <c r="MW26" s="115"/>
      <c r="MX26" s="115"/>
      <c r="MY26" s="115"/>
      <c r="MZ26" s="115"/>
      <c r="NA26" s="115"/>
      <c r="NB26" s="115"/>
      <c r="NC26" s="115"/>
      <c r="ND26" s="115"/>
      <c r="NE26" s="115"/>
      <c r="NF26" s="115"/>
      <c r="NG26" s="115"/>
      <c r="NH26" s="115"/>
      <c r="NI26" s="115"/>
      <c r="NJ26" s="115"/>
      <c r="NK26" s="115"/>
      <c r="NL26" s="115"/>
      <c r="NM26" s="115"/>
      <c r="NN26" s="115"/>
      <c r="NO26" s="115"/>
      <c r="NP26" s="115"/>
      <c r="NQ26" s="115"/>
      <c r="NR26" s="115"/>
      <c r="NS26" s="115"/>
      <c r="NT26" s="115"/>
      <c r="NU26" s="115"/>
      <c r="NV26" s="115"/>
      <c r="NW26" s="115"/>
      <c r="NX26" s="115"/>
      <c r="NY26" s="115"/>
      <c r="NZ26" s="115"/>
      <c r="OA26" s="115"/>
      <c r="OB26" s="115"/>
      <c r="OC26" s="115"/>
      <c r="OD26" s="115"/>
      <c r="OE26" s="115"/>
      <c r="OF26" s="115"/>
      <c r="OG26" s="115"/>
      <c r="OH26" s="115"/>
      <c r="OI26" s="115"/>
      <c r="OJ26" s="115"/>
      <c r="OK26" s="115"/>
      <c r="OL26" s="115"/>
      <c r="OM26" s="115"/>
      <c r="ON26" s="115"/>
      <c r="OO26" s="115"/>
      <c r="OP26" s="115"/>
      <c r="OQ26" s="115"/>
      <c r="OR26" s="115"/>
      <c r="OS26" s="115"/>
      <c r="OT26" s="115"/>
      <c r="OU26" s="115"/>
      <c r="OV26" s="115"/>
      <c r="OW26" s="115"/>
      <c r="OX26" s="115"/>
      <c r="OY26" s="115"/>
      <c r="OZ26" s="115"/>
      <c r="PA26" s="115"/>
      <c r="PB26" s="115"/>
      <c r="PC26" s="115"/>
      <c r="PD26" s="115"/>
      <c r="PE26" s="115"/>
      <c r="PF26" s="115"/>
      <c r="PG26" s="115"/>
      <c r="PH26" s="115"/>
      <c r="PI26" s="115"/>
      <c r="PJ26" s="115"/>
      <c r="PK26" s="115"/>
      <c r="PL26" s="115"/>
      <c r="PM26" s="115"/>
      <c r="PN26" s="115"/>
      <c r="PO26" s="115"/>
      <c r="PP26" s="115"/>
      <c r="PQ26" s="115"/>
      <c r="PR26" s="115"/>
      <c r="PS26" s="115"/>
      <c r="PT26" s="115"/>
      <c r="PU26" s="115"/>
      <c r="PV26" s="115"/>
      <c r="PW26" s="115"/>
      <c r="PX26" s="115"/>
      <c r="PY26" s="115"/>
      <c r="PZ26" s="115"/>
      <c r="QA26" s="115"/>
      <c r="QB26" s="115"/>
      <c r="QC26" s="115"/>
      <c r="QD26" s="115"/>
      <c r="QE26" s="115"/>
      <c r="QF26" s="115"/>
      <c r="QG26" s="115"/>
      <c r="QH26" s="115"/>
      <c r="QI26" s="115"/>
      <c r="QJ26" s="115"/>
      <c r="QK26" s="115"/>
      <c r="QL26" s="115"/>
      <c r="QM26" s="115"/>
      <c r="QN26" s="115"/>
      <c r="QO26" s="115"/>
      <c r="QP26" s="115"/>
      <c r="QQ26" s="115"/>
      <c r="QR26" s="115"/>
      <c r="QS26" s="115"/>
      <c r="QT26" s="115"/>
      <c r="QU26" s="115"/>
      <c r="QV26" s="115"/>
      <c r="QW26" s="115"/>
      <c r="QX26" s="115"/>
      <c r="QY26" s="115"/>
      <c r="QZ26" s="115"/>
      <c r="RA26" s="115"/>
      <c r="RB26" s="115"/>
      <c r="RC26" s="115"/>
      <c r="RD26" s="115"/>
      <c r="RE26" s="115"/>
      <c r="RF26" s="115"/>
      <c r="RG26" s="115"/>
      <c r="RH26" s="115"/>
      <c r="RI26" s="115"/>
      <c r="RJ26" s="115"/>
      <c r="RK26" s="115"/>
      <c r="RL26" s="115"/>
      <c r="RM26" s="115"/>
      <c r="RN26" s="115"/>
      <c r="RO26" s="115"/>
      <c r="RP26" s="115"/>
      <c r="RQ26" s="115"/>
      <c r="RR26" s="115"/>
      <c r="RS26" s="115"/>
      <c r="RT26" s="115"/>
      <c r="RU26" s="115"/>
      <c r="RV26" s="115"/>
      <c r="RW26" s="115"/>
      <c r="RX26" s="115"/>
      <c r="RY26" s="115"/>
      <c r="RZ26" s="115"/>
      <c r="SA26" s="115"/>
      <c r="SB26" s="115"/>
      <c r="SC26" s="115"/>
      <c r="SD26" s="115"/>
      <c r="SE26" s="115"/>
      <c r="SF26" s="115"/>
      <c r="SG26" s="115"/>
      <c r="SH26" s="115"/>
      <c r="SI26" s="115"/>
      <c r="SJ26" s="115"/>
      <c r="SK26" s="115"/>
      <c r="SL26" s="115"/>
      <c r="SM26" s="115"/>
      <c r="SN26" s="115"/>
      <c r="SO26" s="115"/>
      <c r="SP26" s="115"/>
      <c r="SQ26" s="115"/>
      <c r="SR26" s="115"/>
      <c r="SS26" s="115"/>
      <c r="ST26" s="115"/>
      <c r="SU26" s="115"/>
      <c r="SV26" s="115"/>
      <c r="SW26" s="115"/>
      <c r="SX26" s="115"/>
      <c r="SY26" s="115"/>
      <c r="SZ26" s="115"/>
      <c r="TA26" s="115"/>
      <c r="TB26" s="115"/>
      <c r="TC26" s="115"/>
      <c r="TD26" s="115"/>
      <c r="TE26" s="115"/>
      <c r="TF26" s="115"/>
      <c r="TG26" s="115"/>
      <c r="TH26" s="115"/>
      <c r="TI26" s="115"/>
      <c r="TJ26" s="115"/>
      <c r="TK26" s="115"/>
      <c r="TL26" s="115"/>
      <c r="TM26" s="115"/>
      <c r="TN26" s="115"/>
      <c r="TO26" s="115"/>
      <c r="TP26" s="115"/>
      <c r="TQ26" s="115"/>
      <c r="TR26" s="115"/>
      <c r="TS26" s="115"/>
      <c r="TT26" s="115"/>
      <c r="TU26" s="115"/>
      <c r="TV26" s="115"/>
      <c r="TW26" s="115"/>
      <c r="TX26" s="115"/>
      <c r="TY26" s="115"/>
      <c r="TZ26" s="115"/>
      <c r="UA26" s="115"/>
      <c r="UB26" s="115"/>
      <c r="UC26" s="115"/>
      <c r="UD26" s="115"/>
      <c r="UE26" s="115"/>
      <c r="UF26" s="115"/>
      <c r="UG26" s="115"/>
      <c r="UH26" s="115"/>
      <c r="UI26" s="115"/>
      <c r="UJ26" s="115"/>
      <c r="UK26" s="115"/>
      <c r="UL26" s="115"/>
      <c r="UM26" s="115"/>
      <c r="UN26" s="115"/>
      <c r="UO26" s="115"/>
      <c r="UP26" s="115"/>
      <c r="UQ26" s="115"/>
      <c r="UR26" s="115"/>
      <c r="US26" s="115"/>
      <c r="UT26" s="115"/>
      <c r="UU26" s="115"/>
      <c r="UV26" s="115"/>
      <c r="UW26" s="115"/>
      <c r="UX26" s="115"/>
      <c r="UY26" s="115"/>
      <c r="UZ26" s="115"/>
      <c r="VA26" s="115"/>
      <c r="VB26" s="115"/>
      <c r="VC26" s="115"/>
      <c r="VD26" s="115"/>
      <c r="VE26" s="115"/>
      <c r="VF26" s="115"/>
      <c r="VG26" s="115"/>
      <c r="VH26" s="115"/>
      <c r="VI26" s="115"/>
      <c r="VJ26" s="115"/>
      <c r="VK26" s="115"/>
      <c r="VL26" s="115"/>
      <c r="VM26" s="115"/>
      <c r="VN26" s="115"/>
      <c r="VO26" s="115"/>
      <c r="VP26" s="115"/>
      <c r="VQ26" s="115"/>
      <c r="VR26" s="115"/>
      <c r="VS26" s="115"/>
      <c r="VT26" s="115"/>
      <c r="VU26" s="115"/>
      <c r="VV26" s="115"/>
      <c r="VW26" s="115"/>
      <c r="VX26" s="115"/>
      <c r="VY26" s="115"/>
      <c r="VZ26" s="115"/>
      <c r="WA26" s="115"/>
      <c r="WB26" s="115"/>
      <c r="WC26" s="115"/>
      <c r="WD26" s="115"/>
      <c r="WE26" s="115"/>
      <c r="WF26" s="115"/>
      <c r="WG26" s="115"/>
      <c r="WH26" s="115"/>
      <c r="WI26" s="115"/>
      <c r="WJ26" s="115"/>
      <c r="WK26" s="115"/>
      <c r="WL26" s="115"/>
      <c r="WM26" s="115"/>
      <c r="WN26" s="115"/>
      <c r="WO26" s="115"/>
      <c r="WP26" s="115"/>
      <c r="WQ26" s="115"/>
      <c r="WR26" s="115"/>
      <c r="WS26" s="115"/>
      <c r="WT26" s="115"/>
      <c r="WU26" s="115"/>
      <c r="WV26" s="115"/>
      <c r="WW26" s="115"/>
      <c r="WX26" s="115"/>
      <c r="WY26" s="115"/>
      <c r="WZ26" s="115"/>
      <c r="XA26" s="115"/>
      <c r="XB26" s="115"/>
      <c r="XC26" s="115"/>
      <c r="XD26" s="115"/>
      <c r="XE26" s="115"/>
      <c r="XF26" s="115"/>
      <c r="XG26" s="115"/>
      <c r="XH26" s="115"/>
      <c r="XI26" s="115"/>
      <c r="XJ26" s="115"/>
      <c r="XK26" s="115"/>
      <c r="XL26" s="115"/>
      <c r="XM26" s="115"/>
      <c r="XN26" s="115"/>
      <c r="XO26" s="115"/>
      <c r="XP26" s="115"/>
      <c r="XQ26" s="115"/>
      <c r="XR26" s="115"/>
      <c r="XS26" s="115"/>
      <c r="XT26" s="115"/>
      <c r="XU26" s="115"/>
      <c r="XV26" s="115"/>
      <c r="XW26" s="115"/>
      <c r="XX26" s="115"/>
      <c r="XY26" s="115"/>
      <c r="XZ26" s="115"/>
      <c r="YA26" s="115"/>
      <c r="YB26" s="115"/>
      <c r="YC26" s="115"/>
      <c r="YD26" s="115"/>
      <c r="YE26" s="115"/>
      <c r="YF26" s="115"/>
      <c r="YG26" s="115"/>
      <c r="YH26" s="115"/>
      <c r="YI26" s="115"/>
      <c r="YJ26" s="115"/>
      <c r="YK26" s="115"/>
      <c r="YL26" s="115"/>
      <c r="YM26" s="115"/>
      <c r="YN26" s="115"/>
      <c r="YO26" s="115"/>
      <c r="YP26" s="115"/>
      <c r="YQ26" s="115"/>
      <c r="YR26" s="115"/>
      <c r="YS26" s="115"/>
      <c r="YT26" s="115"/>
      <c r="YU26" s="115"/>
      <c r="YV26" s="115"/>
      <c r="YW26" s="115"/>
      <c r="YX26" s="115"/>
      <c r="YY26" s="115"/>
      <c r="YZ26" s="115"/>
      <c r="ZA26" s="115"/>
      <c r="ZB26" s="115"/>
      <c r="ZC26" s="115"/>
      <c r="ZD26" s="115"/>
      <c r="ZE26" s="115"/>
      <c r="ZF26" s="115"/>
      <c r="ZG26" s="115"/>
      <c r="ZH26" s="115"/>
      <c r="ZI26" s="115"/>
      <c r="ZJ26" s="115"/>
      <c r="ZK26" s="115"/>
      <c r="ZL26" s="115"/>
      <c r="ZM26" s="115"/>
      <c r="ZN26" s="115"/>
      <c r="ZO26" s="115"/>
      <c r="ZP26" s="115"/>
      <c r="ZQ26" s="115"/>
      <c r="ZR26" s="115"/>
      <c r="ZS26" s="115"/>
      <c r="ZT26" s="115"/>
      <c r="ZU26" s="115"/>
      <c r="ZV26" s="115"/>
      <c r="ZW26" s="115"/>
      <c r="ZX26" s="115"/>
      <c r="ZY26" s="115"/>
      <c r="ZZ26" s="115"/>
      <c r="AAA26" s="115"/>
      <c r="AAB26" s="115"/>
      <c r="AAC26" s="115"/>
      <c r="AAD26" s="115"/>
      <c r="AAE26" s="115"/>
      <c r="AAF26" s="115"/>
      <c r="AAG26" s="115"/>
      <c r="AAH26" s="115"/>
      <c r="AAI26" s="115"/>
      <c r="AAJ26" s="115"/>
      <c r="AAK26" s="115"/>
      <c r="AAL26" s="115"/>
      <c r="AAM26" s="115"/>
      <c r="AAN26" s="115"/>
      <c r="AAO26" s="115"/>
      <c r="AAP26" s="115"/>
      <c r="AAQ26" s="115"/>
      <c r="AAR26" s="115"/>
      <c r="AAS26" s="115"/>
      <c r="AAT26" s="115"/>
      <c r="AAU26" s="115"/>
      <c r="AAV26" s="115"/>
      <c r="AAW26" s="115"/>
      <c r="AAX26" s="115"/>
      <c r="AAY26" s="115"/>
      <c r="AAZ26" s="115"/>
      <c r="ABA26" s="115"/>
      <c r="ABB26" s="115"/>
      <c r="ABC26" s="115"/>
      <c r="ABD26" s="115"/>
      <c r="ABE26" s="115"/>
      <c r="ABF26" s="115"/>
      <c r="ABG26" s="115"/>
      <c r="ABH26" s="115"/>
      <c r="ABI26" s="115"/>
      <c r="ABJ26" s="115"/>
      <c r="ABK26" s="115"/>
      <c r="ABL26" s="115"/>
      <c r="ABM26" s="115"/>
      <c r="ABN26" s="115"/>
      <c r="ABO26" s="115"/>
      <c r="ABP26" s="115"/>
      <c r="ABQ26" s="115"/>
      <c r="ABR26" s="115"/>
      <c r="ABS26" s="115"/>
      <c r="ABT26" s="115"/>
      <c r="ABU26" s="115"/>
      <c r="ABV26" s="115"/>
      <c r="ABW26" s="115"/>
      <c r="ABX26" s="115"/>
      <c r="ABY26" s="115"/>
      <c r="ABZ26" s="115"/>
      <c r="ACA26" s="115"/>
      <c r="ACB26" s="115"/>
      <c r="ACC26" s="115"/>
      <c r="ACD26" s="115"/>
      <c r="ACE26" s="115"/>
      <c r="ACF26" s="115"/>
      <c r="ACG26" s="115"/>
      <c r="ACH26" s="115"/>
      <c r="ACI26" s="115"/>
      <c r="ACJ26" s="115"/>
      <c r="ACK26" s="115"/>
      <c r="ACL26" s="115"/>
      <c r="ACM26" s="115"/>
      <c r="ACN26" s="115"/>
      <c r="ACO26" s="115"/>
      <c r="ACP26" s="115"/>
      <c r="ACQ26" s="115"/>
      <c r="ACR26" s="115"/>
      <c r="ACS26" s="115"/>
      <c r="ACT26" s="115"/>
      <c r="ACU26" s="115"/>
      <c r="ACV26" s="115"/>
      <c r="ACW26" s="115"/>
      <c r="ACX26" s="115"/>
      <c r="ACY26" s="115"/>
      <c r="ACZ26" s="115"/>
      <c r="ADA26" s="115"/>
      <c r="ADB26" s="115"/>
      <c r="ADC26" s="115"/>
      <c r="ADD26" s="115"/>
      <c r="ADE26" s="115"/>
      <c r="ADF26" s="115"/>
      <c r="ADG26" s="115"/>
      <c r="ADH26" s="115"/>
      <c r="ADI26" s="115"/>
      <c r="ADJ26" s="115"/>
      <c r="ADK26" s="115"/>
      <c r="ADL26" s="115"/>
      <c r="ADM26" s="115"/>
      <c r="ADN26" s="115"/>
      <c r="ADO26" s="115"/>
      <c r="ADP26" s="115"/>
      <c r="ADQ26" s="115"/>
      <c r="ADR26" s="115"/>
      <c r="ADS26" s="115"/>
      <c r="ADT26" s="115"/>
      <c r="ADU26" s="115"/>
      <c r="ADV26" s="115"/>
      <c r="ADW26" s="115"/>
      <c r="ADX26" s="115"/>
      <c r="ADY26" s="115"/>
      <c r="ADZ26" s="115"/>
      <c r="AEA26" s="115"/>
      <c r="AEB26" s="115"/>
      <c r="AEC26" s="115"/>
      <c r="AED26" s="115"/>
      <c r="AEE26" s="115"/>
      <c r="AEF26" s="115"/>
      <c r="AEG26" s="115"/>
      <c r="AEH26" s="115"/>
      <c r="AEI26" s="115"/>
      <c r="AEJ26" s="115"/>
      <c r="AEK26" s="115"/>
      <c r="AEL26" s="115"/>
      <c r="AEM26" s="115"/>
      <c r="AEN26" s="115"/>
      <c r="AEO26" s="115"/>
      <c r="AEP26" s="115"/>
      <c r="AEQ26" s="115"/>
      <c r="AER26" s="115"/>
      <c r="AES26" s="115"/>
      <c r="AET26" s="115"/>
      <c r="AEU26" s="115"/>
      <c r="AEV26" s="115"/>
      <c r="AEW26" s="115"/>
      <c r="AEX26" s="115"/>
      <c r="AEY26" s="115"/>
      <c r="AEZ26" s="115"/>
      <c r="AFA26" s="115"/>
      <c r="AFB26" s="115"/>
      <c r="AFC26" s="115"/>
      <c r="AFD26" s="115"/>
      <c r="AFE26" s="115"/>
      <c r="AFF26" s="115"/>
      <c r="AFG26" s="115"/>
      <c r="AFH26" s="115"/>
      <c r="AFI26" s="115"/>
      <c r="AFJ26" s="115"/>
      <c r="AFK26" s="115"/>
      <c r="AFL26" s="115"/>
      <c r="AFM26" s="115"/>
      <c r="AFN26" s="115"/>
      <c r="AFO26" s="115"/>
      <c r="AFP26" s="115"/>
      <c r="AFQ26" s="115"/>
      <c r="AFR26" s="115"/>
      <c r="AFS26" s="115"/>
      <c r="AFT26" s="115"/>
      <c r="AFU26" s="115"/>
      <c r="AFV26" s="115"/>
      <c r="AFW26" s="115"/>
      <c r="AFX26" s="115"/>
      <c r="AFY26" s="115"/>
      <c r="AFZ26" s="115"/>
      <c r="AGA26" s="115"/>
      <c r="AGB26" s="115"/>
      <c r="AGC26" s="115"/>
      <c r="AGD26" s="115"/>
      <c r="AGE26" s="115"/>
      <c r="AGF26" s="115"/>
      <c r="AGG26" s="115"/>
      <c r="AGH26" s="115"/>
      <c r="AGI26" s="115"/>
      <c r="AGJ26" s="115"/>
      <c r="AGK26" s="115"/>
      <c r="AGL26" s="115"/>
      <c r="AGM26" s="115"/>
      <c r="AGN26" s="115"/>
      <c r="AGO26" s="115"/>
      <c r="AGP26" s="115"/>
      <c r="AGQ26" s="115"/>
      <c r="AGR26" s="115"/>
      <c r="AGS26" s="115"/>
      <c r="AGT26" s="115"/>
      <c r="AGU26" s="115"/>
      <c r="AGV26" s="115"/>
      <c r="AGW26" s="115"/>
      <c r="AGX26" s="115"/>
      <c r="AGY26" s="115"/>
      <c r="AGZ26" s="115"/>
      <c r="AHA26" s="115"/>
      <c r="AHB26" s="115"/>
      <c r="AHC26" s="115"/>
      <c r="AHD26" s="115"/>
      <c r="AHE26" s="115"/>
      <c r="AHF26" s="115"/>
      <c r="AHG26" s="115"/>
      <c r="AHH26" s="115"/>
      <c r="AHI26" s="115"/>
      <c r="AHJ26" s="115"/>
      <c r="AHK26" s="115"/>
      <c r="AHL26" s="115"/>
      <c r="AHM26" s="115"/>
      <c r="AHN26" s="115"/>
      <c r="AHO26" s="115"/>
      <c r="AHP26" s="115"/>
      <c r="AHQ26" s="115"/>
      <c r="AHR26" s="115"/>
      <c r="AHS26" s="115"/>
      <c r="AHT26" s="115"/>
      <c r="AHU26" s="115"/>
      <c r="AHV26" s="115"/>
      <c r="AHW26" s="115"/>
      <c r="AHX26" s="115"/>
      <c r="AHY26" s="115"/>
      <c r="AHZ26" s="115"/>
      <c r="AIA26" s="115"/>
      <c r="AIB26" s="115"/>
      <c r="AIC26" s="115"/>
      <c r="AID26" s="115"/>
      <c r="AIE26" s="115"/>
      <c r="AIF26" s="115"/>
      <c r="AIG26" s="115"/>
      <c r="AIH26" s="115"/>
      <c r="AII26" s="115"/>
      <c r="AIJ26" s="115"/>
      <c r="AIK26" s="115"/>
      <c r="AIL26" s="115"/>
      <c r="AIM26" s="115"/>
      <c r="AIN26" s="115"/>
      <c r="AIO26" s="115"/>
      <c r="AIP26" s="115"/>
      <c r="AIQ26" s="115"/>
      <c r="AIR26" s="115"/>
      <c r="AIS26" s="115"/>
    </row>
    <row r="27" spans="1:929" ht="35.1" customHeight="1" x14ac:dyDescent="0.2">
      <c r="A27" s="37"/>
      <c r="B27" s="357"/>
      <c r="C27" s="345" t="s">
        <v>510</v>
      </c>
      <c r="D27" s="346"/>
      <c r="E27" s="137"/>
      <c r="BS27" s="308"/>
      <c r="BT27" s="330"/>
      <c r="BU27" s="345" t="s">
        <v>494</v>
      </c>
      <c r="BV27" s="346"/>
      <c r="BW27" s="137"/>
      <c r="BX27" s="115"/>
      <c r="BY27" s="115"/>
      <c r="BZ27" s="115"/>
      <c r="CA27" s="115"/>
      <c r="CB27" s="115"/>
      <c r="CC27" s="115"/>
      <c r="CD27" s="115"/>
      <c r="CE27" s="115"/>
      <c r="CF27" s="115"/>
      <c r="CG27" s="115"/>
      <c r="CH27" s="115"/>
      <c r="CI27" s="115"/>
      <c r="CJ27" s="115"/>
      <c r="CK27" s="115"/>
      <c r="CL27" s="115"/>
      <c r="CM27" s="115"/>
      <c r="CN27" s="115"/>
      <c r="CO27" s="115"/>
      <c r="CP27" s="115"/>
      <c r="CQ27" s="115"/>
      <c r="CR27" s="115"/>
      <c r="CS27" s="115"/>
      <c r="CT27" s="115"/>
      <c r="CU27" s="115"/>
      <c r="CV27" s="115"/>
      <c r="CW27" s="115"/>
      <c r="CX27" s="115"/>
      <c r="CY27" s="115"/>
      <c r="CZ27" s="115"/>
      <c r="DA27" s="115"/>
      <c r="DB27" s="115"/>
      <c r="DC27" s="115"/>
      <c r="DD27" s="115"/>
      <c r="DE27" s="115"/>
      <c r="DF27" s="115"/>
      <c r="DG27" s="115"/>
      <c r="DH27" s="115"/>
      <c r="DI27" s="115"/>
      <c r="DJ27" s="115"/>
      <c r="DK27" s="115"/>
      <c r="DL27" s="115"/>
      <c r="DM27" s="115"/>
      <c r="DN27" s="115"/>
      <c r="DO27" s="115"/>
      <c r="DP27" s="115"/>
      <c r="DQ27" s="115"/>
      <c r="DR27" s="115"/>
      <c r="DS27" s="115"/>
      <c r="DT27" s="115"/>
      <c r="DU27" s="115"/>
      <c r="DV27" s="115"/>
      <c r="DW27" s="115"/>
      <c r="DX27" s="115"/>
      <c r="DY27" s="115"/>
      <c r="DZ27" s="115"/>
      <c r="EA27" s="115"/>
      <c r="EB27" s="115"/>
      <c r="EC27" s="115"/>
      <c r="ED27" s="115"/>
      <c r="EE27" s="115"/>
      <c r="EF27" s="115"/>
      <c r="EG27" s="115"/>
      <c r="EH27" s="115"/>
      <c r="EI27" s="115"/>
      <c r="EJ27" s="115"/>
      <c r="EK27" s="115"/>
      <c r="EL27" s="115"/>
      <c r="EM27" s="115"/>
      <c r="EN27" s="115"/>
      <c r="EO27" s="115"/>
      <c r="EP27" s="115"/>
      <c r="EQ27" s="115"/>
      <c r="ER27" s="115"/>
      <c r="ES27" s="115"/>
      <c r="ET27" s="115"/>
      <c r="EU27" s="115"/>
      <c r="EV27" s="115"/>
      <c r="EW27" s="115"/>
      <c r="EX27" s="115"/>
      <c r="EY27" s="115"/>
      <c r="EZ27" s="115"/>
      <c r="FA27" s="115"/>
      <c r="FB27" s="115"/>
      <c r="FC27" s="115"/>
      <c r="FD27" s="115"/>
      <c r="FE27" s="115"/>
      <c r="FF27" s="115"/>
      <c r="FG27" s="115"/>
      <c r="FH27" s="115"/>
      <c r="FI27" s="115"/>
      <c r="FJ27" s="115"/>
      <c r="FK27" s="115"/>
      <c r="FL27" s="115"/>
      <c r="FM27" s="115"/>
      <c r="FN27" s="115"/>
      <c r="FO27" s="115"/>
      <c r="FP27" s="115"/>
      <c r="FQ27" s="115"/>
      <c r="FR27" s="115"/>
      <c r="FS27" s="115"/>
      <c r="FT27" s="115"/>
      <c r="FU27" s="115"/>
      <c r="FV27" s="115"/>
      <c r="FW27" s="115"/>
      <c r="FX27" s="115"/>
      <c r="FY27" s="115"/>
      <c r="FZ27" s="115"/>
      <c r="GA27" s="115"/>
      <c r="GB27" s="115"/>
      <c r="GC27" s="115"/>
      <c r="GD27" s="115"/>
      <c r="GE27" s="115"/>
      <c r="GF27" s="115"/>
      <c r="GG27" s="115"/>
      <c r="GH27" s="115"/>
      <c r="GI27" s="115"/>
      <c r="GJ27" s="115"/>
      <c r="GK27" s="115"/>
      <c r="GL27" s="115"/>
      <c r="GM27" s="115"/>
      <c r="GN27" s="115"/>
      <c r="GO27" s="115"/>
      <c r="GP27" s="115"/>
      <c r="GQ27" s="115"/>
      <c r="GR27" s="115"/>
      <c r="GS27" s="115"/>
      <c r="GT27" s="115"/>
      <c r="GU27" s="115"/>
      <c r="GV27" s="115"/>
      <c r="GW27" s="115"/>
      <c r="GX27" s="115"/>
      <c r="GY27" s="115"/>
      <c r="GZ27" s="115"/>
      <c r="HA27" s="115"/>
      <c r="HB27" s="115"/>
      <c r="HC27" s="115"/>
      <c r="HD27" s="115"/>
      <c r="HE27" s="115"/>
      <c r="HF27" s="115"/>
      <c r="HG27" s="115"/>
      <c r="HH27" s="115"/>
      <c r="HI27" s="115"/>
      <c r="HJ27" s="115"/>
      <c r="HK27" s="115"/>
      <c r="HL27" s="115"/>
      <c r="HM27" s="115"/>
      <c r="HN27" s="115"/>
      <c r="HO27" s="115"/>
      <c r="HP27" s="115"/>
      <c r="HQ27" s="115"/>
      <c r="HR27" s="115"/>
      <c r="HS27" s="115"/>
      <c r="HT27" s="115"/>
      <c r="HU27" s="115"/>
      <c r="HV27" s="115"/>
      <c r="HW27" s="115"/>
      <c r="HX27" s="115"/>
      <c r="HY27" s="115"/>
      <c r="HZ27" s="115"/>
      <c r="IA27" s="115"/>
      <c r="IB27" s="115"/>
      <c r="IC27" s="115"/>
      <c r="ID27" s="115"/>
      <c r="IE27" s="115"/>
      <c r="IF27" s="115"/>
      <c r="IG27" s="115"/>
      <c r="IH27" s="115"/>
      <c r="II27" s="115"/>
      <c r="IJ27" s="115"/>
      <c r="IK27" s="115"/>
      <c r="IL27" s="115"/>
      <c r="IM27" s="115"/>
      <c r="IN27" s="115"/>
      <c r="IO27" s="115"/>
      <c r="IP27" s="115"/>
      <c r="IQ27" s="115"/>
      <c r="IR27" s="115"/>
      <c r="IS27" s="115"/>
      <c r="IT27" s="115"/>
      <c r="IU27" s="115"/>
      <c r="IV27" s="115"/>
      <c r="IW27" s="115"/>
      <c r="IX27" s="115"/>
      <c r="IY27" s="115"/>
      <c r="IZ27" s="115"/>
      <c r="JA27" s="115"/>
      <c r="JB27" s="115"/>
      <c r="JC27" s="115"/>
      <c r="JD27" s="115"/>
      <c r="JE27" s="115"/>
      <c r="JF27" s="115"/>
      <c r="JG27" s="115"/>
      <c r="JH27" s="115"/>
      <c r="JI27" s="115"/>
      <c r="JJ27" s="115"/>
      <c r="JK27" s="115"/>
      <c r="JL27" s="115"/>
      <c r="JM27" s="115"/>
      <c r="JN27" s="115"/>
      <c r="JO27" s="115"/>
      <c r="JP27" s="115"/>
      <c r="JQ27" s="115"/>
      <c r="JR27" s="115"/>
      <c r="JS27" s="115"/>
      <c r="JT27" s="115"/>
      <c r="JU27" s="115"/>
      <c r="JV27" s="115"/>
      <c r="JW27" s="115"/>
      <c r="JX27" s="115"/>
      <c r="JY27" s="115"/>
      <c r="JZ27" s="115"/>
      <c r="KA27" s="115"/>
      <c r="KB27" s="115"/>
      <c r="KC27" s="115"/>
      <c r="KD27" s="115"/>
      <c r="KE27" s="115"/>
      <c r="KF27" s="115"/>
      <c r="KG27" s="115"/>
      <c r="KH27" s="115"/>
      <c r="KI27" s="115"/>
      <c r="KJ27" s="115"/>
      <c r="KK27" s="115"/>
      <c r="KL27" s="115"/>
      <c r="KM27" s="115"/>
      <c r="KN27" s="115"/>
      <c r="KO27" s="115"/>
      <c r="KP27" s="115"/>
      <c r="KQ27" s="115"/>
      <c r="KR27" s="115"/>
      <c r="KS27" s="115"/>
      <c r="KT27" s="115"/>
      <c r="KU27" s="115"/>
      <c r="KV27" s="115"/>
      <c r="KW27" s="115"/>
      <c r="KX27" s="115"/>
      <c r="KY27" s="115"/>
      <c r="KZ27" s="115"/>
      <c r="LA27" s="115"/>
      <c r="LB27" s="115"/>
      <c r="LC27" s="115"/>
      <c r="LD27" s="115"/>
      <c r="LE27" s="115"/>
      <c r="LF27" s="115"/>
      <c r="LG27" s="115"/>
      <c r="LH27" s="115"/>
      <c r="LI27" s="115"/>
      <c r="LJ27" s="115"/>
      <c r="LK27" s="115"/>
      <c r="LL27" s="115"/>
      <c r="LM27" s="115"/>
      <c r="LN27" s="115"/>
      <c r="LO27" s="115"/>
      <c r="LP27" s="115"/>
      <c r="LQ27" s="115"/>
      <c r="LR27" s="115"/>
      <c r="LS27" s="115"/>
      <c r="LT27" s="115"/>
      <c r="LU27" s="115"/>
      <c r="LV27" s="115"/>
      <c r="LW27" s="115"/>
      <c r="LX27" s="115"/>
      <c r="LY27" s="115"/>
      <c r="LZ27" s="115"/>
      <c r="MA27" s="115"/>
      <c r="MB27" s="115"/>
      <c r="MC27" s="115"/>
      <c r="MD27" s="115"/>
      <c r="ME27" s="115"/>
      <c r="MF27" s="115"/>
      <c r="MG27" s="115"/>
      <c r="MH27" s="115"/>
      <c r="MI27" s="115"/>
      <c r="MJ27" s="115"/>
      <c r="MK27" s="115"/>
      <c r="ML27" s="115"/>
      <c r="MM27" s="115"/>
      <c r="MN27" s="115"/>
      <c r="MO27" s="115"/>
      <c r="MP27" s="115"/>
      <c r="MQ27" s="115"/>
      <c r="MR27" s="115"/>
      <c r="MS27" s="115"/>
      <c r="MT27" s="115"/>
      <c r="MU27" s="115"/>
      <c r="MV27" s="115"/>
      <c r="MW27" s="115"/>
      <c r="MX27" s="115"/>
      <c r="MY27" s="115"/>
      <c r="MZ27" s="115"/>
      <c r="NA27" s="115"/>
      <c r="NB27" s="115"/>
      <c r="NC27" s="115"/>
      <c r="ND27" s="115"/>
      <c r="NE27" s="115"/>
      <c r="NF27" s="115"/>
      <c r="NG27" s="115"/>
      <c r="NH27" s="115"/>
      <c r="NI27" s="115"/>
      <c r="NJ27" s="115"/>
      <c r="NK27" s="115"/>
      <c r="NL27" s="115"/>
      <c r="NM27" s="115"/>
      <c r="NN27" s="115"/>
      <c r="NO27" s="115"/>
      <c r="NP27" s="115"/>
      <c r="NQ27" s="115"/>
      <c r="NR27" s="115"/>
      <c r="NS27" s="115"/>
      <c r="NT27" s="115"/>
      <c r="NU27" s="115"/>
      <c r="NV27" s="115"/>
      <c r="NW27" s="115"/>
      <c r="NX27" s="115"/>
      <c r="NY27" s="115"/>
      <c r="NZ27" s="115"/>
      <c r="OA27" s="115"/>
      <c r="OB27" s="115"/>
      <c r="OC27" s="115"/>
      <c r="OD27" s="115"/>
      <c r="OE27" s="115"/>
      <c r="OF27" s="115"/>
      <c r="OG27" s="115"/>
      <c r="OH27" s="115"/>
      <c r="OI27" s="115"/>
      <c r="OJ27" s="115"/>
      <c r="OK27" s="115"/>
      <c r="OL27" s="115"/>
      <c r="OM27" s="115"/>
      <c r="ON27" s="115"/>
      <c r="OO27" s="115"/>
      <c r="OP27" s="115"/>
      <c r="OQ27" s="115"/>
      <c r="OR27" s="115"/>
      <c r="OS27" s="115"/>
      <c r="OT27" s="115"/>
      <c r="OU27" s="115"/>
      <c r="OV27" s="115"/>
      <c r="OW27" s="115"/>
      <c r="OX27" s="115"/>
      <c r="OY27" s="115"/>
      <c r="OZ27" s="115"/>
      <c r="PA27" s="115"/>
      <c r="PB27" s="115"/>
      <c r="PC27" s="115"/>
      <c r="PD27" s="115"/>
      <c r="PE27" s="115"/>
      <c r="PF27" s="115"/>
      <c r="PG27" s="115"/>
      <c r="PH27" s="115"/>
      <c r="PI27" s="115"/>
      <c r="PJ27" s="115"/>
      <c r="PK27" s="115"/>
      <c r="PL27" s="115"/>
      <c r="PM27" s="115"/>
      <c r="PN27" s="115"/>
      <c r="PO27" s="115"/>
      <c r="PP27" s="115"/>
      <c r="PQ27" s="115"/>
      <c r="PR27" s="115"/>
      <c r="PS27" s="115"/>
      <c r="PT27" s="115"/>
      <c r="PU27" s="115"/>
      <c r="PV27" s="115"/>
      <c r="PW27" s="115"/>
      <c r="PX27" s="115"/>
      <c r="PY27" s="115"/>
      <c r="PZ27" s="115"/>
      <c r="QA27" s="115"/>
      <c r="QB27" s="115"/>
      <c r="QC27" s="115"/>
      <c r="QD27" s="115"/>
      <c r="QE27" s="115"/>
      <c r="QF27" s="115"/>
      <c r="QG27" s="115"/>
      <c r="QH27" s="115"/>
      <c r="QI27" s="115"/>
      <c r="QJ27" s="115"/>
      <c r="QK27" s="115"/>
      <c r="QL27" s="115"/>
      <c r="QM27" s="115"/>
      <c r="QN27" s="115"/>
      <c r="QO27" s="115"/>
      <c r="QP27" s="115"/>
      <c r="QQ27" s="115"/>
      <c r="QR27" s="115"/>
      <c r="QS27" s="115"/>
      <c r="QT27" s="115"/>
      <c r="QU27" s="115"/>
      <c r="QV27" s="115"/>
      <c r="QW27" s="115"/>
      <c r="QX27" s="115"/>
      <c r="QY27" s="115"/>
      <c r="QZ27" s="115"/>
      <c r="RA27" s="115"/>
      <c r="RB27" s="115"/>
      <c r="RC27" s="115"/>
      <c r="RD27" s="115"/>
      <c r="RE27" s="115"/>
      <c r="RF27" s="115"/>
      <c r="RG27" s="115"/>
      <c r="RH27" s="115"/>
      <c r="RI27" s="115"/>
      <c r="RJ27" s="115"/>
      <c r="RK27" s="115"/>
      <c r="RL27" s="115"/>
      <c r="RM27" s="115"/>
      <c r="RN27" s="115"/>
      <c r="RO27" s="115"/>
      <c r="RP27" s="115"/>
      <c r="RQ27" s="115"/>
      <c r="RR27" s="115"/>
      <c r="RS27" s="115"/>
      <c r="RT27" s="115"/>
      <c r="RU27" s="115"/>
      <c r="RV27" s="115"/>
      <c r="RW27" s="115"/>
      <c r="RX27" s="115"/>
      <c r="RY27" s="115"/>
      <c r="RZ27" s="115"/>
      <c r="SA27" s="115"/>
      <c r="SB27" s="115"/>
      <c r="SC27" s="115"/>
      <c r="SD27" s="115"/>
      <c r="SE27" s="115"/>
      <c r="SF27" s="115"/>
      <c r="SG27" s="115"/>
      <c r="SH27" s="115"/>
      <c r="SI27" s="115"/>
      <c r="SJ27" s="115"/>
      <c r="SK27" s="115"/>
      <c r="SL27" s="115"/>
      <c r="SM27" s="115"/>
      <c r="SN27" s="115"/>
      <c r="SO27" s="115"/>
      <c r="SP27" s="115"/>
      <c r="SQ27" s="115"/>
      <c r="SR27" s="115"/>
      <c r="SS27" s="115"/>
      <c r="ST27" s="115"/>
      <c r="SU27" s="115"/>
      <c r="SV27" s="115"/>
      <c r="SW27" s="115"/>
      <c r="SX27" s="115"/>
      <c r="SY27" s="115"/>
      <c r="SZ27" s="115"/>
      <c r="TA27" s="115"/>
      <c r="TB27" s="115"/>
      <c r="TC27" s="115"/>
      <c r="TD27" s="115"/>
      <c r="TE27" s="115"/>
      <c r="TF27" s="115"/>
      <c r="TG27" s="115"/>
      <c r="TH27" s="115"/>
      <c r="TI27" s="115"/>
      <c r="TJ27" s="115"/>
      <c r="TK27" s="115"/>
      <c r="TL27" s="115"/>
      <c r="TM27" s="115"/>
      <c r="TN27" s="115"/>
      <c r="TO27" s="115"/>
      <c r="TP27" s="115"/>
      <c r="TQ27" s="115"/>
      <c r="TR27" s="115"/>
      <c r="TS27" s="115"/>
      <c r="TT27" s="115"/>
      <c r="TU27" s="115"/>
      <c r="TV27" s="115"/>
      <c r="TW27" s="115"/>
      <c r="TX27" s="115"/>
      <c r="TY27" s="115"/>
      <c r="TZ27" s="115"/>
      <c r="UA27" s="115"/>
      <c r="UB27" s="115"/>
      <c r="UC27" s="115"/>
      <c r="UD27" s="115"/>
      <c r="UE27" s="115"/>
      <c r="UF27" s="115"/>
      <c r="UG27" s="115"/>
      <c r="UH27" s="115"/>
      <c r="UI27" s="115"/>
      <c r="UJ27" s="115"/>
      <c r="UK27" s="115"/>
      <c r="UL27" s="115"/>
      <c r="UM27" s="115"/>
      <c r="UN27" s="115"/>
      <c r="UO27" s="115"/>
      <c r="UP27" s="115"/>
      <c r="UQ27" s="115"/>
      <c r="UR27" s="115"/>
      <c r="US27" s="115"/>
      <c r="UT27" s="115"/>
      <c r="UU27" s="115"/>
      <c r="UV27" s="115"/>
      <c r="UW27" s="115"/>
      <c r="UX27" s="115"/>
      <c r="UY27" s="115"/>
      <c r="UZ27" s="115"/>
      <c r="VA27" s="115"/>
      <c r="VB27" s="115"/>
      <c r="VC27" s="115"/>
      <c r="VD27" s="115"/>
      <c r="VE27" s="115"/>
      <c r="VF27" s="115"/>
      <c r="VG27" s="115"/>
      <c r="VH27" s="115"/>
      <c r="VI27" s="115"/>
      <c r="VJ27" s="115"/>
      <c r="VK27" s="115"/>
      <c r="VL27" s="115"/>
      <c r="VM27" s="115"/>
      <c r="VN27" s="115"/>
      <c r="VO27" s="115"/>
      <c r="VP27" s="115"/>
      <c r="VQ27" s="115"/>
      <c r="VR27" s="115"/>
      <c r="VS27" s="115"/>
      <c r="VT27" s="115"/>
      <c r="VU27" s="115"/>
      <c r="VV27" s="115"/>
      <c r="VW27" s="115"/>
      <c r="VX27" s="115"/>
      <c r="VY27" s="115"/>
      <c r="VZ27" s="115"/>
      <c r="WA27" s="115"/>
      <c r="WB27" s="115"/>
      <c r="WC27" s="115"/>
      <c r="WD27" s="115"/>
      <c r="WE27" s="115"/>
      <c r="WF27" s="115"/>
      <c r="WG27" s="115"/>
      <c r="WH27" s="115"/>
      <c r="WI27" s="115"/>
      <c r="WJ27" s="115"/>
      <c r="WK27" s="115"/>
      <c r="WL27" s="115"/>
      <c r="WM27" s="115"/>
      <c r="WN27" s="115"/>
      <c r="WO27" s="115"/>
      <c r="WP27" s="115"/>
      <c r="WQ27" s="115"/>
      <c r="WR27" s="115"/>
      <c r="WS27" s="115"/>
      <c r="WT27" s="115"/>
      <c r="WU27" s="115"/>
      <c r="WV27" s="115"/>
      <c r="WW27" s="115"/>
      <c r="WX27" s="115"/>
      <c r="WY27" s="115"/>
      <c r="WZ27" s="115"/>
      <c r="XA27" s="115"/>
      <c r="XB27" s="115"/>
      <c r="XC27" s="115"/>
      <c r="XD27" s="115"/>
      <c r="XE27" s="115"/>
      <c r="XF27" s="115"/>
      <c r="XG27" s="115"/>
      <c r="XH27" s="115"/>
      <c r="XI27" s="115"/>
      <c r="XJ27" s="115"/>
      <c r="XK27" s="115"/>
      <c r="XL27" s="115"/>
      <c r="XM27" s="115"/>
      <c r="XN27" s="115"/>
      <c r="XO27" s="115"/>
      <c r="XP27" s="115"/>
      <c r="XQ27" s="115"/>
      <c r="XR27" s="115"/>
      <c r="XS27" s="115"/>
      <c r="XT27" s="115"/>
      <c r="XU27" s="115"/>
      <c r="XV27" s="115"/>
      <c r="XW27" s="115"/>
      <c r="XX27" s="115"/>
      <c r="XY27" s="115"/>
      <c r="XZ27" s="115"/>
      <c r="YA27" s="115"/>
      <c r="YB27" s="115"/>
      <c r="YC27" s="115"/>
      <c r="YD27" s="115"/>
      <c r="YE27" s="115"/>
      <c r="YF27" s="115"/>
      <c r="YG27" s="115"/>
      <c r="YH27" s="115"/>
      <c r="YI27" s="115"/>
      <c r="YJ27" s="115"/>
      <c r="YK27" s="115"/>
      <c r="YL27" s="115"/>
      <c r="YM27" s="115"/>
      <c r="YN27" s="115"/>
      <c r="YO27" s="115"/>
      <c r="YP27" s="115"/>
      <c r="YQ27" s="115"/>
      <c r="YR27" s="115"/>
      <c r="YS27" s="115"/>
      <c r="YT27" s="115"/>
      <c r="YU27" s="115"/>
      <c r="YV27" s="115"/>
      <c r="YW27" s="115"/>
      <c r="YX27" s="115"/>
      <c r="YY27" s="115"/>
      <c r="YZ27" s="115"/>
      <c r="ZA27" s="115"/>
      <c r="ZB27" s="115"/>
      <c r="ZC27" s="115"/>
      <c r="ZD27" s="115"/>
      <c r="ZE27" s="115"/>
      <c r="ZF27" s="115"/>
      <c r="ZG27" s="115"/>
      <c r="ZH27" s="115"/>
      <c r="ZI27" s="115"/>
      <c r="ZJ27" s="115"/>
      <c r="ZK27" s="115"/>
      <c r="ZL27" s="115"/>
      <c r="ZM27" s="115"/>
      <c r="ZN27" s="115"/>
      <c r="ZO27" s="115"/>
      <c r="ZP27" s="115"/>
      <c r="ZQ27" s="115"/>
      <c r="ZR27" s="115"/>
      <c r="ZS27" s="115"/>
      <c r="ZT27" s="115"/>
      <c r="ZU27" s="115"/>
      <c r="ZV27" s="115"/>
      <c r="ZW27" s="115"/>
      <c r="ZX27" s="115"/>
      <c r="ZY27" s="115"/>
      <c r="ZZ27" s="115"/>
      <c r="AAA27" s="115"/>
      <c r="AAB27" s="115"/>
      <c r="AAC27" s="115"/>
      <c r="AAD27" s="115"/>
      <c r="AAE27" s="115"/>
      <c r="AAF27" s="115"/>
      <c r="AAG27" s="115"/>
      <c r="AAH27" s="115"/>
      <c r="AAI27" s="115"/>
      <c r="AAJ27" s="115"/>
      <c r="AAK27" s="115"/>
      <c r="AAL27" s="115"/>
      <c r="AAM27" s="115"/>
      <c r="AAN27" s="115"/>
      <c r="AAO27" s="115"/>
      <c r="AAP27" s="115"/>
      <c r="AAQ27" s="115"/>
      <c r="AAR27" s="115"/>
      <c r="AAS27" s="115"/>
      <c r="AAT27" s="115"/>
      <c r="AAU27" s="115"/>
      <c r="AAV27" s="115"/>
      <c r="AAW27" s="115"/>
      <c r="AAX27" s="115"/>
      <c r="AAY27" s="115"/>
      <c r="AAZ27" s="115"/>
      <c r="ABA27" s="115"/>
      <c r="ABB27" s="115"/>
      <c r="ABC27" s="115"/>
      <c r="ABD27" s="115"/>
      <c r="ABE27" s="115"/>
      <c r="ABF27" s="115"/>
      <c r="ABG27" s="115"/>
      <c r="ABH27" s="115"/>
      <c r="ABI27" s="115"/>
      <c r="ABJ27" s="115"/>
      <c r="ABK27" s="115"/>
      <c r="ABL27" s="115"/>
      <c r="ABM27" s="115"/>
      <c r="ABN27" s="115"/>
      <c r="ABO27" s="115"/>
      <c r="ABP27" s="115"/>
      <c r="ABQ27" s="115"/>
      <c r="ABR27" s="115"/>
      <c r="ABS27" s="115"/>
      <c r="ABT27" s="115"/>
      <c r="ABU27" s="115"/>
      <c r="ABV27" s="115"/>
      <c r="ABW27" s="115"/>
      <c r="ABX27" s="115"/>
      <c r="ABY27" s="115"/>
      <c r="ABZ27" s="115"/>
      <c r="ACA27" s="115"/>
      <c r="ACB27" s="115"/>
      <c r="ACC27" s="115"/>
      <c r="ACD27" s="115"/>
      <c r="ACE27" s="115"/>
      <c r="ACF27" s="115"/>
      <c r="ACG27" s="115"/>
      <c r="ACH27" s="115"/>
      <c r="ACI27" s="115"/>
      <c r="ACJ27" s="115"/>
      <c r="ACK27" s="115"/>
      <c r="ACL27" s="115"/>
      <c r="ACM27" s="115"/>
      <c r="ACN27" s="115"/>
      <c r="ACO27" s="115"/>
      <c r="ACP27" s="115"/>
      <c r="ACQ27" s="115"/>
      <c r="ACR27" s="115"/>
      <c r="ACS27" s="115"/>
      <c r="ACT27" s="115"/>
      <c r="ACU27" s="115"/>
      <c r="ACV27" s="115"/>
      <c r="ACW27" s="115"/>
      <c r="ACX27" s="115"/>
      <c r="ACY27" s="115"/>
      <c r="ACZ27" s="115"/>
      <c r="ADA27" s="115"/>
      <c r="ADB27" s="115"/>
      <c r="ADC27" s="115"/>
      <c r="ADD27" s="115"/>
      <c r="ADE27" s="115"/>
      <c r="ADF27" s="115"/>
      <c r="ADG27" s="115"/>
      <c r="ADH27" s="115"/>
      <c r="ADI27" s="115"/>
      <c r="ADJ27" s="115"/>
      <c r="ADK27" s="115"/>
      <c r="ADL27" s="115"/>
      <c r="ADM27" s="115"/>
      <c r="ADN27" s="115"/>
      <c r="ADO27" s="115"/>
      <c r="ADP27" s="115"/>
      <c r="ADQ27" s="115"/>
      <c r="ADR27" s="115"/>
      <c r="ADS27" s="115"/>
      <c r="ADT27" s="115"/>
      <c r="ADU27" s="115"/>
      <c r="ADV27" s="115"/>
      <c r="ADW27" s="115"/>
      <c r="ADX27" s="115"/>
      <c r="ADY27" s="115"/>
      <c r="ADZ27" s="115"/>
      <c r="AEA27" s="115"/>
      <c r="AEB27" s="115"/>
      <c r="AEC27" s="115"/>
      <c r="AED27" s="115"/>
      <c r="AEE27" s="115"/>
      <c r="AEF27" s="115"/>
      <c r="AEG27" s="115"/>
      <c r="AEH27" s="115"/>
      <c r="AEI27" s="115"/>
      <c r="AEJ27" s="115"/>
      <c r="AEK27" s="115"/>
      <c r="AEL27" s="115"/>
      <c r="AEM27" s="115"/>
      <c r="AEN27" s="115"/>
      <c r="AEO27" s="115"/>
      <c r="AEP27" s="115"/>
      <c r="AEQ27" s="115"/>
      <c r="AER27" s="115"/>
      <c r="AES27" s="115"/>
      <c r="AET27" s="115"/>
      <c r="AEU27" s="115"/>
      <c r="AEV27" s="115"/>
      <c r="AEW27" s="115"/>
      <c r="AEX27" s="115"/>
      <c r="AEY27" s="115"/>
      <c r="AEZ27" s="115"/>
      <c r="AFA27" s="115"/>
      <c r="AFB27" s="115"/>
      <c r="AFC27" s="115"/>
      <c r="AFD27" s="115"/>
      <c r="AFE27" s="115"/>
      <c r="AFF27" s="115"/>
      <c r="AFG27" s="115"/>
      <c r="AFH27" s="115"/>
      <c r="AFI27" s="115"/>
      <c r="AFJ27" s="115"/>
      <c r="AFK27" s="115"/>
      <c r="AFL27" s="115"/>
      <c r="AFM27" s="115"/>
      <c r="AFN27" s="115"/>
      <c r="AFO27" s="115"/>
      <c r="AFP27" s="115"/>
      <c r="AFQ27" s="115"/>
      <c r="AFR27" s="115"/>
      <c r="AFS27" s="115"/>
      <c r="AFT27" s="115"/>
      <c r="AFU27" s="115"/>
      <c r="AFV27" s="115"/>
      <c r="AFW27" s="115"/>
      <c r="AFX27" s="115"/>
      <c r="AFY27" s="115"/>
      <c r="AFZ27" s="115"/>
      <c r="AGA27" s="115"/>
      <c r="AGB27" s="115"/>
      <c r="AGC27" s="115"/>
      <c r="AGD27" s="115"/>
      <c r="AGE27" s="115"/>
      <c r="AGF27" s="115"/>
      <c r="AGG27" s="115"/>
      <c r="AGH27" s="115"/>
      <c r="AGI27" s="115"/>
      <c r="AGJ27" s="115"/>
      <c r="AGK27" s="115"/>
      <c r="AGL27" s="115"/>
      <c r="AGM27" s="115"/>
      <c r="AGN27" s="115"/>
      <c r="AGO27" s="115"/>
      <c r="AGP27" s="115"/>
      <c r="AGQ27" s="115"/>
      <c r="AGR27" s="115"/>
      <c r="AGS27" s="115"/>
      <c r="AGT27" s="115"/>
      <c r="AGU27" s="115"/>
      <c r="AGV27" s="115"/>
      <c r="AGW27" s="115"/>
      <c r="AGX27" s="115"/>
      <c r="AGY27" s="115"/>
      <c r="AGZ27" s="115"/>
      <c r="AHA27" s="115"/>
      <c r="AHB27" s="115"/>
      <c r="AHC27" s="115"/>
      <c r="AHD27" s="115"/>
      <c r="AHE27" s="115"/>
      <c r="AHF27" s="115"/>
      <c r="AHG27" s="115"/>
      <c r="AHH27" s="115"/>
      <c r="AHI27" s="115"/>
      <c r="AHJ27" s="115"/>
      <c r="AHK27" s="115"/>
      <c r="AHL27" s="115"/>
      <c r="AHM27" s="115"/>
      <c r="AHN27" s="115"/>
      <c r="AHO27" s="115"/>
      <c r="AHP27" s="115"/>
      <c r="AHQ27" s="115"/>
      <c r="AHR27" s="115"/>
      <c r="AHS27" s="115"/>
      <c r="AHT27" s="115"/>
      <c r="AHU27" s="115"/>
      <c r="AHV27" s="115"/>
      <c r="AHW27" s="115"/>
      <c r="AHX27" s="115"/>
      <c r="AHY27" s="115"/>
      <c r="AHZ27" s="115"/>
      <c r="AIA27" s="115"/>
      <c r="AIB27" s="115"/>
      <c r="AIC27" s="115"/>
      <c r="AID27" s="115"/>
      <c r="AIE27" s="115"/>
      <c r="AIF27" s="115"/>
      <c r="AIG27" s="115"/>
      <c r="AIH27" s="115"/>
      <c r="AII27" s="115"/>
      <c r="AIJ27" s="115"/>
      <c r="AIK27" s="115"/>
      <c r="AIL27" s="115"/>
      <c r="AIM27" s="115"/>
      <c r="AIN27" s="115"/>
      <c r="AIO27" s="115"/>
      <c r="AIP27" s="115"/>
      <c r="AIQ27" s="115"/>
      <c r="AIR27" s="115"/>
      <c r="AIS27" s="115"/>
    </row>
    <row r="28" spans="1:929" ht="35.1" customHeight="1" x14ac:dyDescent="0.2">
      <c r="A28" s="37"/>
      <c r="B28" s="357"/>
      <c r="C28" s="345" t="s">
        <v>511</v>
      </c>
      <c r="D28" s="346"/>
      <c r="E28" s="137"/>
      <c r="BS28" s="308"/>
      <c r="BT28" s="330"/>
      <c r="BU28" s="345" t="s">
        <v>495</v>
      </c>
      <c r="BV28" s="346"/>
      <c r="BW28" s="137"/>
      <c r="BX28" s="115"/>
      <c r="BY28" s="115"/>
      <c r="BZ28" s="115"/>
      <c r="CA28" s="115"/>
      <c r="CB28" s="115"/>
      <c r="CC28" s="115"/>
      <c r="CD28" s="115"/>
      <c r="CE28" s="115"/>
      <c r="CF28" s="115"/>
      <c r="CG28" s="115"/>
      <c r="CH28" s="115"/>
      <c r="CI28" s="115"/>
      <c r="CJ28" s="115"/>
      <c r="CK28" s="115"/>
      <c r="CL28" s="115"/>
      <c r="CM28" s="115"/>
      <c r="CN28" s="115"/>
      <c r="CO28" s="115"/>
      <c r="CP28" s="115"/>
      <c r="CQ28" s="115"/>
      <c r="CR28" s="115"/>
      <c r="CS28" s="115"/>
      <c r="CT28" s="115"/>
      <c r="CU28" s="115"/>
      <c r="CV28" s="115"/>
      <c r="CW28" s="115"/>
      <c r="CX28" s="115"/>
      <c r="CY28" s="115"/>
      <c r="CZ28" s="115"/>
      <c r="DA28" s="115"/>
      <c r="DB28" s="115"/>
      <c r="DC28" s="115"/>
      <c r="DD28" s="115"/>
      <c r="DE28" s="115"/>
      <c r="DF28" s="115"/>
      <c r="DG28" s="115"/>
      <c r="DH28" s="115"/>
      <c r="DI28" s="115"/>
      <c r="DJ28" s="115"/>
      <c r="DK28" s="115"/>
      <c r="DL28" s="115"/>
      <c r="DM28" s="115"/>
      <c r="DN28" s="115"/>
      <c r="DO28" s="115"/>
      <c r="DP28" s="115"/>
      <c r="DQ28" s="115"/>
      <c r="DR28" s="115"/>
      <c r="DS28" s="115"/>
      <c r="DT28" s="115"/>
      <c r="DU28" s="115"/>
      <c r="DV28" s="115"/>
      <c r="DW28" s="115"/>
      <c r="DX28" s="115"/>
      <c r="DY28" s="115"/>
      <c r="DZ28" s="115"/>
      <c r="EA28" s="115"/>
      <c r="EB28" s="115"/>
      <c r="EC28" s="115"/>
      <c r="ED28" s="115"/>
      <c r="EE28" s="115"/>
      <c r="EF28" s="115"/>
      <c r="EG28" s="115"/>
      <c r="EH28" s="115"/>
      <c r="EI28" s="115"/>
      <c r="EJ28" s="115"/>
      <c r="EK28" s="115"/>
      <c r="EL28" s="115"/>
      <c r="EM28" s="115"/>
      <c r="EN28" s="115"/>
      <c r="EO28" s="115"/>
      <c r="EP28" s="115"/>
      <c r="EQ28" s="115"/>
      <c r="ER28" s="115"/>
      <c r="ES28" s="115"/>
      <c r="ET28" s="115"/>
      <c r="EU28" s="115"/>
      <c r="EV28" s="115"/>
      <c r="EW28" s="115"/>
      <c r="EX28" s="115"/>
      <c r="EY28" s="115"/>
      <c r="EZ28" s="115"/>
      <c r="FA28" s="115"/>
      <c r="FB28" s="115"/>
      <c r="FC28" s="115"/>
      <c r="FD28" s="115"/>
      <c r="FE28" s="115"/>
      <c r="FF28" s="115"/>
      <c r="FG28" s="115"/>
      <c r="FH28" s="115"/>
      <c r="FI28" s="115"/>
      <c r="FJ28" s="115"/>
      <c r="FK28" s="115"/>
      <c r="FL28" s="115"/>
      <c r="FM28" s="115"/>
      <c r="FN28" s="115"/>
      <c r="FO28" s="115"/>
      <c r="FP28" s="115"/>
      <c r="FQ28" s="115"/>
      <c r="FR28" s="115"/>
      <c r="FS28" s="115"/>
      <c r="FT28" s="115"/>
      <c r="FU28" s="115"/>
      <c r="FV28" s="115"/>
      <c r="FW28" s="115"/>
      <c r="FX28" s="115"/>
      <c r="FY28" s="115"/>
      <c r="FZ28" s="115"/>
      <c r="GA28" s="115"/>
      <c r="GB28" s="115"/>
      <c r="GC28" s="115"/>
      <c r="GD28" s="115"/>
      <c r="GE28" s="115"/>
      <c r="GF28" s="115"/>
      <c r="GG28" s="115"/>
      <c r="GH28" s="115"/>
      <c r="GI28" s="115"/>
      <c r="GJ28" s="115"/>
      <c r="GK28" s="115"/>
      <c r="GL28" s="115"/>
      <c r="GM28" s="115"/>
      <c r="GN28" s="115"/>
      <c r="GO28" s="115"/>
      <c r="GP28" s="115"/>
      <c r="GQ28" s="115"/>
      <c r="GR28" s="115"/>
      <c r="GS28" s="115"/>
      <c r="GT28" s="115"/>
      <c r="GU28" s="115"/>
      <c r="GV28" s="115"/>
      <c r="GW28" s="115"/>
      <c r="GX28" s="115"/>
      <c r="GY28" s="115"/>
      <c r="GZ28" s="115"/>
      <c r="HA28" s="115"/>
      <c r="HB28" s="115"/>
      <c r="HC28" s="115"/>
      <c r="HD28" s="115"/>
      <c r="HE28" s="115"/>
      <c r="HF28" s="115"/>
      <c r="HG28" s="115"/>
      <c r="HH28" s="115"/>
      <c r="HI28" s="115"/>
      <c r="HJ28" s="115"/>
      <c r="HK28" s="115"/>
      <c r="HL28" s="115"/>
      <c r="HM28" s="115"/>
      <c r="HN28" s="115"/>
      <c r="HO28" s="115"/>
      <c r="HP28" s="115"/>
      <c r="HQ28" s="115"/>
      <c r="HR28" s="115"/>
      <c r="HS28" s="115"/>
      <c r="HT28" s="115"/>
      <c r="HU28" s="115"/>
      <c r="HV28" s="115"/>
      <c r="HW28" s="115"/>
      <c r="HX28" s="115"/>
      <c r="HY28" s="115"/>
      <c r="HZ28" s="115"/>
      <c r="IA28" s="115"/>
      <c r="IB28" s="115"/>
      <c r="IC28" s="115"/>
      <c r="ID28" s="115"/>
      <c r="IE28" s="115"/>
      <c r="IF28" s="115"/>
      <c r="IG28" s="115"/>
      <c r="IH28" s="115"/>
      <c r="II28" s="115"/>
      <c r="IJ28" s="115"/>
      <c r="IK28" s="115"/>
      <c r="IL28" s="115"/>
      <c r="IM28" s="115"/>
      <c r="IN28" s="115"/>
      <c r="IO28" s="115"/>
      <c r="IP28" s="115"/>
      <c r="IQ28" s="115"/>
      <c r="IR28" s="115"/>
      <c r="IS28" s="115"/>
      <c r="IT28" s="115"/>
      <c r="IU28" s="115"/>
      <c r="IV28" s="115"/>
      <c r="IW28" s="115"/>
      <c r="IX28" s="115"/>
      <c r="IY28" s="115"/>
      <c r="IZ28" s="115"/>
      <c r="JA28" s="115"/>
      <c r="JB28" s="115"/>
      <c r="JC28" s="115"/>
      <c r="JD28" s="115"/>
      <c r="JE28" s="115"/>
      <c r="JF28" s="115"/>
      <c r="JG28" s="115"/>
      <c r="JH28" s="115"/>
      <c r="JI28" s="115"/>
      <c r="JJ28" s="115"/>
      <c r="JK28" s="115"/>
      <c r="JL28" s="115"/>
      <c r="JM28" s="115"/>
      <c r="JN28" s="115"/>
      <c r="JO28" s="115"/>
      <c r="JP28" s="115"/>
      <c r="JQ28" s="115"/>
      <c r="JR28" s="115"/>
      <c r="JS28" s="115"/>
      <c r="JT28" s="115"/>
      <c r="JU28" s="115"/>
      <c r="JV28" s="115"/>
      <c r="JW28" s="115"/>
      <c r="JX28" s="115"/>
      <c r="JY28" s="115"/>
      <c r="JZ28" s="115"/>
      <c r="KA28" s="115"/>
      <c r="KB28" s="115"/>
      <c r="KC28" s="115"/>
      <c r="KD28" s="115"/>
      <c r="KE28" s="115"/>
      <c r="KF28" s="115"/>
      <c r="KG28" s="115"/>
      <c r="KH28" s="115"/>
      <c r="KI28" s="115"/>
      <c r="KJ28" s="115"/>
      <c r="KK28" s="115"/>
      <c r="KL28" s="115"/>
      <c r="KM28" s="115"/>
      <c r="KN28" s="115"/>
      <c r="KO28" s="115"/>
      <c r="KP28" s="115"/>
      <c r="KQ28" s="115"/>
      <c r="KR28" s="115"/>
      <c r="KS28" s="115"/>
      <c r="KT28" s="115"/>
      <c r="KU28" s="115"/>
      <c r="KV28" s="115"/>
      <c r="KW28" s="115"/>
      <c r="KX28" s="115"/>
      <c r="KY28" s="115"/>
      <c r="KZ28" s="115"/>
      <c r="LA28" s="115"/>
      <c r="LB28" s="115"/>
      <c r="LC28" s="115"/>
      <c r="LD28" s="115"/>
      <c r="LE28" s="115"/>
      <c r="LF28" s="115"/>
      <c r="LG28" s="115"/>
      <c r="LH28" s="115"/>
      <c r="LI28" s="115"/>
      <c r="LJ28" s="115"/>
      <c r="LK28" s="115"/>
      <c r="LL28" s="115"/>
      <c r="LM28" s="115"/>
      <c r="LN28" s="115"/>
      <c r="LO28" s="115"/>
      <c r="LP28" s="115"/>
      <c r="LQ28" s="115"/>
      <c r="LR28" s="115"/>
      <c r="LS28" s="115"/>
      <c r="LT28" s="115"/>
      <c r="LU28" s="115"/>
      <c r="LV28" s="115"/>
      <c r="LW28" s="115"/>
      <c r="LX28" s="115"/>
      <c r="LY28" s="115"/>
      <c r="LZ28" s="115"/>
      <c r="MA28" s="115"/>
      <c r="MB28" s="115"/>
      <c r="MC28" s="115"/>
      <c r="MD28" s="115"/>
      <c r="ME28" s="115"/>
      <c r="MF28" s="115"/>
      <c r="MG28" s="115"/>
      <c r="MH28" s="115"/>
      <c r="MI28" s="115"/>
      <c r="MJ28" s="115"/>
      <c r="MK28" s="115"/>
      <c r="ML28" s="115"/>
      <c r="MM28" s="115"/>
      <c r="MN28" s="115"/>
      <c r="MO28" s="115"/>
      <c r="MP28" s="115"/>
      <c r="MQ28" s="115"/>
      <c r="MR28" s="115"/>
      <c r="MS28" s="115"/>
      <c r="MT28" s="115"/>
      <c r="MU28" s="115"/>
      <c r="MV28" s="115"/>
      <c r="MW28" s="115"/>
      <c r="MX28" s="115"/>
      <c r="MY28" s="115"/>
      <c r="MZ28" s="115"/>
      <c r="NA28" s="115"/>
      <c r="NB28" s="115"/>
      <c r="NC28" s="115"/>
      <c r="ND28" s="115"/>
      <c r="NE28" s="115"/>
      <c r="NF28" s="115"/>
      <c r="NG28" s="115"/>
      <c r="NH28" s="115"/>
      <c r="NI28" s="115"/>
      <c r="NJ28" s="115"/>
      <c r="NK28" s="115"/>
      <c r="NL28" s="115"/>
      <c r="NM28" s="115"/>
      <c r="NN28" s="115"/>
      <c r="NO28" s="115"/>
      <c r="NP28" s="115"/>
      <c r="NQ28" s="115"/>
      <c r="NR28" s="115"/>
      <c r="NS28" s="115"/>
      <c r="NT28" s="115"/>
      <c r="NU28" s="115"/>
      <c r="NV28" s="115"/>
      <c r="NW28" s="115"/>
      <c r="NX28" s="115"/>
      <c r="NY28" s="115"/>
      <c r="NZ28" s="115"/>
      <c r="OA28" s="115"/>
      <c r="OB28" s="115"/>
      <c r="OC28" s="115"/>
      <c r="OD28" s="115"/>
      <c r="OE28" s="115"/>
      <c r="OF28" s="115"/>
      <c r="OG28" s="115"/>
      <c r="OH28" s="115"/>
      <c r="OI28" s="115"/>
      <c r="OJ28" s="115"/>
      <c r="OK28" s="115"/>
      <c r="OL28" s="115"/>
      <c r="OM28" s="115"/>
      <c r="ON28" s="115"/>
      <c r="OO28" s="115"/>
      <c r="OP28" s="115"/>
      <c r="OQ28" s="115"/>
      <c r="OR28" s="115"/>
      <c r="OS28" s="115"/>
      <c r="OT28" s="115"/>
      <c r="OU28" s="115"/>
      <c r="OV28" s="115"/>
      <c r="OW28" s="115"/>
      <c r="OX28" s="115"/>
      <c r="OY28" s="115"/>
      <c r="OZ28" s="115"/>
      <c r="PA28" s="115"/>
      <c r="PB28" s="115"/>
      <c r="PC28" s="115"/>
      <c r="PD28" s="115"/>
      <c r="PE28" s="115"/>
      <c r="PF28" s="115"/>
      <c r="PG28" s="115"/>
      <c r="PH28" s="115"/>
      <c r="PI28" s="115"/>
      <c r="PJ28" s="115"/>
      <c r="PK28" s="115"/>
      <c r="PL28" s="115"/>
      <c r="PM28" s="115"/>
      <c r="PN28" s="115"/>
      <c r="PO28" s="115"/>
      <c r="PP28" s="115"/>
      <c r="PQ28" s="115"/>
      <c r="PR28" s="115"/>
      <c r="PS28" s="115"/>
      <c r="PT28" s="115"/>
      <c r="PU28" s="115"/>
      <c r="PV28" s="115"/>
      <c r="PW28" s="115"/>
      <c r="PX28" s="115"/>
      <c r="PY28" s="115"/>
      <c r="PZ28" s="115"/>
      <c r="QA28" s="115"/>
      <c r="QB28" s="115"/>
      <c r="QC28" s="115"/>
      <c r="QD28" s="115"/>
      <c r="QE28" s="115"/>
      <c r="QF28" s="115"/>
      <c r="QG28" s="115"/>
      <c r="QH28" s="115"/>
      <c r="QI28" s="115"/>
      <c r="QJ28" s="115"/>
      <c r="QK28" s="115"/>
      <c r="QL28" s="115"/>
      <c r="QM28" s="115"/>
      <c r="QN28" s="115"/>
      <c r="QO28" s="115"/>
      <c r="QP28" s="115"/>
      <c r="QQ28" s="115"/>
      <c r="QR28" s="115"/>
      <c r="QS28" s="115"/>
      <c r="QT28" s="115"/>
      <c r="QU28" s="115"/>
      <c r="QV28" s="115"/>
      <c r="QW28" s="115"/>
      <c r="QX28" s="115"/>
      <c r="QY28" s="115"/>
      <c r="QZ28" s="115"/>
      <c r="RA28" s="115"/>
      <c r="RB28" s="115"/>
      <c r="RC28" s="115"/>
      <c r="RD28" s="115"/>
      <c r="RE28" s="115"/>
      <c r="RF28" s="115"/>
      <c r="RG28" s="115"/>
      <c r="RH28" s="115"/>
      <c r="RI28" s="115"/>
      <c r="RJ28" s="115"/>
      <c r="RK28" s="115"/>
      <c r="RL28" s="115"/>
      <c r="RM28" s="115"/>
      <c r="RN28" s="115"/>
      <c r="RO28" s="115"/>
      <c r="RP28" s="115"/>
      <c r="RQ28" s="115"/>
      <c r="RR28" s="115"/>
      <c r="RS28" s="115"/>
      <c r="RT28" s="115"/>
      <c r="RU28" s="115"/>
      <c r="RV28" s="115"/>
      <c r="RW28" s="115"/>
      <c r="RX28" s="115"/>
      <c r="RY28" s="115"/>
      <c r="RZ28" s="115"/>
      <c r="SA28" s="115"/>
      <c r="SB28" s="115"/>
      <c r="SC28" s="115"/>
      <c r="SD28" s="115"/>
      <c r="SE28" s="115"/>
      <c r="SF28" s="115"/>
      <c r="SG28" s="115"/>
      <c r="SH28" s="115"/>
      <c r="SI28" s="115"/>
      <c r="SJ28" s="115"/>
      <c r="SK28" s="115"/>
      <c r="SL28" s="115"/>
      <c r="SM28" s="115"/>
      <c r="SN28" s="115"/>
      <c r="SO28" s="115"/>
      <c r="SP28" s="115"/>
      <c r="SQ28" s="115"/>
      <c r="SR28" s="115"/>
      <c r="SS28" s="115"/>
      <c r="ST28" s="115"/>
      <c r="SU28" s="115"/>
      <c r="SV28" s="115"/>
      <c r="SW28" s="115"/>
      <c r="SX28" s="115"/>
      <c r="SY28" s="115"/>
      <c r="SZ28" s="115"/>
      <c r="TA28" s="115"/>
      <c r="TB28" s="115"/>
      <c r="TC28" s="115"/>
      <c r="TD28" s="115"/>
      <c r="TE28" s="115"/>
      <c r="TF28" s="115"/>
      <c r="TG28" s="115"/>
      <c r="TH28" s="115"/>
      <c r="TI28" s="115"/>
      <c r="TJ28" s="115"/>
      <c r="TK28" s="115"/>
      <c r="TL28" s="115"/>
      <c r="TM28" s="115"/>
      <c r="TN28" s="115"/>
      <c r="TO28" s="115"/>
      <c r="TP28" s="115"/>
      <c r="TQ28" s="115"/>
      <c r="TR28" s="115"/>
      <c r="TS28" s="115"/>
      <c r="TT28" s="115"/>
      <c r="TU28" s="115"/>
      <c r="TV28" s="115"/>
      <c r="TW28" s="115"/>
      <c r="TX28" s="115"/>
      <c r="TY28" s="115"/>
      <c r="TZ28" s="115"/>
      <c r="UA28" s="115"/>
      <c r="UB28" s="115"/>
      <c r="UC28" s="115"/>
      <c r="UD28" s="115"/>
      <c r="UE28" s="115"/>
      <c r="UF28" s="115"/>
      <c r="UG28" s="115"/>
      <c r="UH28" s="115"/>
      <c r="UI28" s="115"/>
      <c r="UJ28" s="115"/>
      <c r="UK28" s="115"/>
      <c r="UL28" s="115"/>
      <c r="UM28" s="115"/>
      <c r="UN28" s="115"/>
      <c r="UO28" s="115"/>
      <c r="UP28" s="115"/>
      <c r="UQ28" s="115"/>
      <c r="UR28" s="115"/>
      <c r="US28" s="115"/>
      <c r="UT28" s="115"/>
      <c r="UU28" s="115"/>
      <c r="UV28" s="115"/>
      <c r="UW28" s="115"/>
      <c r="UX28" s="115"/>
      <c r="UY28" s="115"/>
      <c r="UZ28" s="115"/>
      <c r="VA28" s="115"/>
      <c r="VB28" s="115"/>
      <c r="VC28" s="115"/>
      <c r="VD28" s="115"/>
      <c r="VE28" s="115"/>
      <c r="VF28" s="115"/>
      <c r="VG28" s="115"/>
      <c r="VH28" s="115"/>
      <c r="VI28" s="115"/>
      <c r="VJ28" s="115"/>
      <c r="VK28" s="115"/>
      <c r="VL28" s="115"/>
      <c r="VM28" s="115"/>
      <c r="VN28" s="115"/>
      <c r="VO28" s="115"/>
      <c r="VP28" s="115"/>
      <c r="VQ28" s="115"/>
      <c r="VR28" s="115"/>
      <c r="VS28" s="115"/>
      <c r="VT28" s="115"/>
      <c r="VU28" s="115"/>
      <c r="VV28" s="115"/>
      <c r="VW28" s="115"/>
      <c r="VX28" s="115"/>
      <c r="VY28" s="115"/>
      <c r="VZ28" s="115"/>
      <c r="WA28" s="115"/>
      <c r="WB28" s="115"/>
      <c r="WC28" s="115"/>
      <c r="WD28" s="115"/>
      <c r="WE28" s="115"/>
      <c r="WF28" s="115"/>
      <c r="WG28" s="115"/>
      <c r="WH28" s="115"/>
      <c r="WI28" s="115"/>
      <c r="WJ28" s="115"/>
      <c r="WK28" s="115"/>
      <c r="WL28" s="115"/>
      <c r="WM28" s="115"/>
      <c r="WN28" s="115"/>
      <c r="WO28" s="115"/>
      <c r="WP28" s="115"/>
      <c r="WQ28" s="115"/>
      <c r="WR28" s="115"/>
      <c r="WS28" s="115"/>
      <c r="WT28" s="115"/>
      <c r="WU28" s="115"/>
      <c r="WV28" s="115"/>
      <c r="WW28" s="115"/>
      <c r="WX28" s="115"/>
      <c r="WY28" s="115"/>
      <c r="WZ28" s="115"/>
      <c r="XA28" s="115"/>
      <c r="XB28" s="115"/>
      <c r="XC28" s="115"/>
      <c r="XD28" s="115"/>
      <c r="XE28" s="115"/>
      <c r="XF28" s="115"/>
      <c r="XG28" s="115"/>
      <c r="XH28" s="115"/>
      <c r="XI28" s="115"/>
      <c r="XJ28" s="115"/>
      <c r="XK28" s="115"/>
      <c r="XL28" s="115"/>
      <c r="XM28" s="115"/>
      <c r="XN28" s="115"/>
      <c r="XO28" s="115"/>
      <c r="XP28" s="115"/>
      <c r="XQ28" s="115"/>
      <c r="XR28" s="115"/>
      <c r="XS28" s="115"/>
      <c r="XT28" s="115"/>
      <c r="XU28" s="115"/>
      <c r="XV28" s="115"/>
      <c r="XW28" s="115"/>
      <c r="XX28" s="115"/>
      <c r="XY28" s="115"/>
      <c r="XZ28" s="115"/>
      <c r="YA28" s="115"/>
      <c r="YB28" s="115"/>
      <c r="YC28" s="115"/>
      <c r="YD28" s="115"/>
      <c r="YE28" s="115"/>
      <c r="YF28" s="115"/>
      <c r="YG28" s="115"/>
      <c r="YH28" s="115"/>
      <c r="YI28" s="115"/>
      <c r="YJ28" s="115"/>
      <c r="YK28" s="115"/>
      <c r="YL28" s="115"/>
      <c r="YM28" s="115"/>
      <c r="YN28" s="115"/>
      <c r="YO28" s="115"/>
      <c r="YP28" s="115"/>
      <c r="YQ28" s="115"/>
      <c r="YR28" s="115"/>
      <c r="YS28" s="115"/>
      <c r="YT28" s="115"/>
      <c r="YU28" s="115"/>
      <c r="YV28" s="115"/>
      <c r="YW28" s="115"/>
      <c r="YX28" s="115"/>
      <c r="YY28" s="115"/>
      <c r="YZ28" s="115"/>
      <c r="ZA28" s="115"/>
      <c r="ZB28" s="115"/>
      <c r="ZC28" s="115"/>
      <c r="ZD28" s="115"/>
      <c r="ZE28" s="115"/>
      <c r="ZF28" s="115"/>
      <c r="ZG28" s="115"/>
      <c r="ZH28" s="115"/>
      <c r="ZI28" s="115"/>
      <c r="ZJ28" s="115"/>
      <c r="ZK28" s="115"/>
      <c r="ZL28" s="115"/>
      <c r="ZM28" s="115"/>
      <c r="ZN28" s="115"/>
      <c r="ZO28" s="115"/>
      <c r="ZP28" s="115"/>
      <c r="ZQ28" s="115"/>
      <c r="ZR28" s="115"/>
      <c r="ZS28" s="115"/>
      <c r="ZT28" s="115"/>
      <c r="ZU28" s="115"/>
      <c r="ZV28" s="115"/>
      <c r="ZW28" s="115"/>
      <c r="ZX28" s="115"/>
      <c r="ZY28" s="115"/>
      <c r="ZZ28" s="115"/>
      <c r="AAA28" s="115"/>
      <c r="AAB28" s="115"/>
      <c r="AAC28" s="115"/>
      <c r="AAD28" s="115"/>
      <c r="AAE28" s="115"/>
      <c r="AAF28" s="115"/>
      <c r="AAG28" s="115"/>
      <c r="AAH28" s="115"/>
      <c r="AAI28" s="115"/>
      <c r="AAJ28" s="115"/>
      <c r="AAK28" s="115"/>
      <c r="AAL28" s="115"/>
      <c r="AAM28" s="115"/>
      <c r="AAN28" s="115"/>
      <c r="AAO28" s="115"/>
      <c r="AAP28" s="115"/>
      <c r="AAQ28" s="115"/>
      <c r="AAR28" s="115"/>
      <c r="AAS28" s="115"/>
      <c r="AAT28" s="115"/>
      <c r="AAU28" s="115"/>
      <c r="AAV28" s="115"/>
      <c r="AAW28" s="115"/>
      <c r="AAX28" s="115"/>
      <c r="AAY28" s="115"/>
      <c r="AAZ28" s="115"/>
      <c r="ABA28" s="115"/>
      <c r="ABB28" s="115"/>
      <c r="ABC28" s="115"/>
      <c r="ABD28" s="115"/>
      <c r="ABE28" s="115"/>
      <c r="ABF28" s="115"/>
      <c r="ABG28" s="115"/>
      <c r="ABH28" s="115"/>
      <c r="ABI28" s="115"/>
      <c r="ABJ28" s="115"/>
      <c r="ABK28" s="115"/>
      <c r="ABL28" s="115"/>
      <c r="ABM28" s="115"/>
      <c r="ABN28" s="115"/>
      <c r="ABO28" s="115"/>
      <c r="ABP28" s="115"/>
      <c r="ABQ28" s="115"/>
      <c r="ABR28" s="115"/>
      <c r="ABS28" s="115"/>
      <c r="ABT28" s="115"/>
      <c r="ABU28" s="115"/>
      <c r="ABV28" s="115"/>
      <c r="ABW28" s="115"/>
      <c r="ABX28" s="115"/>
      <c r="ABY28" s="115"/>
      <c r="ABZ28" s="115"/>
      <c r="ACA28" s="115"/>
      <c r="ACB28" s="115"/>
      <c r="ACC28" s="115"/>
      <c r="ACD28" s="115"/>
      <c r="ACE28" s="115"/>
      <c r="ACF28" s="115"/>
      <c r="ACG28" s="115"/>
      <c r="ACH28" s="115"/>
      <c r="ACI28" s="115"/>
      <c r="ACJ28" s="115"/>
      <c r="ACK28" s="115"/>
      <c r="ACL28" s="115"/>
      <c r="ACM28" s="115"/>
      <c r="ACN28" s="115"/>
      <c r="ACO28" s="115"/>
      <c r="ACP28" s="115"/>
      <c r="ACQ28" s="115"/>
      <c r="ACR28" s="115"/>
      <c r="ACS28" s="115"/>
      <c r="ACT28" s="115"/>
      <c r="ACU28" s="115"/>
      <c r="ACV28" s="115"/>
      <c r="ACW28" s="115"/>
      <c r="ACX28" s="115"/>
      <c r="ACY28" s="115"/>
      <c r="ACZ28" s="115"/>
      <c r="ADA28" s="115"/>
      <c r="ADB28" s="115"/>
      <c r="ADC28" s="115"/>
      <c r="ADD28" s="115"/>
      <c r="ADE28" s="115"/>
      <c r="ADF28" s="115"/>
      <c r="ADG28" s="115"/>
      <c r="ADH28" s="115"/>
      <c r="ADI28" s="115"/>
      <c r="ADJ28" s="115"/>
      <c r="ADK28" s="115"/>
      <c r="ADL28" s="115"/>
      <c r="ADM28" s="115"/>
      <c r="ADN28" s="115"/>
      <c r="ADO28" s="115"/>
      <c r="ADP28" s="115"/>
      <c r="ADQ28" s="115"/>
      <c r="ADR28" s="115"/>
      <c r="ADS28" s="115"/>
      <c r="ADT28" s="115"/>
      <c r="ADU28" s="115"/>
      <c r="ADV28" s="115"/>
      <c r="ADW28" s="115"/>
      <c r="ADX28" s="115"/>
      <c r="ADY28" s="115"/>
      <c r="ADZ28" s="115"/>
      <c r="AEA28" s="115"/>
      <c r="AEB28" s="115"/>
      <c r="AEC28" s="115"/>
      <c r="AED28" s="115"/>
      <c r="AEE28" s="115"/>
      <c r="AEF28" s="115"/>
      <c r="AEG28" s="115"/>
      <c r="AEH28" s="115"/>
      <c r="AEI28" s="115"/>
      <c r="AEJ28" s="115"/>
      <c r="AEK28" s="115"/>
      <c r="AEL28" s="115"/>
      <c r="AEM28" s="115"/>
      <c r="AEN28" s="115"/>
      <c r="AEO28" s="115"/>
      <c r="AEP28" s="115"/>
      <c r="AEQ28" s="115"/>
      <c r="AER28" s="115"/>
      <c r="AES28" s="115"/>
      <c r="AET28" s="115"/>
      <c r="AEU28" s="115"/>
      <c r="AEV28" s="115"/>
      <c r="AEW28" s="115"/>
      <c r="AEX28" s="115"/>
      <c r="AEY28" s="115"/>
      <c r="AEZ28" s="115"/>
      <c r="AFA28" s="115"/>
      <c r="AFB28" s="115"/>
      <c r="AFC28" s="115"/>
      <c r="AFD28" s="115"/>
      <c r="AFE28" s="115"/>
      <c r="AFF28" s="115"/>
      <c r="AFG28" s="115"/>
      <c r="AFH28" s="115"/>
      <c r="AFI28" s="115"/>
      <c r="AFJ28" s="115"/>
      <c r="AFK28" s="115"/>
      <c r="AFL28" s="115"/>
      <c r="AFM28" s="115"/>
      <c r="AFN28" s="115"/>
      <c r="AFO28" s="115"/>
      <c r="AFP28" s="115"/>
      <c r="AFQ28" s="115"/>
      <c r="AFR28" s="115"/>
      <c r="AFS28" s="115"/>
      <c r="AFT28" s="115"/>
      <c r="AFU28" s="115"/>
      <c r="AFV28" s="115"/>
      <c r="AFW28" s="115"/>
      <c r="AFX28" s="115"/>
      <c r="AFY28" s="115"/>
      <c r="AFZ28" s="115"/>
      <c r="AGA28" s="115"/>
      <c r="AGB28" s="115"/>
      <c r="AGC28" s="115"/>
      <c r="AGD28" s="115"/>
      <c r="AGE28" s="115"/>
      <c r="AGF28" s="115"/>
      <c r="AGG28" s="115"/>
      <c r="AGH28" s="115"/>
      <c r="AGI28" s="115"/>
      <c r="AGJ28" s="115"/>
      <c r="AGK28" s="115"/>
      <c r="AGL28" s="115"/>
      <c r="AGM28" s="115"/>
      <c r="AGN28" s="115"/>
      <c r="AGO28" s="115"/>
      <c r="AGP28" s="115"/>
      <c r="AGQ28" s="115"/>
      <c r="AGR28" s="115"/>
      <c r="AGS28" s="115"/>
      <c r="AGT28" s="115"/>
      <c r="AGU28" s="115"/>
      <c r="AGV28" s="115"/>
      <c r="AGW28" s="115"/>
      <c r="AGX28" s="115"/>
      <c r="AGY28" s="115"/>
      <c r="AGZ28" s="115"/>
      <c r="AHA28" s="115"/>
      <c r="AHB28" s="115"/>
      <c r="AHC28" s="115"/>
      <c r="AHD28" s="115"/>
      <c r="AHE28" s="115"/>
      <c r="AHF28" s="115"/>
      <c r="AHG28" s="115"/>
      <c r="AHH28" s="115"/>
      <c r="AHI28" s="115"/>
      <c r="AHJ28" s="115"/>
      <c r="AHK28" s="115"/>
      <c r="AHL28" s="115"/>
      <c r="AHM28" s="115"/>
      <c r="AHN28" s="115"/>
      <c r="AHO28" s="115"/>
      <c r="AHP28" s="115"/>
      <c r="AHQ28" s="115"/>
      <c r="AHR28" s="115"/>
      <c r="AHS28" s="115"/>
      <c r="AHT28" s="115"/>
      <c r="AHU28" s="115"/>
      <c r="AHV28" s="115"/>
      <c r="AHW28" s="115"/>
      <c r="AHX28" s="115"/>
      <c r="AHY28" s="115"/>
      <c r="AHZ28" s="115"/>
      <c r="AIA28" s="115"/>
      <c r="AIB28" s="115"/>
      <c r="AIC28" s="115"/>
      <c r="AID28" s="115"/>
      <c r="AIE28" s="115"/>
      <c r="AIF28" s="115"/>
      <c r="AIG28" s="115"/>
      <c r="AIH28" s="115"/>
      <c r="AII28" s="115"/>
      <c r="AIJ28" s="115"/>
      <c r="AIK28" s="115"/>
      <c r="AIL28" s="115"/>
      <c r="AIM28" s="115"/>
      <c r="AIN28" s="115"/>
      <c r="AIO28" s="115"/>
      <c r="AIP28" s="115"/>
      <c r="AIQ28" s="115"/>
      <c r="AIR28" s="115"/>
      <c r="AIS28" s="115"/>
    </row>
    <row r="29" spans="1:929" ht="18" x14ac:dyDescent="0.4">
      <c r="A29" s="37"/>
      <c r="B29" s="89"/>
      <c r="C29" s="89"/>
      <c r="D29" s="89"/>
      <c r="E29" s="142"/>
      <c r="BS29" s="308"/>
      <c r="BT29" s="89"/>
      <c r="BU29" s="89"/>
      <c r="BV29" s="89"/>
      <c r="BW29" s="142"/>
      <c r="BX29" s="115"/>
      <c r="BY29" s="115"/>
      <c r="BZ29" s="115"/>
      <c r="CA29" s="115"/>
      <c r="CB29" s="115"/>
      <c r="CC29" s="115"/>
      <c r="CD29" s="115"/>
      <c r="CE29" s="115"/>
      <c r="CF29" s="115"/>
      <c r="CG29" s="115"/>
      <c r="CH29" s="115"/>
      <c r="CI29" s="115"/>
      <c r="CJ29" s="115"/>
      <c r="CK29" s="115"/>
      <c r="CL29" s="115"/>
      <c r="CM29" s="115"/>
      <c r="CN29" s="115"/>
      <c r="CO29" s="115"/>
      <c r="CP29" s="115"/>
      <c r="CQ29" s="115"/>
      <c r="CR29" s="115"/>
      <c r="CS29" s="115"/>
      <c r="CT29" s="115"/>
      <c r="CU29" s="115"/>
      <c r="CV29" s="115"/>
      <c r="CW29" s="115"/>
      <c r="CX29" s="115"/>
      <c r="CY29" s="115"/>
      <c r="CZ29" s="115"/>
      <c r="DA29" s="115"/>
      <c r="DB29" s="115"/>
      <c r="DC29" s="115"/>
      <c r="DD29" s="115"/>
      <c r="DE29" s="115"/>
      <c r="DF29" s="115"/>
      <c r="DG29" s="115"/>
      <c r="DH29" s="115"/>
      <c r="DI29" s="115"/>
      <c r="DJ29" s="115"/>
      <c r="DK29" s="115"/>
      <c r="DL29" s="115"/>
      <c r="DM29" s="115"/>
      <c r="DN29" s="115"/>
      <c r="DO29" s="115"/>
      <c r="DP29" s="115"/>
      <c r="DQ29" s="115"/>
      <c r="DR29" s="115"/>
      <c r="DS29" s="115"/>
      <c r="DT29" s="115"/>
      <c r="DU29" s="115"/>
      <c r="DV29" s="115"/>
      <c r="DW29" s="115"/>
      <c r="DX29" s="115"/>
      <c r="DY29" s="115"/>
      <c r="DZ29" s="115"/>
      <c r="EA29" s="115"/>
      <c r="EB29" s="115"/>
      <c r="EC29" s="115"/>
      <c r="ED29" s="115"/>
      <c r="EE29" s="115"/>
      <c r="EF29" s="115"/>
      <c r="EG29" s="115"/>
      <c r="EH29" s="115"/>
      <c r="EI29" s="115"/>
      <c r="EJ29" s="115"/>
      <c r="EK29" s="115"/>
      <c r="EL29" s="115"/>
      <c r="EM29" s="115"/>
      <c r="EN29" s="115"/>
      <c r="EO29" s="115"/>
      <c r="EP29" s="115"/>
      <c r="EQ29" s="115"/>
      <c r="ER29" s="115"/>
      <c r="ES29" s="115"/>
      <c r="ET29" s="115"/>
      <c r="EU29" s="115"/>
      <c r="EV29" s="115"/>
      <c r="EW29" s="115"/>
      <c r="EX29" s="115"/>
      <c r="EY29" s="115"/>
      <c r="EZ29" s="115"/>
      <c r="FA29" s="115"/>
      <c r="FB29" s="115"/>
      <c r="FC29" s="115"/>
      <c r="FD29" s="115"/>
      <c r="FE29" s="115"/>
      <c r="FF29" s="115"/>
      <c r="FG29" s="115"/>
      <c r="FH29" s="115"/>
      <c r="FI29" s="115"/>
      <c r="FJ29" s="115"/>
      <c r="FK29" s="115"/>
      <c r="FL29" s="115"/>
      <c r="FM29" s="115"/>
      <c r="FN29" s="115"/>
      <c r="FO29" s="115"/>
      <c r="FP29" s="115"/>
      <c r="FQ29" s="115"/>
      <c r="FR29" s="115"/>
      <c r="FS29" s="115"/>
      <c r="FT29" s="115"/>
      <c r="FU29" s="115"/>
      <c r="FV29" s="115"/>
      <c r="FW29" s="115"/>
      <c r="FX29" s="115"/>
      <c r="FY29" s="115"/>
      <c r="FZ29" s="115"/>
      <c r="GA29" s="115"/>
      <c r="GB29" s="115"/>
      <c r="GC29" s="115"/>
      <c r="GD29" s="115"/>
      <c r="GE29" s="115"/>
      <c r="GF29" s="115"/>
      <c r="GG29" s="115"/>
      <c r="GH29" s="115"/>
      <c r="GI29" s="115"/>
      <c r="GJ29" s="115"/>
      <c r="GK29" s="115"/>
      <c r="GL29" s="115"/>
      <c r="GM29" s="115"/>
      <c r="GN29" s="115"/>
      <c r="GO29" s="115"/>
      <c r="GP29" s="115"/>
      <c r="GQ29" s="115"/>
      <c r="GR29" s="115"/>
      <c r="GS29" s="115"/>
      <c r="GT29" s="115"/>
      <c r="GU29" s="115"/>
      <c r="GV29" s="115"/>
      <c r="GW29" s="115"/>
      <c r="GX29" s="115"/>
      <c r="GY29" s="115"/>
      <c r="GZ29" s="115"/>
      <c r="HA29" s="115"/>
      <c r="HB29" s="115"/>
      <c r="HC29" s="115"/>
      <c r="HD29" s="115"/>
      <c r="HE29" s="115"/>
      <c r="HF29" s="115"/>
      <c r="HG29" s="115"/>
      <c r="HH29" s="115"/>
      <c r="HI29" s="115"/>
      <c r="HJ29" s="115"/>
      <c r="HK29" s="115"/>
      <c r="HL29" s="115"/>
      <c r="HM29" s="115"/>
      <c r="HN29" s="115"/>
      <c r="HO29" s="115"/>
      <c r="HP29" s="115"/>
      <c r="HQ29" s="115"/>
      <c r="HR29" s="115"/>
      <c r="HS29" s="115"/>
      <c r="HT29" s="115"/>
      <c r="HU29" s="115"/>
      <c r="HV29" s="115"/>
      <c r="HW29" s="115"/>
      <c r="HX29" s="115"/>
      <c r="HY29" s="115"/>
      <c r="HZ29" s="115"/>
      <c r="IA29" s="115"/>
      <c r="IB29" s="115"/>
      <c r="IC29" s="115"/>
      <c r="ID29" s="115"/>
      <c r="IE29" s="115"/>
      <c r="IF29" s="115"/>
      <c r="IG29" s="115"/>
      <c r="IH29" s="115"/>
      <c r="II29" s="115"/>
      <c r="IJ29" s="115"/>
      <c r="IK29" s="115"/>
      <c r="IL29" s="115"/>
      <c r="IM29" s="115"/>
      <c r="IN29" s="115"/>
      <c r="IO29" s="115"/>
      <c r="IP29" s="115"/>
      <c r="IQ29" s="115"/>
      <c r="IR29" s="115"/>
      <c r="IS29" s="115"/>
      <c r="IT29" s="115"/>
      <c r="IU29" s="115"/>
      <c r="IV29" s="115"/>
      <c r="IW29" s="115"/>
      <c r="IX29" s="115"/>
      <c r="IY29" s="115"/>
      <c r="IZ29" s="115"/>
      <c r="JA29" s="115"/>
      <c r="JB29" s="115"/>
      <c r="JC29" s="115"/>
      <c r="JD29" s="115"/>
      <c r="JE29" s="115"/>
      <c r="JF29" s="115"/>
      <c r="JG29" s="115"/>
      <c r="JH29" s="115"/>
      <c r="JI29" s="115"/>
      <c r="JJ29" s="115"/>
      <c r="JK29" s="115"/>
      <c r="JL29" s="115"/>
      <c r="JM29" s="115"/>
      <c r="JN29" s="115"/>
      <c r="JO29" s="115"/>
      <c r="JP29" s="115"/>
      <c r="JQ29" s="115"/>
      <c r="JR29" s="115"/>
      <c r="JS29" s="115"/>
      <c r="JT29" s="115"/>
      <c r="JU29" s="115"/>
      <c r="JV29" s="115"/>
      <c r="JW29" s="115"/>
      <c r="JX29" s="115"/>
      <c r="JY29" s="115"/>
      <c r="JZ29" s="115"/>
      <c r="KA29" s="115"/>
      <c r="KB29" s="115"/>
      <c r="KC29" s="115"/>
      <c r="KD29" s="115"/>
      <c r="KE29" s="115"/>
      <c r="KF29" s="115"/>
      <c r="KG29" s="115"/>
      <c r="KH29" s="115"/>
      <c r="KI29" s="115"/>
      <c r="KJ29" s="115"/>
      <c r="KK29" s="115"/>
      <c r="KL29" s="115"/>
      <c r="KM29" s="115"/>
      <c r="KN29" s="115"/>
      <c r="KO29" s="115"/>
      <c r="KP29" s="115"/>
      <c r="KQ29" s="115"/>
      <c r="KR29" s="115"/>
      <c r="KS29" s="115"/>
      <c r="KT29" s="115"/>
      <c r="KU29" s="115"/>
      <c r="KV29" s="115"/>
      <c r="KW29" s="115"/>
      <c r="KX29" s="115"/>
      <c r="KY29" s="115"/>
      <c r="KZ29" s="115"/>
      <c r="LA29" s="115"/>
      <c r="LB29" s="115"/>
      <c r="LC29" s="115"/>
      <c r="LD29" s="115"/>
      <c r="LE29" s="115"/>
      <c r="LF29" s="115"/>
      <c r="LG29" s="115"/>
      <c r="LH29" s="115"/>
      <c r="LI29" s="115"/>
      <c r="LJ29" s="115"/>
      <c r="LK29" s="115"/>
      <c r="LL29" s="115"/>
      <c r="LM29" s="115"/>
      <c r="LN29" s="115"/>
      <c r="LO29" s="115"/>
      <c r="LP29" s="115"/>
      <c r="LQ29" s="115"/>
      <c r="LR29" s="115"/>
      <c r="LS29" s="115"/>
      <c r="LT29" s="115"/>
      <c r="LU29" s="115"/>
      <c r="LV29" s="115"/>
      <c r="LW29" s="115"/>
      <c r="LX29" s="115"/>
      <c r="LY29" s="115"/>
      <c r="LZ29" s="115"/>
      <c r="MA29" s="115"/>
      <c r="MB29" s="115"/>
      <c r="MC29" s="115"/>
      <c r="MD29" s="115"/>
      <c r="ME29" s="115"/>
      <c r="MF29" s="115"/>
      <c r="MG29" s="115"/>
      <c r="MH29" s="115"/>
      <c r="MI29" s="115"/>
      <c r="MJ29" s="115"/>
      <c r="MK29" s="115"/>
      <c r="ML29" s="115"/>
      <c r="MM29" s="115"/>
      <c r="MN29" s="115"/>
      <c r="MO29" s="115"/>
      <c r="MP29" s="115"/>
      <c r="MQ29" s="115"/>
      <c r="MR29" s="115"/>
      <c r="MS29" s="115"/>
      <c r="MT29" s="115"/>
      <c r="MU29" s="115"/>
      <c r="MV29" s="115"/>
      <c r="MW29" s="115"/>
      <c r="MX29" s="115"/>
      <c r="MY29" s="115"/>
      <c r="MZ29" s="115"/>
      <c r="NA29" s="115"/>
      <c r="NB29" s="115"/>
      <c r="NC29" s="115"/>
      <c r="ND29" s="115"/>
      <c r="NE29" s="115"/>
      <c r="NF29" s="115"/>
      <c r="NG29" s="115"/>
      <c r="NH29" s="115"/>
      <c r="NI29" s="115"/>
      <c r="NJ29" s="115"/>
      <c r="NK29" s="115"/>
      <c r="NL29" s="115"/>
      <c r="NM29" s="115"/>
      <c r="NN29" s="115"/>
      <c r="NO29" s="115"/>
      <c r="NP29" s="115"/>
      <c r="NQ29" s="115"/>
      <c r="NR29" s="115"/>
      <c r="NS29" s="115"/>
      <c r="NT29" s="115"/>
      <c r="NU29" s="115"/>
      <c r="NV29" s="115"/>
      <c r="NW29" s="115"/>
      <c r="NX29" s="115"/>
      <c r="NY29" s="115"/>
      <c r="NZ29" s="115"/>
      <c r="OA29" s="115"/>
      <c r="OB29" s="115"/>
      <c r="OC29" s="115"/>
      <c r="OD29" s="115"/>
      <c r="OE29" s="115"/>
      <c r="OF29" s="115"/>
      <c r="OG29" s="115"/>
      <c r="OH29" s="115"/>
      <c r="OI29" s="115"/>
      <c r="OJ29" s="115"/>
      <c r="OK29" s="115"/>
      <c r="OL29" s="115"/>
      <c r="OM29" s="115"/>
      <c r="ON29" s="115"/>
      <c r="OO29" s="115"/>
      <c r="OP29" s="115"/>
      <c r="OQ29" s="115"/>
      <c r="OR29" s="115"/>
      <c r="OS29" s="115"/>
      <c r="OT29" s="115"/>
      <c r="OU29" s="115"/>
      <c r="OV29" s="115"/>
      <c r="OW29" s="115"/>
      <c r="OX29" s="115"/>
      <c r="OY29" s="115"/>
      <c r="OZ29" s="115"/>
      <c r="PA29" s="115"/>
      <c r="PB29" s="115"/>
      <c r="PC29" s="115"/>
      <c r="PD29" s="115"/>
      <c r="PE29" s="115"/>
      <c r="PF29" s="115"/>
      <c r="PG29" s="115"/>
      <c r="PH29" s="115"/>
      <c r="PI29" s="115"/>
      <c r="PJ29" s="115"/>
      <c r="PK29" s="115"/>
      <c r="PL29" s="115"/>
      <c r="PM29" s="115"/>
      <c r="PN29" s="115"/>
      <c r="PO29" s="115"/>
      <c r="PP29" s="115"/>
      <c r="PQ29" s="115"/>
      <c r="PR29" s="115"/>
      <c r="PS29" s="115"/>
      <c r="PT29" s="115"/>
      <c r="PU29" s="115"/>
      <c r="PV29" s="115"/>
      <c r="PW29" s="115"/>
      <c r="PX29" s="115"/>
      <c r="PY29" s="115"/>
      <c r="PZ29" s="115"/>
      <c r="QA29" s="115"/>
      <c r="QB29" s="115"/>
      <c r="QC29" s="115"/>
      <c r="QD29" s="115"/>
      <c r="QE29" s="115"/>
      <c r="QF29" s="115"/>
      <c r="QG29" s="115"/>
      <c r="QH29" s="115"/>
      <c r="QI29" s="115"/>
      <c r="QJ29" s="115"/>
      <c r="QK29" s="115"/>
      <c r="QL29" s="115"/>
      <c r="QM29" s="115"/>
      <c r="QN29" s="115"/>
      <c r="QO29" s="115"/>
      <c r="QP29" s="115"/>
      <c r="QQ29" s="115"/>
      <c r="QR29" s="115"/>
      <c r="QS29" s="115"/>
      <c r="QT29" s="115"/>
      <c r="QU29" s="115"/>
      <c r="QV29" s="115"/>
      <c r="QW29" s="115"/>
      <c r="QX29" s="115"/>
      <c r="QY29" s="115"/>
      <c r="QZ29" s="115"/>
      <c r="RA29" s="115"/>
      <c r="RB29" s="115"/>
      <c r="RC29" s="115"/>
      <c r="RD29" s="115"/>
      <c r="RE29" s="115"/>
      <c r="RF29" s="115"/>
      <c r="RG29" s="115"/>
      <c r="RH29" s="115"/>
      <c r="RI29" s="115"/>
      <c r="RJ29" s="115"/>
      <c r="RK29" s="115"/>
      <c r="RL29" s="115"/>
      <c r="RM29" s="115"/>
      <c r="RN29" s="115"/>
      <c r="RO29" s="115"/>
      <c r="RP29" s="115"/>
      <c r="RQ29" s="115"/>
      <c r="RR29" s="115"/>
      <c r="RS29" s="115"/>
      <c r="RT29" s="115"/>
      <c r="RU29" s="115"/>
      <c r="RV29" s="115"/>
      <c r="RW29" s="115"/>
      <c r="RX29" s="115"/>
      <c r="RY29" s="115"/>
      <c r="RZ29" s="115"/>
      <c r="SA29" s="115"/>
      <c r="SB29" s="115"/>
      <c r="SC29" s="115"/>
      <c r="SD29" s="115"/>
      <c r="SE29" s="115"/>
      <c r="SF29" s="115"/>
      <c r="SG29" s="115"/>
      <c r="SH29" s="115"/>
      <c r="SI29" s="115"/>
      <c r="SJ29" s="115"/>
      <c r="SK29" s="115"/>
      <c r="SL29" s="115"/>
      <c r="SM29" s="115"/>
      <c r="SN29" s="115"/>
      <c r="SO29" s="115"/>
      <c r="SP29" s="115"/>
      <c r="SQ29" s="115"/>
      <c r="SR29" s="115"/>
      <c r="SS29" s="115"/>
      <c r="ST29" s="115"/>
      <c r="SU29" s="115"/>
      <c r="SV29" s="115"/>
      <c r="SW29" s="115"/>
      <c r="SX29" s="115"/>
      <c r="SY29" s="115"/>
      <c r="SZ29" s="115"/>
      <c r="TA29" s="115"/>
      <c r="TB29" s="115"/>
      <c r="TC29" s="115"/>
      <c r="TD29" s="115"/>
      <c r="TE29" s="115"/>
      <c r="TF29" s="115"/>
      <c r="TG29" s="115"/>
      <c r="TH29" s="115"/>
      <c r="TI29" s="115"/>
      <c r="TJ29" s="115"/>
      <c r="TK29" s="115"/>
      <c r="TL29" s="115"/>
      <c r="TM29" s="115"/>
      <c r="TN29" s="115"/>
      <c r="TO29" s="115"/>
      <c r="TP29" s="115"/>
      <c r="TQ29" s="115"/>
      <c r="TR29" s="115"/>
      <c r="TS29" s="115"/>
      <c r="TT29" s="115"/>
      <c r="TU29" s="115"/>
      <c r="TV29" s="115"/>
      <c r="TW29" s="115"/>
      <c r="TX29" s="115"/>
      <c r="TY29" s="115"/>
      <c r="TZ29" s="115"/>
      <c r="UA29" s="115"/>
      <c r="UB29" s="115"/>
      <c r="UC29" s="115"/>
      <c r="UD29" s="115"/>
      <c r="UE29" s="115"/>
      <c r="UF29" s="115"/>
      <c r="UG29" s="115"/>
      <c r="UH29" s="115"/>
      <c r="UI29" s="115"/>
      <c r="UJ29" s="115"/>
      <c r="UK29" s="115"/>
      <c r="UL29" s="115"/>
      <c r="UM29" s="115"/>
      <c r="UN29" s="115"/>
      <c r="UO29" s="115"/>
      <c r="UP29" s="115"/>
      <c r="UQ29" s="115"/>
      <c r="UR29" s="115"/>
      <c r="US29" s="115"/>
      <c r="UT29" s="115"/>
      <c r="UU29" s="115"/>
      <c r="UV29" s="115"/>
      <c r="UW29" s="115"/>
      <c r="UX29" s="115"/>
      <c r="UY29" s="115"/>
      <c r="UZ29" s="115"/>
      <c r="VA29" s="115"/>
      <c r="VB29" s="115"/>
      <c r="VC29" s="115"/>
      <c r="VD29" s="115"/>
      <c r="VE29" s="115"/>
      <c r="VF29" s="115"/>
      <c r="VG29" s="115"/>
      <c r="VH29" s="115"/>
      <c r="VI29" s="115"/>
      <c r="VJ29" s="115"/>
      <c r="VK29" s="115"/>
      <c r="VL29" s="115"/>
      <c r="VM29" s="115"/>
      <c r="VN29" s="115"/>
      <c r="VO29" s="115"/>
      <c r="VP29" s="115"/>
      <c r="VQ29" s="115"/>
      <c r="VR29" s="115"/>
      <c r="VS29" s="115"/>
      <c r="VT29" s="115"/>
      <c r="VU29" s="115"/>
      <c r="VV29" s="115"/>
      <c r="VW29" s="115"/>
      <c r="VX29" s="115"/>
      <c r="VY29" s="115"/>
      <c r="VZ29" s="115"/>
      <c r="WA29" s="115"/>
      <c r="WB29" s="115"/>
      <c r="WC29" s="115"/>
      <c r="WD29" s="115"/>
      <c r="WE29" s="115"/>
      <c r="WF29" s="115"/>
      <c r="WG29" s="115"/>
      <c r="WH29" s="115"/>
      <c r="WI29" s="115"/>
      <c r="WJ29" s="115"/>
      <c r="WK29" s="115"/>
      <c r="WL29" s="115"/>
      <c r="WM29" s="115"/>
      <c r="WN29" s="115"/>
      <c r="WO29" s="115"/>
      <c r="WP29" s="115"/>
      <c r="WQ29" s="115"/>
      <c r="WR29" s="115"/>
      <c r="WS29" s="115"/>
      <c r="WT29" s="115"/>
      <c r="WU29" s="115"/>
      <c r="WV29" s="115"/>
      <c r="WW29" s="115"/>
      <c r="WX29" s="115"/>
      <c r="WY29" s="115"/>
      <c r="WZ29" s="115"/>
      <c r="XA29" s="115"/>
      <c r="XB29" s="115"/>
      <c r="XC29" s="115"/>
      <c r="XD29" s="115"/>
      <c r="XE29" s="115"/>
      <c r="XF29" s="115"/>
      <c r="XG29" s="115"/>
      <c r="XH29" s="115"/>
      <c r="XI29" s="115"/>
      <c r="XJ29" s="115"/>
      <c r="XK29" s="115"/>
      <c r="XL29" s="115"/>
      <c r="XM29" s="115"/>
      <c r="XN29" s="115"/>
      <c r="XO29" s="115"/>
      <c r="XP29" s="115"/>
      <c r="XQ29" s="115"/>
      <c r="XR29" s="115"/>
      <c r="XS29" s="115"/>
      <c r="XT29" s="115"/>
      <c r="XU29" s="115"/>
      <c r="XV29" s="115"/>
      <c r="XW29" s="115"/>
      <c r="XX29" s="115"/>
      <c r="XY29" s="115"/>
      <c r="XZ29" s="115"/>
      <c r="YA29" s="115"/>
      <c r="YB29" s="115"/>
      <c r="YC29" s="115"/>
      <c r="YD29" s="115"/>
      <c r="YE29" s="115"/>
      <c r="YF29" s="115"/>
      <c r="YG29" s="115"/>
      <c r="YH29" s="115"/>
      <c r="YI29" s="115"/>
      <c r="YJ29" s="115"/>
      <c r="YK29" s="115"/>
      <c r="YL29" s="115"/>
      <c r="YM29" s="115"/>
      <c r="YN29" s="115"/>
      <c r="YO29" s="115"/>
      <c r="YP29" s="115"/>
      <c r="YQ29" s="115"/>
      <c r="YR29" s="115"/>
      <c r="YS29" s="115"/>
      <c r="YT29" s="115"/>
      <c r="YU29" s="115"/>
      <c r="YV29" s="115"/>
      <c r="YW29" s="115"/>
      <c r="YX29" s="115"/>
      <c r="YY29" s="115"/>
      <c r="YZ29" s="115"/>
      <c r="ZA29" s="115"/>
      <c r="ZB29" s="115"/>
      <c r="ZC29" s="115"/>
      <c r="ZD29" s="115"/>
      <c r="ZE29" s="115"/>
      <c r="ZF29" s="115"/>
      <c r="ZG29" s="115"/>
      <c r="ZH29" s="115"/>
      <c r="ZI29" s="115"/>
      <c r="ZJ29" s="115"/>
      <c r="ZK29" s="115"/>
      <c r="ZL29" s="115"/>
      <c r="ZM29" s="115"/>
      <c r="ZN29" s="115"/>
      <c r="ZO29" s="115"/>
      <c r="ZP29" s="115"/>
      <c r="ZQ29" s="115"/>
      <c r="ZR29" s="115"/>
      <c r="ZS29" s="115"/>
      <c r="ZT29" s="115"/>
      <c r="ZU29" s="115"/>
      <c r="ZV29" s="115"/>
      <c r="ZW29" s="115"/>
      <c r="ZX29" s="115"/>
      <c r="ZY29" s="115"/>
      <c r="ZZ29" s="115"/>
      <c r="AAA29" s="115"/>
      <c r="AAB29" s="115"/>
      <c r="AAC29" s="115"/>
      <c r="AAD29" s="115"/>
      <c r="AAE29" s="115"/>
      <c r="AAF29" s="115"/>
      <c r="AAG29" s="115"/>
      <c r="AAH29" s="115"/>
      <c r="AAI29" s="115"/>
      <c r="AAJ29" s="115"/>
      <c r="AAK29" s="115"/>
      <c r="AAL29" s="115"/>
      <c r="AAM29" s="115"/>
      <c r="AAN29" s="115"/>
      <c r="AAO29" s="115"/>
      <c r="AAP29" s="115"/>
      <c r="AAQ29" s="115"/>
      <c r="AAR29" s="115"/>
      <c r="AAS29" s="115"/>
      <c r="AAT29" s="115"/>
      <c r="AAU29" s="115"/>
      <c r="AAV29" s="115"/>
      <c r="AAW29" s="115"/>
      <c r="AAX29" s="115"/>
      <c r="AAY29" s="115"/>
      <c r="AAZ29" s="115"/>
      <c r="ABA29" s="115"/>
      <c r="ABB29" s="115"/>
      <c r="ABC29" s="115"/>
      <c r="ABD29" s="115"/>
      <c r="ABE29" s="115"/>
      <c r="ABF29" s="115"/>
      <c r="ABG29" s="115"/>
      <c r="ABH29" s="115"/>
      <c r="ABI29" s="115"/>
      <c r="ABJ29" s="115"/>
      <c r="ABK29" s="115"/>
      <c r="ABL29" s="115"/>
      <c r="ABM29" s="115"/>
      <c r="ABN29" s="115"/>
      <c r="ABO29" s="115"/>
      <c r="ABP29" s="115"/>
      <c r="ABQ29" s="115"/>
      <c r="ABR29" s="115"/>
      <c r="ABS29" s="115"/>
      <c r="ABT29" s="115"/>
      <c r="ABU29" s="115"/>
      <c r="ABV29" s="115"/>
      <c r="ABW29" s="115"/>
      <c r="ABX29" s="115"/>
      <c r="ABY29" s="115"/>
      <c r="ABZ29" s="115"/>
      <c r="ACA29" s="115"/>
      <c r="ACB29" s="115"/>
      <c r="ACC29" s="115"/>
      <c r="ACD29" s="115"/>
      <c r="ACE29" s="115"/>
      <c r="ACF29" s="115"/>
      <c r="ACG29" s="115"/>
      <c r="ACH29" s="115"/>
      <c r="ACI29" s="115"/>
      <c r="ACJ29" s="115"/>
      <c r="ACK29" s="115"/>
      <c r="ACL29" s="115"/>
      <c r="ACM29" s="115"/>
      <c r="ACN29" s="115"/>
      <c r="ACO29" s="115"/>
      <c r="ACP29" s="115"/>
      <c r="ACQ29" s="115"/>
      <c r="ACR29" s="115"/>
      <c r="ACS29" s="115"/>
      <c r="ACT29" s="115"/>
      <c r="ACU29" s="115"/>
      <c r="ACV29" s="115"/>
      <c r="ACW29" s="115"/>
      <c r="ACX29" s="115"/>
      <c r="ACY29" s="115"/>
      <c r="ACZ29" s="115"/>
      <c r="ADA29" s="115"/>
      <c r="ADB29" s="115"/>
      <c r="ADC29" s="115"/>
      <c r="ADD29" s="115"/>
      <c r="ADE29" s="115"/>
      <c r="ADF29" s="115"/>
      <c r="ADG29" s="115"/>
      <c r="ADH29" s="115"/>
      <c r="ADI29" s="115"/>
      <c r="ADJ29" s="115"/>
      <c r="ADK29" s="115"/>
      <c r="ADL29" s="115"/>
      <c r="ADM29" s="115"/>
      <c r="ADN29" s="115"/>
      <c r="ADO29" s="115"/>
      <c r="ADP29" s="115"/>
      <c r="ADQ29" s="115"/>
      <c r="ADR29" s="115"/>
      <c r="ADS29" s="115"/>
      <c r="ADT29" s="115"/>
      <c r="ADU29" s="115"/>
      <c r="ADV29" s="115"/>
      <c r="ADW29" s="115"/>
      <c r="ADX29" s="115"/>
      <c r="ADY29" s="115"/>
      <c r="ADZ29" s="115"/>
      <c r="AEA29" s="115"/>
      <c r="AEB29" s="115"/>
      <c r="AEC29" s="115"/>
      <c r="AED29" s="115"/>
      <c r="AEE29" s="115"/>
      <c r="AEF29" s="115"/>
      <c r="AEG29" s="115"/>
      <c r="AEH29" s="115"/>
      <c r="AEI29" s="115"/>
      <c r="AEJ29" s="115"/>
      <c r="AEK29" s="115"/>
      <c r="AEL29" s="115"/>
      <c r="AEM29" s="115"/>
      <c r="AEN29" s="115"/>
      <c r="AEO29" s="115"/>
      <c r="AEP29" s="115"/>
      <c r="AEQ29" s="115"/>
      <c r="AER29" s="115"/>
      <c r="AES29" s="115"/>
      <c r="AET29" s="115"/>
      <c r="AEU29" s="115"/>
      <c r="AEV29" s="115"/>
      <c r="AEW29" s="115"/>
      <c r="AEX29" s="115"/>
      <c r="AEY29" s="115"/>
      <c r="AEZ29" s="115"/>
      <c r="AFA29" s="115"/>
      <c r="AFB29" s="115"/>
      <c r="AFC29" s="115"/>
      <c r="AFD29" s="115"/>
      <c r="AFE29" s="115"/>
      <c r="AFF29" s="115"/>
      <c r="AFG29" s="115"/>
      <c r="AFH29" s="115"/>
      <c r="AFI29" s="115"/>
      <c r="AFJ29" s="115"/>
      <c r="AFK29" s="115"/>
      <c r="AFL29" s="115"/>
      <c r="AFM29" s="115"/>
      <c r="AFN29" s="115"/>
      <c r="AFO29" s="115"/>
      <c r="AFP29" s="115"/>
      <c r="AFQ29" s="115"/>
      <c r="AFR29" s="115"/>
      <c r="AFS29" s="115"/>
      <c r="AFT29" s="115"/>
      <c r="AFU29" s="115"/>
      <c r="AFV29" s="115"/>
      <c r="AFW29" s="115"/>
      <c r="AFX29" s="115"/>
      <c r="AFY29" s="115"/>
      <c r="AFZ29" s="115"/>
      <c r="AGA29" s="115"/>
      <c r="AGB29" s="115"/>
      <c r="AGC29" s="115"/>
      <c r="AGD29" s="115"/>
      <c r="AGE29" s="115"/>
      <c r="AGF29" s="115"/>
      <c r="AGG29" s="115"/>
      <c r="AGH29" s="115"/>
      <c r="AGI29" s="115"/>
      <c r="AGJ29" s="115"/>
      <c r="AGK29" s="115"/>
      <c r="AGL29" s="115"/>
      <c r="AGM29" s="115"/>
      <c r="AGN29" s="115"/>
      <c r="AGO29" s="115"/>
      <c r="AGP29" s="115"/>
      <c r="AGQ29" s="115"/>
      <c r="AGR29" s="115"/>
      <c r="AGS29" s="115"/>
      <c r="AGT29" s="115"/>
      <c r="AGU29" s="115"/>
      <c r="AGV29" s="115"/>
      <c r="AGW29" s="115"/>
      <c r="AGX29" s="115"/>
      <c r="AGY29" s="115"/>
      <c r="AGZ29" s="115"/>
      <c r="AHA29" s="115"/>
      <c r="AHB29" s="115"/>
      <c r="AHC29" s="115"/>
      <c r="AHD29" s="115"/>
      <c r="AHE29" s="115"/>
      <c r="AHF29" s="115"/>
      <c r="AHG29" s="115"/>
      <c r="AHH29" s="115"/>
      <c r="AHI29" s="115"/>
      <c r="AHJ29" s="115"/>
      <c r="AHK29" s="115"/>
      <c r="AHL29" s="115"/>
      <c r="AHM29" s="115"/>
      <c r="AHN29" s="115"/>
      <c r="AHO29" s="115"/>
      <c r="AHP29" s="115"/>
      <c r="AHQ29" s="115"/>
      <c r="AHR29" s="115"/>
      <c r="AHS29" s="115"/>
      <c r="AHT29" s="115"/>
      <c r="AHU29" s="115"/>
      <c r="AHV29" s="115"/>
      <c r="AHW29" s="115"/>
      <c r="AHX29" s="115"/>
      <c r="AHY29" s="115"/>
      <c r="AHZ29" s="115"/>
      <c r="AIA29" s="115"/>
      <c r="AIB29" s="115"/>
      <c r="AIC29" s="115"/>
      <c r="AID29" s="115"/>
      <c r="AIE29" s="115"/>
      <c r="AIF29" s="115"/>
      <c r="AIG29" s="115"/>
      <c r="AIH29" s="115"/>
      <c r="AII29" s="115"/>
      <c r="AIJ29" s="115"/>
      <c r="AIK29" s="115"/>
      <c r="AIL29" s="115"/>
      <c r="AIM29" s="115"/>
      <c r="AIN29" s="115"/>
      <c r="AIO29" s="115"/>
      <c r="AIP29" s="115"/>
      <c r="AIQ29" s="115"/>
      <c r="AIR29" s="115"/>
      <c r="AIS29" s="115"/>
    </row>
    <row r="30" spans="1:929" ht="48.6" customHeight="1" x14ac:dyDescent="0.2">
      <c r="A30" s="40"/>
      <c r="B30" s="356">
        <v>5</v>
      </c>
      <c r="C30" s="354" t="s">
        <v>496</v>
      </c>
      <c r="D30" s="355"/>
      <c r="E30" s="137"/>
      <c r="BS30" s="306"/>
      <c r="BT30" s="329">
        <v>5</v>
      </c>
      <c r="BU30" s="332" t="s">
        <v>525</v>
      </c>
      <c r="BV30" s="333"/>
      <c r="BW30" s="137"/>
      <c r="BX30" s="115"/>
      <c r="BY30" s="115"/>
      <c r="BZ30" s="115"/>
      <c r="CA30" s="115"/>
      <c r="CB30" s="115"/>
      <c r="CC30" s="115"/>
      <c r="CD30" s="115"/>
      <c r="CE30" s="115"/>
      <c r="CF30" s="115"/>
      <c r="CG30" s="115"/>
      <c r="CH30" s="115"/>
      <c r="CI30" s="115"/>
      <c r="CJ30" s="115"/>
      <c r="CK30" s="115"/>
      <c r="CL30" s="115"/>
      <c r="CM30" s="115"/>
      <c r="CN30" s="115"/>
      <c r="CO30" s="115"/>
      <c r="CP30" s="115"/>
      <c r="CQ30" s="115"/>
      <c r="CR30" s="115"/>
      <c r="CS30" s="115"/>
      <c r="CT30" s="115"/>
      <c r="CU30" s="115"/>
      <c r="CV30" s="115"/>
      <c r="CW30" s="115"/>
      <c r="CX30" s="115"/>
      <c r="CY30" s="115"/>
      <c r="CZ30" s="115"/>
      <c r="DA30" s="115"/>
      <c r="DB30" s="115"/>
      <c r="DC30" s="115"/>
      <c r="DD30" s="115"/>
      <c r="DE30" s="115"/>
      <c r="DF30" s="115"/>
      <c r="DG30" s="115"/>
      <c r="DH30" s="115"/>
      <c r="DI30" s="115"/>
      <c r="DJ30" s="115"/>
      <c r="DK30" s="115"/>
      <c r="DL30" s="115"/>
      <c r="DM30" s="115"/>
      <c r="DN30" s="115"/>
      <c r="DO30" s="115"/>
      <c r="DP30" s="115"/>
      <c r="DQ30" s="115"/>
      <c r="DR30" s="115"/>
      <c r="DS30" s="115"/>
      <c r="DT30" s="115"/>
      <c r="DU30" s="115"/>
      <c r="DV30" s="115"/>
      <c r="DW30" s="115"/>
      <c r="DX30" s="115"/>
      <c r="DY30" s="115"/>
      <c r="DZ30" s="115"/>
      <c r="EA30" s="115"/>
      <c r="EB30" s="115"/>
      <c r="EC30" s="115"/>
      <c r="ED30" s="115"/>
      <c r="EE30" s="115"/>
      <c r="EF30" s="115"/>
      <c r="EG30" s="115"/>
      <c r="EH30" s="115"/>
      <c r="EI30" s="115"/>
      <c r="EJ30" s="115"/>
      <c r="EK30" s="115"/>
      <c r="EL30" s="115"/>
      <c r="EM30" s="115"/>
      <c r="EN30" s="115"/>
      <c r="EO30" s="115"/>
      <c r="EP30" s="115"/>
      <c r="EQ30" s="115"/>
      <c r="ER30" s="115"/>
      <c r="ES30" s="115"/>
      <c r="ET30" s="115"/>
      <c r="EU30" s="115"/>
      <c r="EV30" s="115"/>
      <c r="EW30" s="115"/>
      <c r="EX30" s="115"/>
      <c r="EY30" s="115"/>
      <c r="EZ30" s="115"/>
      <c r="FA30" s="115"/>
      <c r="FB30" s="115"/>
      <c r="FC30" s="115"/>
      <c r="FD30" s="115"/>
      <c r="FE30" s="115"/>
      <c r="FF30" s="115"/>
      <c r="FG30" s="115"/>
      <c r="FH30" s="115"/>
      <c r="FI30" s="115"/>
      <c r="FJ30" s="115"/>
      <c r="FK30" s="115"/>
      <c r="FL30" s="115"/>
      <c r="FM30" s="115"/>
      <c r="FN30" s="115"/>
      <c r="FO30" s="115"/>
      <c r="FP30" s="115"/>
      <c r="FQ30" s="115"/>
      <c r="FR30" s="115"/>
      <c r="FS30" s="115"/>
      <c r="FT30" s="115"/>
      <c r="FU30" s="115"/>
      <c r="FV30" s="115"/>
      <c r="FW30" s="115"/>
      <c r="FX30" s="115"/>
      <c r="FY30" s="115"/>
      <c r="FZ30" s="115"/>
      <c r="GA30" s="115"/>
      <c r="GB30" s="115"/>
      <c r="GC30" s="115"/>
      <c r="GD30" s="115"/>
      <c r="GE30" s="115"/>
      <c r="GF30" s="115"/>
      <c r="GG30" s="115"/>
      <c r="GH30" s="115"/>
      <c r="GI30" s="115"/>
      <c r="GJ30" s="115"/>
      <c r="GK30" s="115"/>
      <c r="GL30" s="115"/>
      <c r="GM30" s="115"/>
      <c r="GN30" s="115"/>
      <c r="GO30" s="115"/>
      <c r="GP30" s="115"/>
      <c r="GQ30" s="115"/>
      <c r="GR30" s="115"/>
      <c r="GS30" s="115"/>
      <c r="GT30" s="115"/>
      <c r="GU30" s="115"/>
      <c r="GV30" s="115"/>
      <c r="GW30" s="115"/>
      <c r="GX30" s="115"/>
      <c r="GY30" s="115"/>
      <c r="GZ30" s="115"/>
      <c r="HA30" s="115"/>
      <c r="HB30" s="115"/>
      <c r="HC30" s="115"/>
      <c r="HD30" s="115"/>
      <c r="HE30" s="115"/>
      <c r="HF30" s="115"/>
      <c r="HG30" s="115"/>
      <c r="HH30" s="115"/>
      <c r="HI30" s="115"/>
      <c r="HJ30" s="115"/>
      <c r="HK30" s="115"/>
      <c r="HL30" s="115"/>
      <c r="HM30" s="115"/>
      <c r="HN30" s="115"/>
      <c r="HO30" s="115"/>
      <c r="HP30" s="115"/>
      <c r="HQ30" s="115"/>
      <c r="HR30" s="115"/>
      <c r="HS30" s="115"/>
      <c r="HT30" s="115"/>
      <c r="HU30" s="115"/>
      <c r="HV30" s="115"/>
      <c r="HW30" s="115"/>
      <c r="HX30" s="115"/>
      <c r="HY30" s="115"/>
      <c r="HZ30" s="115"/>
      <c r="IA30" s="115"/>
      <c r="IB30" s="115"/>
      <c r="IC30" s="115"/>
      <c r="ID30" s="115"/>
      <c r="IE30" s="115"/>
      <c r="IF30" s="115"/>
      <c r="IG30" s="115"/>
      <c r="IH30" s="115"/>
      <c r="II30" s="115"/>
      <c r="IJ30" s="115"/>
      <c r="IK30" s="115"/>
      <c r="IL30" s="115"/>
      <c r="IM30" s="115"/>
      <c r="IN30" s="115"/>
      <c r="IO30" s="115"/>
      <c r="IP30" s="115"/>
      <c r="IQ30" s="115"/>
      <c r="IR30" s="115"/>
      <c r="IS30" s="115"/>
      <c r="IT30" s="115"/>
      <c r="IU30" s="115"/>
      <c r="IV30" s="115"/>
      <c r="IW30" s="115"/>
      <c r="IX30" s="115"/>
      <c r="IY30" s="115"/>
      <c r="IZ30" s="115"/>
      <c r="JA30" s="115"/>
      <c r="JB30" s="115"/>
      <c r="JC30" s="115"/>
      <c r="JD30" s="115"/>
      <c r="JE30" s="115"/>
      <c r="JF30" s="115"/>
      <c r="JG30" s="115"/>
      <c r="JH30" s="115"/>
      <c r="JI30" s="115"/>
      <c r="JJ30" s="115"/>
      <c r="JK30" s="115"/>
      <c r="JL30" s="115"/>
      <c r="JM30" s="115"/>
      <c r="JN30" s="115"/>
      <c r="JO30" s="115"/>
      <c r="JP30" s="115"/>
      <c r="JQ30" s="115"/>
      <c r="JR30" s="115"/>
      <c r="JS30" s="115"/>
      <c r="JT30" s="115"/>
      <c r="JU30" s="115"/>
      <c r="JV30" s="115"/>
      <c r="JW30" s="115"/>
      <c r="JX30" s="115"/>
      <c r="JY30" s="115"/>
      <c r="JZ30" s="115"/>
      <c r="KA30" s="115"/>
      <c r="KB30" s="115"/>
      <c r="KC30" s="115"/>
      <c r="KD30" s="115"/>
      <c r="KE30" s="115"/>
      <c r="KF30" s="115"/>
      <c r="KG30" s="115"/>
      <c r="KH30" s="115"/>
      <c r="KI30" s="115"/>
      <c r="KJ30" s="115"/>
      <c r="KK30" s="115"/>
      <c r="KL30" s="115"/>
      <c r="KM30" s="115"/>
      <c r="KN30" s="115"/>
      <c r="KO30" s="115"/>
      <c r="KP30" s="115"/>
      <c r="KQ30" s="115"/>
      <c r="KR30" s="115"/>
      <c r="KS30" s="115"/>
      <c r="KT30" s="115"/>
      <c r="KU30" s="115"/>
      <c r="KV30" s="115"/>
      <c r="KW30" s="115"/>
      <c r="KX30" s="115"/>
      <c r="KY30" s="115"/>
      <c r="KZ30" s="115"/>
      <c r="LA30" s="115"/>
      <c r="LB30" s="115"/>
      <c r="LC30" s="115"/>
      <c r="LD30" s="115"/>
      <c r="LE30" s="115"/>
      <c r="LF30" s="115"/>
      <c r="LG30" s="115"/>
      <c r="LH30" s="115"/>
      <c r="LI30" s="115"/>
      <c r="LJ30" s="115"/>
      <c r="LK30" s="115"/>
      <c r="LL30" s="115"/>
      <c r="LM30" s="115"/>
      <c r="LN30" s="115"/>
      <c r="LO30" s="115"/>
      <c r="LP30" s="115"/>
      <c r="LQ30" s="115"/>
      <c r="LR30" s="115"/>
      <c r="LS30" s="115"/>
      <c r="LT30" s="115"/>
      <c r="LU30" s="115"/>
      <c r="LV30" s="115"/>
      <c r="LW30" s="115"/>
      <c r="LX30" s="115"/>
      <c r="LY30" s="115"/>
      <c r="LZ30" s="115"/>
      <c r="MA30" s="115"/>
      <c r="MB30" s="115"/>
      <c r="MC30" s="115"/>
      <c r="MD30" s="115"/>
      <c r="ME30" s="115"/>
      <c r="MF30" s="115"/>
      <c r="MG30" s="115"/>
      <c r="MH30" s="115"/>
      <c r="MI30" s="115"/>
      <c r="MJ30" s="115"/>
      <c r="MK30" s="115"/>
      <c r="ML30" s="115"/>
      <c r="MM30" s="115"/>
      <c r="MN30" s="115"/>
      <c r="MO30" s="115"/>
      <c r="MP30" s="115"/>
      <c r="MQ30" s="115"/>
      <c r="MR30" s="115"/>
      <c r="MS30" s="115"/>
      <c r="MT30" s="115"/>
      <c r="MU30" s="115"/>
      <c r="MV30" s="115"/>
      <c r="MW30" s="115"/>
      <c r="MX30" s="115"/>
      <c r="MY30" s="115"/>
      <c r="MZ30" s="115"/>
      <c r="NA30" s="115"/>
      <c r="NB30" s="115"/>
      <c r="NC30" s="115"/>
      <c r="ND30" s="115"/>
      <c r="NE30" s="115"/>
      <c r="NF30" s="115"/>
      <c r="NG30" s="115"/>
      <c r="NH30" s="115"/>
      <c r="NI30" s="115"/>
      <c r="NJ30" s="115"/>
      <c r="NK30" s="115"/>
      <c r="NL30" s="115"/>
      <c r="NM30" s="115"/>
      <c r="NN30" s="115"/>
      <c r="NO30" s="115"/>
      <c r="NP30" s="115"/>
      <c r="NQ30" s="115"/>
      <c r="NR30" s="115"/>
      <c r="NS30" s="115"/>
      <c r="NT30" s="115"/>
      <c r="NU30" s="115"/>
      <c r="NV30" s="115"/>
      <c r="NW30" s="115"/>
      <c r="NX30" s="115"/>
      <c r="NY30" s="115"/>
      <c r="NZ30" s="115"/>
      <c r="OA30" s="115"/>
      <c r="OB30" s="115"/>
      <c r="OC30" s="115"/>
      <c r="OD30" s="115"/>
      <c r="OE30" s="115"/>
      <c r="OF30" s="115"/>
      <c r="OG30" s="115"/>
      <c r="OH30" s="115"/>
      <c r="OI30" s="115"/>
      <c r="OJ30" s="115"/>
      <c r="OK30" s="115"/>
      <c r="OL30" s="115"/>
      <c r="OM30" s="115"/>
      <c r="ON30" s="115"/>
      <c r="OO30" s="115"/>
      <c r="OP30" s="115"/>
      <c r="OQ30" s="115"/>
      <c r="OR30" s="115"/>
      <c r="OS30" s="115"/>
      <c r="OT30" s="115"/>
      <c r="OU30" s="115"/>
      <c r="OV30" s="115"/>
      <c r="OW30" s="115"/>
      <c r="OX30" s="115"/>
      <c r="OY30" s="115"/>
      <c r="OZ30" s="115"/>
      <c r="PA30" s="115"/>
      <c r="PB30" s="115"/>
      <c r="PC30" s="115"/>
      <c r="PD30" s="115"/>
      <c r="PE30" s="115"/>
      <c r="PF30" s="115"/>
      <c r="PG30" s="115"/>
      <c r="PH30" s="115"/>
      <c r="PI30" s="115"/>
      <c r="PJ30" s="115"/>
      <c r="PK30" s="115"/>
      <c r="PL30" s="115"/>
      <c r="PM30" s="115"/>
      <c r="PN30" s="115"/>
      <c r="PO30" s="115"/>
      <c r="PP30" s="115"/>
      <c r="PQ30" s="115"/>
      <c r="PR30" s="115"/>
      <c r="PS30" s="115"/>
      <c r="PT30" s="115"/>
      <c r="PU30" s="115"/>
      <c r="PV30" s="115"/>
      <c r="PW30" s="115"/>
      <c r="PX30" s="115"/>
      <c r="PY30" s="115"/>
      <c r="PZ30" s="115"/>
      <c r="QA30" s="115"/>
      <c r="QB30" s="115"/>
      <c r="QC30" s="115"/>
      <c r="QD30" s="115"/>
      <c r="QE30" s="115"/>
      <c r="QF30" s="115"/>
      <c r="QG30" s="115"/>
      <c r="QH30" s="115"/>
      <c r="QI30" s="115"/>
      <c r="QJ30" s="115"/>
      <c r="QK30" s="115"/>
      <c r="QL30" s="115"/>
      <c r="QM30" s="115"/>
      <c r="QN30" s="115"/>
      <c r="QO30" s="115"/>
      <c r="QP30" s="115"/>
      <c r="QQ30" s="115"/>
      <c r="QR30" s="115"/>
      <c r="QS30" s="115"/>
      <c r="QT30" s="115"/>
      <c r="QU30" s="115"/>
      <c r="QV30" s="115"/>
      <c r="QW30" s="115"/>
      <c r="QX30" s="115"/>
      <c r="QY30" s="115"/>
      <c r="QZ30" s="115"/>
      <c r="RA30" s="115"/>
      <c r="RB30" s="115"/>
      <c r="RC30" s="115"/>
      <c r="RD30" s="115"/>
      <c r="RE30" s="115"/>
      <c r="RF30" s="115"/>
      <c r="RG30" s="115"/>
      <c r="RH30" s="115"/>
      <c r="RI30" s="115"/>
      <c r="RJ30" s="115"/>
      <c r="RK30" s="115"/>
      <c r="RL30" s="115"/>
      <c r="RM30" s="115"/>
      <c r="RN30" s="115"/>
      <c r="RO30" s="115"/>
      <c r="RP30" s="115"/>
      <c r="RQ30" s="115"/>
      <c r="RR30" s="115"/>
      <c r="RS30" s="115"/>
      <c r="RT30" s="115"/>
      <c r="RU30" s="115"/>
      <c r="RV30" s="115"/>
      <c r="RW30" s="115"/>
      <c r="RX30" s="115"/>
      <c r="RY30" s="115"/>
      <c r="RZ30" s="115"/>
      <c r="SA30" s="115"/>
      <c r="SB30" s="115"/>
      <c r="SC30" s="115"/>
      <c r="SD30" s="115"/>
      <c r="SE30" s="115"/>
      <c r="SF30" s="115"/>
      <c r="SG30" s="115"/>
      <c r="SH30" s="115"/>
      <c r="SI30" s="115"/>
      <c r="SJ30" s="115"/>
      <c r="SK30" s="115"/>
      <c r="SL30" s="115"/>
      <c r="SM30" s="115"/>
      <c r="SN30" s="115"/>
      <c r="SO30" s="115"/>
      <c r="SP30" s="115"/>
      <c r="SQ30" s="115"/>
      <c r="SR30" s="115"/>
      <c r="SS30" s="115"/>
      <c r="ST30" s="115"/>
      <c r="SU30" s="115"/>
      <c r="SV30" s="115"/>
      <c r="SW30" s="115"/>
      <c r="SX30" s="115"/>
      <c r="SY30" s="115"/>
      <c r="SZ30" s="115"/>
      <c r="TA30" s="115"/>
      <c r="TB30" s="115"/>
      <c r="TC30" s="115"/>
      <c r="TD30" s="115"/>
      <c r="TE30" s="115"/>
      <c r="TF30" s="115"/>
      <c r="TG30" s="115"/>
      <c r="TH30" s="115"/>
      <c r="TI30" s="115"/>
      <c r="TJ30" s="115"/>
      <c r="TK30" s="115"/>
      <c r="TL30" s="115"/>
      <c r="TM30" s="115"/>
      <c r="TN30" s="115"/>
      <c r="TO30" s="115"/>
      <c r="TP30" s="115"/>
      <c r="TQ30" s="115"/>
      <c r="TR30" s="115"/>
      <c r="TS30" s="115"/>
      <c r="TT30" s="115"/>
      <c r="TU30" s="115"/>
      <c r="TV30" s="115"/>
      <c r="TW30" s="115"/>
      <c r="TX30" s="115"/>
      <c r="TY30" s="115"/>
      <c r="TZ30" s="115"/>
      <c r="UA30" s="115"/>
      <c r="UB30" s="115"/>
      <c r="UC30" s="115"/>
      <c r="UD30" s="115"/>
      <c r="UE30" s="115"/>
      <c r="UF30" s="115"/>
      <c r="UG30" s="115"/>
      <c r="UH30" s="115"/>
      <c r="UI30" s="115"/>
      <c r="UJ30" s="115"/>
      <c r="UK30" s="115"/>
      <c r="UL30" s="115"/>
      <c r="UM30" s="115"/>
      <c r="UN30" s="115"/>
      <c r="UO30" s="115"/>
      <c r="UP30" s="115"/>
      <c r="UQ30" s="115"/>
      <c r="UR30" s="115"/>
      <c r="US30" s="115"/>
      <c r="UT30" s="115"/>
      <c r="UU30" s="115"/>
      <c r="UV30" s="115"/>
      <c r="UW30" s="115"/>
      <c r="UX30" s="115"/>
      <c r="UY30" s="115"/>
      <c r="UZ30" s="115"/>
      <c r="VA30" s="115"/>
      <c r="VB30" s="115"/>
      <c r="VC30" s="115"/>
      <c r="VD30" s="115"/>
      <c r="VE30" s="115"/>
      <c r="VF30" s="115"/>
      <c r="VG30" s="115"/>
      <c r="VH30" s="115"/>
      <c r="VI30" s="115"/>
      <c r="VJ30" s="115"/>
      <c r="VK30" s="115"/>
      <c r="VL30" s="115"/>
      <c r="VM30" s="115"/>
      <c r="VN30" s="115"/>
      <c r="VO30" s="115"/>
      <c r="VP30" s="115"/>
      <c r="VQ30" s="115"/>
      <c r="VR30" s="115"/>
      <c r="VS30" s="115"/>
      <c r="VT30" s="115"/>
      <c r="VU30" s="115"/>
      <c r="VV30" s="115"/>
      <c r="VW30" s="115"/>
      <c r="VX30" s="115"/>
      <c r="VY30" s="115"/>
      <c r="VZ30" s="115"/>
      <c r="WA30" s="115"/>
      <c r="WB30" s="115"/>
      <c r="WC30" s="115"/>
      <c r="WD30" s="115"/>
      <c r="WE30" s="115"/>
      <c r="WF30" s="115"/>
      <c r="WG30" s="115"/>
      <c r="WH30" s="115"/>
      <c r="WI30" s="115"/>
      <c r="WJ30" s="115"/>
      <c r="WK30" s="115"/>
      <c r="WL30" s="115"/>
      <c r="WM30" s="115"/>
      <c r="WN30" s="115"/>
      <c r="WO30" s="115"/>
      <c r="WP30" s="115"/>
      <c r="WQ30" s="115"/>
      <c r="WR30" s="115"/>
      <c r="WS30" s="115"/>
      <c r="WT30" s="115"/>
      <c r="WU30" s="115"/>
      <c r="WV30" s="115"/>
      <c r="WW30" s="115"/>
      <c r="WX30" s="115"/>
      <c r="WY30" s="115"/>
      <c r="WZ30" s="115"/>
      <c r="XA30" s="115"/>
      <c r="XB30" s="115"/>
      <c r="XC30" s="115"/>
      <c r="XD30" s="115"/>
      <c r="XE30" s="115"/>
      <c r="XF30" s="115"/>
      <c r="XG30" s="115"/>
      <c r="XH30" s="115"/>
      <c r="XI30" s="115"/>
      <c r="XJ30" s="115"/>
      <c r="XK30" s="115"/>
      <c r="XL30" s="115"/>
      <c r="XM30" s="115"/>
      <c r="XN30" s="115"/>
      <c r="XO30" s="115"/>
      <c r="XP30" s="115"/>
      <c r="XQ30" s="115"/>
      <c r="XR30" s="115"/>
      <c r="XS30" s="115"/>
      <c r="XT30" s="115"/>
      <c r="XU30" s="115"/>
      <c r="XV30" s="115"/>
      <c r="XW30" s="115"/>
      <c r="XX30" s="115"/>
      <c r="XY30" s="115"/>
      <c r="XZ30" s="115"/>
      <c r="YA30" s="115"/>
      <c r="YB30" s="115"/>
      <c r="YC30" s="115"/>
      <c r="YD30" s="115"/>
      <c r="YE30" s="115"/>
      <c r="YF30" s="115"/>
      <c r="YG30" s="115"/>
      <c r="YH30" s="115"/>
      <c r="YI30" s="115"/>
      <c r="YJ30" s="115"/>
      <c r="YK30" s="115"/>
      <c r="YL30" s="115"/>
      <c r="YM30" s="115"/>
      <c r="YN30" s="115"/>
      <c r="YO30" s="115"/>
      <c r="YP30" s="115"/>
      <c r="YQ30" s="115"/>
      <c r="YR30" s="115"/>
      <c r="YS30" s="115"/>
      <c r="YT30" s="115"/>
      <c r="YU30" s="115"/>
      <c r="YV30" s="115"/>
      <c r="YW30" s="115"/>
      <c r="YX30" s="115"/>
      <c r="YY30" s="115"/>
      <c r="YZ30" s="115"/>
      <c r="ZA30" s="115"/>
      <c r="ZB30" s="115"/>
      <c r="ZC30" s="115"/>
      <c r="ZD30" s="115"/>
      <c r="ZE30" s="115"/>
      <c r="ZF30" s="115"/>
      <c r="ZG30" s="115"/>
      <c r="ZH30" s="115"/>
      <c r="ZI30" s="115"/>
      <c r="ZJ30" s="115"/>
      <c r="ZK30" s="115"/>
      <c r="ZL30" s="115"/>
      <c r="ZM30" s="115"/>
      <c r="ZN30" s="115"/>
      <c r="ZO30" s="115"/>
      <c r="ZP30" s="115"/>
      <c r="ZQ30" s="115"/>
      <c r="ZR30" s="115"/>
      <c r="ZS30" s="115"/>
      <c r="ZT30" s="115"/>
      <c r="ZU30" s="115"/>
      <c r="ZV30" s="115"/>
      <c r="ZW30" s="115"/>
      <c r="ZX30" s="115"/>
      <c r="ZY30" s="115"/>
      <c r="ZZ30" s="115"/>
      <c r="AAA30" s="115"/>
      <c r="AAB30" s="115"/>
      <c r="AAC30" s="115"/>
      <c r="AAD30" s="115"/>
      <c r="AAE30" s="115"/>
      <c r="AAF30" s="115"/>
      <c r="AAG30" s="115"/>
      <c r="AAH30" s="115"/>
      <c r="AAI30" s="115"/>
      <c r="AAJ30" s="115"/>
      <c r="AAK30" s="115"/>
      <c r="AAL30" s="115"/>
      <c r="AAM30" s="115"/>
      <c r="AAN30" s="115"/>
      <c r="AAO30" s="115"/>
      <c r="AAP30" s="115"/>
      <c r="AAQ30" s="115"/>
      <c r="AAR30" s="115"/>
      <c r="AAS30" s="115"/>
      <c r="AAT30" s="115"/>
      <c r="AAU30" s="115"/>
      <c r="AAV30" s="115"/>
      <c r="AAW30" s="115"/>
      <c r="AAX30" s="115"/>
      <c r="AAY30" s="115"/>
      <c r="AAZ30" s="115"/>
      <c r="ABA30" s="115"/>
      <c r="ABB30" s="115"/>
      <c r="ABC30" s="115"/>
      <c r="ABD30" s="115"/>
      <c r="ABE30" s="115"/>
      <c r="ABF30" s="115"/>
      <c r="ABG30" s="115"/>
      <c r="ABH30" s="115"/>
      <c r="ABI30" s="115"/>
      <c r="ABJ30" s="115"/>
      <c r="ABK30" s="115"/>
      <c r="ABL30" s="115"/>
      <c r="ABM30" s="115"/>
      <c r="ABN30" s="115"/>
      <c r="ABO30" s="115"/>
      <c r="ABP30" s="115"/>
      <c r="ABQ30" s="115"/>
      <c r="ABR30" s="115"/>
      <c r="ABS30" s="115"/>
      <c r="ABT30" s="115"/>
      <c r="ABU30" s="115"/>
      <c r="ABV30" s="115"/>
      <c r="ABW30" s="115"/>
      <c r="ABX30" s="115"/>
      <c r="ABY30" s="115"/>
      <c r="ABZ30" s="115"/>
      <c r="ACA30" s="115"/>
      <c r="ACB30" s="115"/>
      <c r="ACC30" s="115"/>
      <c r="ACD30" s="115"/>
      <c r="ACE30" s="115"/>
      <c r="ACF30" s="115"/>
      <c r="ACG30" s="115"/>
      <c r="ACH30" s="115"/>
      <c r="ACI30" s="115"/>
      <c r="ACJ30" s="115"/>
      <c r="ACK30" s="115"/>
      <c r="ACL30" s="115"/>
      <c r="ACM30" s="115"/>
      <c r="ACN30" s="115"/>
      <c r="ACO30" s="115"/>
      <c r="ACP30" s="115"/>
      <c r="ACQ30" s="115"/>
      <c r="ACR30" s="115"/>
      <c r="ACS30" s="115"/>
      <c r="ACT30" s="115"/>
      <c r="ACU30" s="115"/>
      <c r="ACV30" s="115"/>
      <c r="ACW30" s="115"/>
      <c r="ACX30" s="115"/>
      <c r="ACY30" s="115"/>
      <c r="ACZ30" s="115"/>
      <c r="ADA30" s="115"/>
      <c r="ADB30" s="115"/>
      <c r="ADC30" s="115"/>
      <c r="ADD30" s="115"/>
      <c r="ADE30" s="115"/>
      <c r="ADF30" s="115"/>
      <c r="ADG30" s="115"/>
      <c r="ADH30" s="115"/>
      <c r="ADI30" s="115"/>
      <c r="ADJ30" s="115"/>
      <c r="ADK30" s="115"/>
      <c r="ADL30" s="115"/>
      <c r="ADM30" s="115"/>
      <c r="ADN30" s="115"/>
      <c r="ADO30" s="115"/>
      <c r="ADP30" s="115"/>
      <c r="ADQ30" s="115"/>
      <c r="ADR30" s="115"/>
      <c r="ADS30" s="115"/>
      <c r="ADT30" s="115"/>
      <c r="ADU30" s="115"/>
      <c r="ADV30" s="115"/>
      <c r="ADW30" s="115"/>
      <c r="ADX30" s="115"/>
      <c r="ADY30" s="115"/>
      <c r="ADZ30" s="115"/>
      <c r="AEA30" s="115"/>
      <c r="AEB30" s="115"/>
      <c r="AEC30" s="115"/>
      <c r="AED30" s="115"/>
      <c r="AEE30" s="115"/>
      <c r="AEF30" s="115"/>
      <c r="AEG30" s="115"/>
      <c r="AEH30" s="115"/>
      <c r="AEI30" s="115"/>
      <c r="AEJ30" s="115"/>
      <c r="AEK30" s="115"/>
      <c r="AEL30" s="115"/>
      <c r="AEM30" s="115"/>
      <c r="AEN30" s="115"/>
      <c r="AEO30" s="115"/>
      <c r="AEP30" s="115"/>
      <c r="AEQ30" s="115"/>
      <c r="AER30" s="115"/>
      <c r="AES30" s="115"/>
      <c r="AET30" s="115"/>
      <c r="AEU30" s="115"/>
      <c r="AEV30" s="115"/>
      <c r="AEW30" s="115"/>
      <c r="AEX30" s="115"/>
      <c r="AEY30" s="115"/>
      <c r="AEZ30" s="115"/>
      <c r="AFA30" s="115"/>
      <c r="AFB30" s="115"/>
      <c r="AFC30" s="115"/>
      <c r="AFD30" s="115"/>
      <c r="AFE30" s="115"/>
      <c r="AFF30" s="115"/>
      <c r="AFG30" s="115"/>
      <c r="AFH30" s="115"/>
      <c r="AFI30" s="115"/>
      <c r="AFJ30" s="115"/>
      <c r="AFK30" s="115"/>
      <c r="AFL30" s="115"/>
      <c r="AFM30" s="115"/>
      <c r="AFN30" s="115"/>
      <c r="AFO30" s="115"/>
      <c r="AFP30" s="115"/>
      <c r="AFQ30" s="115"/>
      <c r="AFR30" s="115"/>
      <c r="AFS30" s="115"/>
      <c r="AFT30" s="115"/>
      <c r="AFU30" s="115"/>
      <c r="AFV30" s="115"/>
      <c r="AFW30" s="115"/>
      <c r="AFX30" s="115"/>
      <c r="AFY30" s="115"/>
      <c r="AFZ30" s="115"/>
      <c r="AGA30" s="115"/>
      <c r="AGB30" s="115"/>
      <c r="AGC30" s="115"/>
      <c r="AGD30" s="115"/>
      <c r="AGE30" s="115"/>
      <c r="AGF30" s="115"/>
      <c r="AGG30" s="115"/>
      <c r="AGH30" s="115"/>
      <c r="AGI30" s="115"/>
      <c r="AGJ30" s="115"/>
      <c r="AGK30" s="115"/>
      <c r="AGL30" s="115"/>
      <c r="AGM30" s="115"/>
      <c r="AGN30" s="115"/>
      <c r="AGO30" s="115"/>
      <c r="AGP30" s="115"/>
      <c r="AGQ30" s="115"/>
      <c r="AGR30" s="115"/>
      <c r="AGS30" s="115"/>
      <c r="AGT30" s="115"/>
      <c r="AGU30" s="115"/>
      <c r="AGV30" s="115"/>
      <c r="AGW30" s="115"/>
      <c r="AGX30" s="115"/>
      <c r="AGY30" s="115"/>
      <c r="AGZ30" s="115"/>
      <c r="AHA30" s="115"/>
      <c r="AHB30" s="115"/>
      <c r="AHC30" s="115"/>
      <c r="AHD30" s="115"/>
      <c r="AHE30" s="115"/>
      <c r="AHF30" s="115"/>
      <c r="AHG30" s="115"/>
      <c r="AHH30" s="115"/>
      <c r="AHI30" s="115"/>
      <c r="AHJ30" s="115"/>
      <c r="AHK30" s="115"/>
      <c r="AHL30" s="115"/>
      <c r="AHM30" s="115"/>
      <c r="AHN30" s="115"/>
      <c r="AHO30" s="115"/>
      <c r="AHP30" s="115"/>
      <c r="AHQ30" s="115"/>
      <c r="AHR30" s="115"/>
      <c r="AHS30" s="115"/>
      <c r="AHT30" s="115"/>
      <c r="AHU30" s="115"/>
      <c r="AHV30" s="115"/>
      <c r="AHW30" s="115"/>
      <c r="AHX30" s="115"/>
      <c r="AHY30" s="115"/>
      <c r="AHZ30" s="115"/>
      <c r="AIA30" s="115"/>
      <c r="AIB30" s="115"/>
      <c r="AIC30" s="115"/>
      <c r="AID30" s="115"/>
      <c r="AIE30" s="115"/>
      <c r="AIF30" s="115"/>
      <c r="AIG30" s="115"/>
      <c r="AIH30" s="115"/>
      <c r="AII30" s="115"/>
      <c r="AIJ30" s="115"/>
      <c r="AIK30" s="115"/>
      <c r="AIL30" s="115"/>
      <c r="AIM30" s="115"/>
      <c r="AIN30" s="115"/>
      <c r="AIO30" s="115"/>
      <c r="AIP30" s="115"/>
      <c r="AIQ30" s="115"/>
      <c r="AIR30" s="115"/>
      <c r="AIS30" s="115"/>
    </row>
    <row r="31" spans="1:929" ht="133.5" customHeight="1" x14ac:dyDescent="0.2">
      <c r="A31" s="37"/>
      <c r="B31" s="357"/>
      <c r="C31" s="97" t="s">
        <v>528</v>
      </c>
      <c r="D31" s="118" t="s">
        <v>497</v>
      </c>
      <c r="E31" s="137"/>
      <c r="BS31" s="308"/>
      <c r="BT31" s="330"/>
      <c r="BU31" s="97" t="s">
        <v>466</v>
      </c>
      <c r="BV31" s="299" t="s">
        <v>527</v>
      </c>
      <c r="BW31" s="137"/>
      <c r="BX31" s="115"/>
      <c r="BY31" s="115"/>
      <c r="BZ31" s="115"/>
      <c r="CA31" s="115"/>
      <c r="CB31" s="115"/>
      <c r="CC31" s="115"/>
      <c r="CD31" s="115"/>
      <c r="CE31" s="115"/>
      <c r="CF31" s="115"/>
      <c r="CG31" s="115"/>
      <c r="CH31" s="115"/>
      <c r="CI31" s="115"/>
      <c r="CJ31" s="115"/>
      <c r="CK31" s="115"/>
      <c r="CL31" s="115"/>
      <c r="CM31" s="115"/>
      <c r="CN31" s="115"/>
      <c r="CO31" s="115"/>
      <c r="CP31" s="115"/>
      <c r="CQ31" s="115"/>
      <c r="CR31" s="115"/>
      <c r="CS31" s="115"/>
      <c r="CT31" s="115"/>
      <c r="CU31" s="115"/>
      <c r="CV31" s="115"/>
      <c r="CW31" s="115"/>
      <c r="CX31" s="115"/>
      <c r="CY31" s="115"/>
      <c r="CZ31" s="115"/>
      <c r="DA31" s="115"/>
      <c r="DB31" s="115"/>
      <c r="DC31" s="115"/>
      <c r="DD31" s="115"/>
      <c r="DE31" s="115"/>
      <c r="DF31" s="115"/>
      <c r="DG31" s="115"/>
      <c r="DH31" s="115"/>
      <c r="DI31" s="115"/>
      <c r="DJ31" s="115"/>
      <c r="DK31" s="115"/>
      <c r="DL31" s="115"/>
      <c r="DM31" s="115"/>
      <c r="DN31" s="115"/>
      <c r="DO31" s="115"/>
      <c r="DP31" s="115"/>
      <c r="DQ31" s="115"/>
      <c r="DR31" s="115"/>
      <c r="DS31" s="115"/>
      <c r="DT31" s="115"/>
      <c r="DU31" s="115"/>
      <c r="DV31" s="115"/>
      <c r="DW31" s="115"/>
      <c r="DX31" s="115"/>
      <c r="DY31" s="115"/>
      <c r="DZ31" s="115"/>
      <c r="EA31" s="115"/>
      <c r="EB31" s="115"/>
      <c r="EC31" s="115"/>
      <c r="ED31" s="115"/>
      <c r="EE31" s="115"/>
      <c r="EF31" s="115"/>
      <c r="EG31" s="115"/>
      <c r="EH31" s="115"/>
      <c r="EI31" s="115"/>
      <c r="EJ31" s="115"/>
      <c r="EK31" s="115"/>
      <c r="EL31" s="115"/>
      <c r="EM31" s="115"/>
      <c r="EN31" s="115"/>
      <c r="EO31" s="115"/>
      <c r="EP31" s="115"/>
      <c r="EQ31" s="115"/>
      <c r="ER31" s="115"/>
      <c r="ES31" s="115"/>
      <c r="ET31" s="115"/>
      <c r="EU31" s="115"/>
      <c r="EV31" s="115"/>
      <c r="EW31" s="115"/>
      <c r="EX31" s="115"/>
      <c r="EY31" s="115"/>
      <c r="EZ31" s="115"/>
      <c r="FA31" s="115"/>
      <c r="FB31" s="115"/>
      <c r="FC31" s="115"/>
      <c r="FD31" s="115"/>
      <c r="FE31" s="115"/>
      <c r="FF31" s="115"/>
      <c r="FG31" s="115"/>
      <c r="FH31" s="115"/>
      <c r="FI31" s="115"/>
      <c r="FJ31" s="115"/>
      <c r="FK31" s="115"/>
      <c r="FL31" s="115"/>
      <c r="FM31" s="115"/>
      <c r="FN31" s="115"/>
      <c r="FO31" s="115"/>
      <c r="FP31" s="115"/>
      <c r="FQ31" s="115"/>
      <c r="FR31" s="115"/>
      <c r="FS31" s="115"/>
      <c r="FT31" s="115"/>
      <c r="FU31" s="115"/>
      <c r="FV31" s="115"/>
      <c r="FW31" s="115"/>
      <c r="FX31" s="115"/>
      <c r="FY31" s="115"/>
      <c r="FZ31" s="115"/>
      <c r="GA31" s="115"/>
      <c r="GB31" s="115"/>
      <c r="GC31" s="115"/>
      <c r="GD31" s="115"/>
      <c r="GE31" s="115"/>
      <c r="GF31" s="115"/>
      <c r="GG31" s="115"/>
      <c r="GH31" s="115"/>
      <c r="GI31" s="115"/>
      <c r="GJ31" s="115"/>
      <c r="GK31" s="115"/>
      <c r="GL31" s="115"/>
      <c r="GM31" s="115"/>
      <c r="GN31" s="115"/>
      <c r="GO31" s="115"/>
      <c r="GP31" s="115"/>
      <c r="GQ31" s="115"/>
      <c r="GR31" s="115"/>
      <c r="GS31" s="115"/>
      <c r="GT31" s="115"/>
      <c r="GU31" s="115"/>
      <c r="GV31" s="115"/>
      <c r="GW31" s="115"/>
      <c r="GX31" s="115"/>
      <c r="GY31" s="115"/>
      <c r="GZ31" s="115"/>
      <c r="HA31" s="115"/>
      <c r="HB31" s="115"/>
      <c r="HC31" s="115"/>
      <c r="HD31" s="115"/>
      <c r="HE31" s="115"/>
      <c r="HF31" s="115"/>
      <c r="HG31" s="115"/>
      <c r="HH31" s="115"/>
      <c r="HI31" s="115"/>
      <c r="HJ31" s="115"/>
      <c r="HK31" s="115"/>
      <c r="HL31" s="115"/>
      <c r="HM31" s="115"/>
      <c r="HN31" s="115"/>
      <c r="HO31" s="115"/>
      <c r="HP31" s="115"/>
      <c r="HQ31" s="115"/>
      <c r="HR31" s="115"/>
      <c r="HS31" s="115"/>
      <c r="HT31" s="115"/>
      <c r="HU31" s="115"/>
      <c r="HV31" s="115"/>
      <c r="HW31" s="115"/>
      <c r="HX31" s="115"/>
      <c r="HY31" s="115"/>
      <c r="HZ31" s="115"/>
      <c r="IA31" s="115"/>
      <c r="IB31" s="115"/>
      <c r="IC31" s="115"/>
      <c r="ID31" s="115"/>
      <c r="IE31" s="115"/>
      <c r="IF31" s="115"/>
      <c r="IG31" s="115"/>
      <c r="IH31" s="115"/>
      <c r="II31" s="115"/>
      <c r="IJ31" s="115"/>
      <c r="IK31" s="115"/>
      <c r="IL31" s="115"/>
      <c r="IM31" s="115"/>
      <c r="IN31" s="115"/>
      <c r="IO31" s="115"/>
      <c r="IP31" s="115"/>
      <c r="IQ31" s="115"/>
      <c r="IR31" s="115"/>
      <c r="IS31" s="115"/>
      <c r="IT31" s="115"/>
      <c r="IU31" s="115"/>
      <c r="IV31" s="115"/>
      <c r="IW31" s="115"/>
      <c r="IX31" s="115"/>
      <c r="IY31" s="115"/>
      <c r="IZ31" s="115"/>
      <c r="JA31" s="115"/>
      <c r="JB31" s="115"/>
      <c r="JC31" s="115"/>
      <c r="JD31" s="115"/>
      <c r="JE31" s="115"/>
      <c r="JF31" s="115"/>
      <c r="JG31" s="115"/>
      <c r="JH31" s="115"/>
      <c r="JI31" s="115"/>
      <c r="JJ31" s="115"/>
      <c r="JK31" s="115"/>
      <c r="JL31" s="115"/>
      <c r="JM31" s="115"/>
      <c r="JN31" s="115"/>
      <c r="JO31" s="115"/>
      <c r="JP31" s="115"/>
      <c r="JQ31" s="115"/>
      <c r="JR31" s="115"/>
      <c r="JS31" s="115"/>
      <c r="JT31" s="115"/>
      <c r="JU31" s="115"/>
      <c r="JV31" s="115"/>
      <c r="JW31" s="115"/>
      <c r="JX31" s="115"/>
      <c r="JY31" s="115"/>
      <c r="JZ31" s="115"/>
      <c r="KA31" s="115"/>
      <c r="KB31" s="115"/>
      <c r="KC31" s="115"/>
      <c r="KD31" s="115"/>
      <c r="KE31" s="115"/>
      <c r="KF31" s="115"/>
      <c r="KG31" s="115"/>
      <c r="KH31" s="115"/>
      <c r="KI31" s="115"/>
      <c r="KJ31" s="115"/>
      <c r="KK31" s="115"/>
      <c r="KL31" s="115"/>
      <c r="KM31" s="115"/>
      <c r="KN31" s="115"/>
      <c r="KO31" s="115"/>
      <c r="KP31" s="115"/>
      <c r="KQ31" s="115"/>
      <c r="KR31" s="115"/>
      <c r="KS31" s="115"/>
      <c r="KT31" s="115"/>
      <c r="KU31" s="115"/>
      <c r="KV31" s="115"/>
      <c r="KW31" s="115"/>
      <c r="KX31" s="115"/>
      <c r="KY31" s="115"/>
      <c r="KZ31" s="115"/>
      <c r="LA31" s="115"/>
      <c r="LB31" s="115"/>
      <c r="LC31" s="115"/>
      <c r="LD31" s="115"/>
      <c r="LE31" s="115"/>
      <c r="LF31" s="115"/>
      <c r="LG31" s="115"/>
      <c r="LH31" s="115"/>
      <c r="LI31" s="115"/>
      <c r="LJ31" s="115"/>
      <c r="LK31" s="115"/>
      <c r="LL31" s="115"/>
      <c r="LM31" s="115"/>
      <c r="LN31" s="115"/>
      <c r="LO31" s="115"/>
      <c r="LP31" s="115"/>
      <c r="LQ31" s="115"/>
      <c r="LR31" s="115"/>
      <c r="LS31" s="115"/>
      <c r="LT31" s="115"/>
      <c r="LU31" s="115"/>
      <c r="LV31" s="115"/>
      <c r="LW31" s="115"/>
      <c r="LX31" s="115"/>
      <c r="LY31" s="115"/>
      <c r="LZ31" s="115"/>
      <c r="MA31" s="115"/>
      <c r="MB31" s="115"/>
      <c r="MC31" s="115"/>
      <c r="MD31" s="115"/>
      <c r="ME31" s="115"/>
      <c r="MF31" s="115"/>
      <c r="MG31" s="115"/>
      <c r="MH31" s="115"/>
      <c r="MI31" s="115"/>
      <c r="MJ31" s="115"/>
      <c r="MK31" s="115"/>
      <c r="ML31" s="115"/>
      <c r="MM31" s="115"/>
      <c r="MN31" s="115"/>
      <c r="MO31" s="115"/>
      <c r="MP31" s="115"/>
      <c r="MQ31" s="115"/>
      <c r="MR31" s="115"/>
      <c r="MS31" s="115"/>
      <c r="MT31" s="115"/>
      <c r="MU31" s="115"/>
      <c r="MV31" s="115"/>
      <c r="MW31" s="115"/>
      <c r="MX31" s="115"/>
      <c r="MY31" s="115"/>
      <c r="MZ31" s="115"/>
      <c r="NA31" s="115"/>
      <c r="NB31" s="115"/>
      <c r="NC31" s="115"/>
      <c r="ND31" s="115"/>
      <c r="NE31" s="115"/>
      <c r="NF31" s="115"/>
      <c r="NG31" s="115"/>
      <c r="NH31" s="115"/>
      <c r="NI31" s="115"/>
      <c r="NJ31" s="115"/>
      <c r="NK31" s="115"/>
      <c r="NL31" s="115"/>
      <c r="NM31" s="115"/>
      <c r="NN31" s="115"/>
      <c r="NO31" s="115"/>
      <c r="NP31" s="115"/>
      <c r="NQ31" s="115"/>
      <c r="NR31" s="115"/>
      <c r="NS31" s="115"/>
      <c r="NT31" s="115"/>
      <c r="NU31" s="115"/>
      <c r="NV31" s="115"/>
      <c r="NW31" s="115"/>
      <c r="NX31" s="115"/>
      <c r="NY31" s="115"/>
      <c r="NZ31" s="115"/>
      <c r="OA31" s="115"/>
      <c r="OB31" s="115"/>
      <c r="OC31" s="115"/>
      <c r="OD31" s="115"/>
      <c r="OE31" s="115"/>
      <c r="OF31" s="115"/>
      <c r="OG31" s="115"/>
      <c r="OH31" s="115"/>
      <c r="OI31" s="115"/>
      <c r="OJ31" s="115"/>
      <c r="OK31" s="115"/>
      <c r="OL31" s="115"/>
      <c r="OM31" s="115"/>
      <c r="ON31" s="115"/>
      <c r="OO31" s="115"/>
      <c r="OP31" s="115"/>
      <c r="OQ31" s="115"/>
      <c r="OR31" s="115"/>
      <c r="OS31" s="115"/>
      <c r="OT31" s="115"/>
      <c r="OU31" s="115"/>
      <c r="OV31" s="115"/>
      <c r="OW31" s="115"/>
      <c r="OX31" s="115"/>
      <c r="OY31" s="115"/>
      <c r="OZ31" s="115"/>
      <c r="PA31" s="115"/>
      <c r="PB31" s="115"/>
      <c r="PC31" s="115"/>
      <c r="PD31" s="115"/>
      <c r="PE31" s="115"/>
      <c r="PF31" s="115"/>
      <c r="PG31" s="115"/>
      <c r="PH31" s="115"/>
      <c r="PI31" s="115"/>
      <c r="PJ31" s="115"/>
      <c r="PK31" s="115"/>
      <c r="PL31" s="115"/>
      <c r="PM31" s="115"/>
      <c r="PN31" s="115"/>
      <c r="PO31" s="115"/>
      <c r="PP31" s="115"/>
      <c r="PQ31" s="115"/>
      <c r="PR31" s="115"/>
      <c r="PS31" s="115"/>
      <c r="PT31" s="115"/>
      <c r="PU31" s="115"/>
      <c r="PV31" s="115"/>
      <c r="PW31" s="115"/>
      <c r="PX31" s="115"/>
      <c r="PY31" s="115"/>
      <c r="PZ31" s="115"/>
      <c r="QA31" s="115"/>
      <c r="QB31" s="115"/>
      <c r="QC31" s="115"/>
      <c r="QD31" s="115"/>
      <c r="QE31" s="115"/>
      <c r="QF31" s="115"/>
      <c r="QG31" s="115"/>
      <c r="QH31" s="115"/>
      <c r="QI31" s="115"/>
      <c r="QJ31" s="115"/>
      <c r="QK31" s="115"/>
      <c r="QL31" s="115"/>
      <c r="QM31" s="115"/>
      <c r="QN31" s="115"/>
      <c r="QO31" s="115"/>
      <c r="QP31" s="115"/>
      <c r="QQ31" s="115"/>
      <c r="QR31" s="115"/>
      <c r="QS31" s="115"/>
      <c r="QT31" s="115"/>
      <c r="QU31" s="115"/>
      <c r="QV31" s="115"/>
      <c r="QW31" s="115"/>
      <c r="QX31" s="115"/>
      <c r="QY31" s="115"/>
      <c r="QZ31" s="115"/>
      <c r="RA31" s="115"/>
      <c r="RB31" s="115"/>
      <c r="RC31" s="115"/>
      <c r="RD31" s="115"/>
      <c r="RE31" s="115"/>
      <c r="RF31" s="115"/>
      <c r="RG31" s="115"/>
      <c r="RH31" s="115"/>
      <c r="RI31" s="115"/>
      <c r="RJ31" s="115"/>
      <c r="RK31" s="115"/>
      <c r="RL31" s="115"/>
      <c r="RM31" s="115"/>
      <c r="RN31" s="115"/>
      <c r="RO31" s="115"/>
      <c r="RP31" s="115"/>
      <c r="RQ31" s="115"/>
      <c r="RR31" s="115"/>
      <c r="RS31" s="115"/>
      <c r="RT31" s="115"/>
      <c r="RU31" s="115"/>
      <c r="RV31" s="115"/>
      <c r="RW31" s="115"/>
      <c r="RX31" s="115"/>
      <c r="RY31" s="115"/>
      <c r="RZ31" s="115"/>
      <c r="SA31" s="115"/>
      <c r="SB31" s="115"/>
      <c r="SC31" s="115"/>
      <c r="SD31" s="115"/>
      <c r="SE31" s="115"/>
      <c r="SF31" s="115"/>
      <c r="SG31" s="115"/>
      <c r="SH31" s="115"/>
      <c r="SI31" s="115"/>
      <c r="SJ31" s="115"/>
      <c r="SK31" s="115"/>
      <c r="SL31" s="115"/>
      <c r="SM31" s="115"/>
      <c r="SN31" s="115"/>
      <c r="SO31" s="115"/>
      <c r="SP31" s="115"/>
      <c r="SQ31" s="115"/>
      <c r="SR31" s="115"/>
      <c r="SS31" s="115"/>
      <c r="ST31" s="115"/>
      <c r="SU31" s="115"/>
      <c r="SV31" s="115"/>
      <c r="SW31" s="115"/>
      <c r="SX31" s="115"/>
      <c r="SY31" s="115"/>
      <c r="SZ31" s="115"/>
      <c r="TA31" s="115"/>
      <c r="TB31" s="115"/>
      <c r="TC31" s="115"/>
      <c r="TD31" s="115"/>
      <c r="TE31" s="115"/>
      <c r="TF31" s="115"/>
      <c r="TG31" s="115"/>
      <c r="TH31" s="115"/>
      <c r="TI31" s="115"/>
      <c r="TJ31" s="115"/>
      <c r="TK31" s="115"/>
      <c r="TL31" s="115"/>
      <c r="TM31" s="115"/>
      <c r="TN31" s="115"/>
      <c r="TO31" s="115"/>
      <c r="TP31" s="115"/>
      <c r="TQ31" s="115"/>
      <c r="TR31" s="115"/>
      <c r="TS31" s="115"/>
      <c r="TT31" s="115"/>
      <c r="TU31" s="115"/>
      <c r="TV31" s="115"/>
      <c r="TW31" s="115"/>
      <c r="TX31" s="115"/>
      <c r="TY31" s="115"/>
      <c r="TZ31" s="115"/>
      <c r="UA31" s="115"/>
      <c r="UB31" s="115"/>
      <c r="UC31" s="115"/>
      <c r="UD31" s="115"/>
      <c r="UE31" s="115"/>
      <c r="UF31" s="115"/>
      <c r="UG31" s="115"/>
      <c r="UH31" s="115"/>
      <c r="UI31" s="115"/>
      <c r="UJ31" s="115"/>
      <c r="UK31" s="115"/>
      <c r="UL31" s="115"/>
      <c r="UM31" s="115"/>
      <c r="UN31" s="115"/>
      <c r="UO31" s="115"/>
      <c r="UP31" s="115"/>
      <c r="UQ31" s="115"/>
      <c r="UR31" s="115"/>
      <c r="US31" s="115"/>
      <c r="UT31" s="115"/>
      <c r="UU31" s="115"/>
      <c r="UV31" s="115"/>
      <c r="UW31" s="115"/>
      <c r="UX31" s="115"/>
      <c r="UY31" s="115"/>
      <c r="UZ31" s="115"/>
      <c r="VA31" s="115"/>
      <c r="VB31" s="115"/>
      <c r="VC31" s="115"/>
      <c r="VD31" s="115"/>
      <c r="VE31" s="115"/>
      <c r="VF31" s="115"/>
      <c r="VG31" s="115"/>
      <c r="VH31" s="115"/>
      <c r="VI31" s="115"/>
      <c r="VJ31" s="115"/>
      <c r="VK31" s="115"/>
      <c r="VL31" s="115"/>
      <c r="VM31" s="115"/>
      <c r="VN31" s="115"/>
      <c r="VO31" s="115"/>
      <c r="VP31" s="115"/>
      <c r="VQ31" s="115"/>
      <c r="VR31" s="115"/>
      <c r="VS31" s="115"/>
      <c r="VT31" s="115"/>
      <c r="VU31" s="115"/>
      <c r="VV31" s="115"/>
      <c r="VW31" s="115"/>
      <c r="VX31" s="115"/>
      <c r="VY31" s="115"/>
      <c r="VZ31" s="115"/>
      <c r="WA31" s="115"/>
      <c r="WB31" s="115"/>
      <c r="WC31" s="115"/>
      <c r="WD31" s="115"/>
      <c r="WE31" s="115"/>
      <c r="WF31" s="115"/>
      <c r="WG31" s="115"/>
      <c r="WH31" s="115"/>
      <c r="WI31" s="115"/>
      <c r="WJ31" s="115"/>
      <c r="WK31" s="115"/>
      <c r="WL31" s="115"/>
      <c r="WM31" s="115"/>
      <c r="WN31" s="115"/>
      <c r="WO31" s="115"/>
      <c r="WP31" s="115"/>
      <c r="WQ31" s="115"/>
      <c r="WR31" s="115"/>
      <c r="WS31" s="115"/>
      <c r="WT31" s="115"/>
      <c r="WU31" s="115"/>
      <c r="WV31" s="115"/>
      <c r="WW31" s="115"/>
      <c r="WX31" s="115"/>
      <c r="WY31" s="115"/>
      <c r="WZ31" s="115"/>
      <c r="XA31" s="115"/>
      <c r="XB31" s="115"/>
      <c r="XC31" s="115"/>
      <c r="XD31" s="115"/>
      <c r="XE31" s="115"/>
      <c r="XF31" s="115"/>
      <c r="XG31" s="115"/>
      <c r="XH31" s="115"/>
      <c r="XI31" s="115"/>
      <c r="XJ31" s="115"/>
      <c r="XK31" s="115"/>
      <c r="XL31" s="115"/>
      <c r="XM31" s="115"/>
      <c r="XN31" s="115"/>
      <c r="XO31" s="115"/>
      <c r="XP31" s="115"/>
      <c r="XQ31" s="115"/>
      <c r="XR31" s="115"/>
      <c r="XS31" s="115"/>
      <c r="XT31" s="115"/>
      <c r="XU31" s="115"/>
      <c r="XV31" s="115"/>
      <c r="XW31" s="115"/>
      <c r="XX31" s="115"/>
      <c r="XY31" s="115"/>
      <c r="XZ31" s="115"/>
      <c r="YA31" s="115"/>
      <c r="YB31" s="115"/>
      <c r="YC31" s="115"/>
      <c r="YD31" s="115"/>
      <c r="YE31" s="115"/>
      <c r="YF31" s="115"/>
      <c r="YG31" s="115"/>
      <c r="YH31" s="115"/>
      <c r="YI31" s="115"/>
      <c r="YJ31" s="115"/>
      <c r="YK31" s="115"/>
      <c r="YL31" s="115"/>
      <c r="YM31" s="115"/>
      <c r="YN31" s="115"/>
      <c r="YO31" s="115"/>
      <c r="YP31" s="115"/>
      <c r="YQ31" s="115"/>
      <c r="YR31" s="115"/>
      <c r="YS31" s="115"/>
      <c r="YT31" s="115"/>
      <c r="YU31" s="115"/>
      <c r="YV31" s="115"/>
      <c r="YW31" s="115"/>
      <c r="YX31" s="115"/>
      <c r="YY31" s="115"/>
      <c r="YZ31" s="115"/>
      <c r="ZA31" s="115"/>
      <c r="ZB31" s="115"/>
      <c r="ZC31" s="115"/>
      <c r="ZD31" s="115"/>
      <c r="ZE31" s="115"/>
      <c r="ZF31" s="115"/>
      <c r="ZG31" s="115"/>
      <c r="ZH31" s="115"/>
      <c r="ZI31" s="115"/>
      <c r="ZJ31" s="115"/>
      <c r="ZK31" s="115"/>
      <c r="ZL31" s="115"/>
      <c r="ZM31" s="115"/>
      <c r="ZN31" s="115"/>
      <c r="ZO31" s="115"/>
      <c r="ZP31" s="115"/>
      <c r="ZQ31" s="115"/>
      <c r="ZR31" s="115"/>
      <c r="ZS31" s="115"/>
      <c r="ZT31" s="115"/>
      <c r="ZU31" s="115"/>
      <c r="ZV31" s="115"/>
      <c r="ZW31" s="115"/>
      <c r="ZX31" s="115"/>
      <c r="ZY31" s="115"/>
      <c r="ZZ31" s="115"/>
      <c r="AAA31" s="115"/>
      <c r="AAB31" s="115"/>
      <c r="AAC31" s="115"/>
      <c r="AAD31" s="115"/>
      <c r="AAE31" s="115"/>
      <c r="AAF31" s="115"/>
      <c r="AAG31" s="115"/>
      <c r="AAH31" s="115"/>
      <c r="AAI31" s="115"/>
      <c r="AAJ31" s="115"/>
      <c r="AAK31" s="115"/>
      <c r="AAL31" s="115"/>
      <c r="AAM31" s="115"/>
      <c r="AAN31" s="115"/>
      <c r="AAO31" s="115"/>
      <c r="AAP31" s="115"/>
      <c r="AAQ31" s="115"/>
      <c r="AAR31" s="115"/>
      <c r="AAS31" s="115"/>
      <c r="AAT31" s="115"/>
      <c r="AAU31" s="115"/>
      <c r="AAV31" s="115"/>
      <c r="AAW31" s="115"/>
      <c r="AAX31" s="115"/>
      <c r="AAY31" s="115"/>
      <c r="AAZ31" s="115"/>
      <c r="ABA31" s="115"/>
      <c r="ABB31" s="115"/>
      <c r="ABC31" s="115"/>
      <c r="ABD31" s="115"/>
      <c r="ABE31" s="115"/>
      <c r="ABF31" s="115"/>
      <c r="ABG31" s="115"/>
      <c r="ABH31" s="115"/>
      <c r="ABI31" s="115"/>
      <c r="ABJ31" s="115"/>
      <c r="ABK31" s="115"/>
      <c r="ABL31" s="115"/>
      <c r="ABM31" s="115"/>
      <c r="ABN31" s="115"/>
      <c r="ABO31" s="115"/>
      <c r="ABP31" s="115"/>
      <c r="ABQ31" s="115"/>
      <c r="ABR31" s="115"/>
      <c r="ABS31" s="115"/>
      <c r="ABT31" s="115"/>
      <c r="ABU31" s="115"/>
      <c r="ABV31" s="115"/>
      <c r="ABW31" s="115"/>
      <c r="ABX31" s="115"/>
      <c r="ABY31" s="115"/>
      <c r="ABZ31" s="115"/>
      <c r="ACA31" s="115"/>
      <c r="ACB31" s="115"/>
      <c r="ACC31" s="115"/>
      <c r="ACD31" s="115"/>
      <c r="ACE31" s="115"/>
      <c r="ACF31" s="115"/>
      <c r="ACG31" s="115"/>
      <c r="ACH31" s="115"/>
      <c r="ACI31" s="115"/>
      <c r="ACJ31" s="115"/>
      <c r="ACK31" s="115"/>
      <c r="ACL31" s="115"/>
      <c r="ACM31" s="115"/>
      <c r="ACN31" s="115"/>
      <c r="ACO31" s="115"/>
      <c r="ACP31" s="115"/>
      <c r="ACQ31" s="115"/>
      <c r="ACR31" s="115"/>
      <c r="ACS31" s="115"/>
      <c r="ACT31" s="115"/>
      <c r="ACU31" s="115"/>
      <c r="ACV31" s="115"/>
      <c r="ACW31" s="115"/>
      <c r="ACX31" s="115"/>
      <c r="ACY31" s="115"/>
      <c r="ACZ31" s="115"/>
      <c r="ADA31" s="115"/>
      <c r="ADB31" s="115"/>
      <c r="ADC31" s="115"/>
      <c r="ADD31" s="115"/>
      <c r="ADE31" s="115"/>
      <c r="ADF31" s="115"/>
      <c r="ADG31" s="115"/>
      <c r="ADH31" s="115"/>
      <c r="ADI31" s="115"/>
      <c r="ADJ31" s="115"/>
      <c r="ADK31" s="115"/>
      <c r="ADL31" s="115"/>
      <c r="ADM31" s="115"/>
      <c r="ADN31" s="115"/>
      <c r="ADO31" s="115"/>
      <c r="ADP31" s="115"/>
      <c r="ADQ31" s="115"/>
      <c r="ADR31" s="115"/>
      <c r="ADS31" s="115"/>
      <c r="ADT31" s="115"/>
      <c r="ADU31" s="115"/>
      <c r="ADV31" s="115"/>
      <c r="ADW31" s="115"/>
      <c r="ADX31" s="115"/>
      <c r="ADY31" s="115"/>
      <c r="ADZ31" s="115"/>
      <c r="AEA31" s="115"/>
      <c r="AEB31" s="115"/>
      <c r="AEC31" s="115"/>
      <c r="AED31" s="115"/>
      <c r="AEE31" s="115"/>
      <c r="AEF31" s="115"/>
      <c r="AEG31" s="115"/>
      <c r="AEH31" s="115"/>
      <c r="AEI31" s="115"/>
      <c r="AEJ31" s="115"/>
      <c r="AEK31" s="115"/>
      <c r="AEL31" s="115"/>
      <c r="AEM31" s="115"/>
      <c r="AEN31" s="115"/>
      <c r="AEO31" s="115"/>
      <c r="AEP31" s="115"/>
      <c r="AEQ31" s="115"/>
      <c r="AER31" s="115"/>
      <c r="AES31" s="115"/>
      <c r="AET31" s="115"/>
      <c r="AEU31" s="115"/>
      <c r="AEV31" s="115"/>
      <c r="AEW31" s="115"/>
      <c r="AEX31" s="115"/>
      <c r="AEY31" s="115"/>
      <c r="AEZ31" s="115"/>
      <c r="AFA31" s="115"/>
      <c r="AFB31" s="115"/>
      <c r="AFC31" s="115"/>
      <c r="AFD31" s="115"/>
      <c r="AFE31" s="115"/>
      <c r="AFF31" s="115"/>
      <c r="AFG31" s="115"/>
      <c r="AFH31" s="115"/>
      <c r="AFI31" s="115"/>
      <c r="AFJ31" s="115"/>
      <c r="AFK31" s="115"/>
      <c r="AFL31" s="115"/>
      <c r="AFM31" s="115"/>
      <c r="AFN31" s="115"/>
      <c r="AFO31" s="115"/>
      <c r="AFP31" s="115"/>
      <c r="AFQ31" s="115"/>
      <c r="AFR31" s="115"/>
      <c r="AFS31" s="115"/>
      <c r="AFT31" s="115"/>
      <c r="AFU31" s="115"/>
      <c r="AFV31" s="115"/>
      <c r="AFW31" s="115"/>
      <c r="AFX31" s="115"/>
      <c r="AFY31" s="115"/>
      <c r="AFZ31" s="115"/>
      <c r="AGA31" s="115"/>
      <c r="AGB31" s="115"/>
      <c r="AGC31" s="115"/>
      <c r="AGD31" s="115"/>
      <c r="AGE31" s="115"/>
      <c r="AGF31" s="115"/>
      <c r="AGG31" s="115"/>
      <c r="AGH31" s="115"/>
      <c r="AGI31" s="115"/>
      <c r="AGJ31" s="115"/>
      <c r="AGK31" s="115"/>
      <c r="AGL31" s="115"/>
      <c r="AGM31" s="115"/>
      <c r="AGN31" s="115"/>
      <c r="AGO31" s="115"/>
      <c r="AGP31" s="115"/>
      <c r="AGQ31" s="115"/>
      <c r="AGR31" s="115"/>
      <c r="AGS31" s="115"/>
      <c r="AGT31" s="115"/>
      <c r="AGU31" s="115"/>
      <c r="AGV31" s="115"/>
      <c r="AGW31" s="115"/>
      <c r="AGX31" s="115"/>
      <c r="AGY31" s="115"/>
      <c r="AGZ31" s="115"/>
      <c r="AHA31" s="115"/>
      <c r="AHB31" s="115"/>
      <c r="AHC31" s="115"/>
      <c r="AHD31" s="115"/>
      <c r="AHE31" s="115"/>
      <c r="AHF31" s="115"/>
      <c r="AHG31" s="115"/>
      <c r="AHH31" s="115"/>
      <c r="AHI31" s="115"/>
      <c r="AHJ31" s="115"/>
      <c r="AHK31" s="115"/>
      <c r="AHL31" s="115"/>
      <c r="AHM31" s="115"/>
      <c r="AHN31" s="115"/>
      <c r="AHO31" s="115"/>
      <c r="AHP31" s="115"/>
      <c r="AHQ31" s="115"/>
      <c r="AHR31" s="115"/>
      <c r="AHS31" s="115"/>
      <c r="AHT31" s="115"/>
      <c r="AHU31" s="115"/>
      <c r="AHV31" s="115"/>
      <c r="AHW31" s="115"/>
      <c r="AHX31" s="115"/>
      <c r="AHY31" s="115"/>
      <c r="AHZ31" s="115"/>
      <c r="AIA31" s="115"/>
      <c r="AIB31" s="115"/>
      <c r="AIC31" s="115"/>
      <c r="AID31" s="115"/>
      <c r="AIE31" s="115"/>
      <c r="AIF31" s="115"/>
      <c r="AIG31" s="115"/>
      <c r="AIH31" s="115"/>
      <c r="AII31" s="115"/>
      <c r="AIJ31" s="115"/>
      <c r="AIK31" s="115"/>
      <c r="AIL31" s="115"/>
      <c r="AIM31" s="115"/>
      <c r="AIN31" s="115"/>
      <c r="AIO31" s="115"/>
      <c r="AIP31" s="115"/>
      <c r="AIQ31" s="115"/>
      <c r="AIR31" s="115"/>
      <c r="AIS31" s="115"/>
    </row>
    <row r="32" spans="1:929" ht="6.6" customHeight="1" x14ac:dyDescent="0.4">
      <c r="A32" s="37"/>
      <c r="B32" s="357"/>
      <c r="C32" s="90"/>
      <c r="D32" s="89"/>
      <c r="E32" s="137"/>
      <c r="BS32" s="308"/>
      <c r="BT32" s="330"/>
      <c r="BU32" s="90"/>
      <c r="BV32" s="89"/>
      <c r="BW32" s="137"/>
      <c r="BX32" s="115"/>
      <c r="BY32" s="115"/>
      <c r="BZ32" s="115"/>
      <c r="CA32" s="115"/>
      <c r="CB32" s="115"/>
      <c r="CC32" s="115"/>
      <c r="CD32" s="115"/>
      <c r="CE32" s="115"/>
      <c r="CF32" s="115"/>
      <c r="CG32" s="115"/>
      <c r="CH32" s="115"/>
      <c r="CI32" s="115"/>
      <c r="CJ32" s="115"/>
      <c r="CK32" s="115"/>
      <c r="CL32" s="115"/>
      <c r="CM32" s="115"/>
      <c r="CN32" s="115"/>
      <c r="CO32" s="115"/>
      <c r="CP32" s="115"/>
      <c r="CQ32" s="115"/>
      <c r="CR32" s="115"/>
      <c r="CS32" s="115"/>
      <c r="CT32" s="115"/>
      <c r="CU32" s="115"/>
      <c r="CV32" s="115"/>
      <c r="CW32" s="115"/>
      <c r="CX32" s="115"/>
      <c r="CY32" s="115"/>
      <c r="CZ32" s="115"/>
      <c r="DA32" s="115"/>
      <c r="DB32" s="115"/>
      <c r="DC32" s="115"/>
      <c r="DD32" s="115"/>
      <c r="DE32" s="115"/>
      <c r="DF32" s="115"/>
      <c r="DG32" s="115"/>
      <c r="DH32" s="115"/>
      <c r="DI32" s="115"/>
      <c r="DJ32" s="115"/>
      <c r="DK32" s="115"/>
      <c r="DL32" s="115"/>
      <c r="DM32" s="115"/>
      <c r="DN32" s="115"/>
      <c r="DO32" s="115"/>
      <c r="DP32" s="115"/>
      <c r="DQ32" s="115"/>
      <c r="DR32" s="115"/>
      <c r="DS32" s="115"/>
      <c r="DT32" s="115"/>
      <c r="DU32" s="115"/>
      <c r="DV32" s="115"/>
      <c r="DW32" s="115"/>
      <c r="DX32" s="115"/>
      <c r="DY32" s="115"/>
      <c r="DZ32" s="115"/>
      <c r="EA32" s="115"/>
      <c r="EB32" s="115"/>
      <c r="EC32" s="115"/>
      <c r="ED32" s="115"/>
      <c r="EE32" s="115"/>
      <c r="EF32" s="115"/>
      <c r="EG32" s="115"/>
      <c r="EH32" s="115"/>
      <c r="EI32" s="115"/>
      <c r="EJ32" s="115"/>
      <c r="EK32" s="115"/>
      <c r="EL32" s="115"/>
      <c r="EM32" s="115"/>
      <c r="EN32" s="115"/>
      <c r="EO32" s="115"/>
      <c r="EP32" s="115"/>
      <c r="EQ32" s="115"/>
      <c r="ER32" s="115"/>
      <c r="ES32" s="115"/>
      <c r="ET32" s="115"/>
      <c r="EU32" s="115"/>
      <c r="EV32" s="115"/>
      <c r="EW32" s="115"/>
      <c r="EX32" s="115"/>
      <c r="EY32" s="115"/>
      <c r="EZ32" s="115"/>
      <c r="FA32" s="115"/>
      <c r="FB32" s="115"/>
      <c r="FC32" s="115"/>
      <c r="FD32" s="115"/>
      <c r="FE32" s="115"/>
      <c r="FF32" s="115"/>
      <c r="FG32" s="115"/>
      <c r="FH32" s="115"/>
      <c r="FI32" s="115"/>
      <c r="FJ32" s="115"/>
      <c r="FK32" s="115"/>
      <c r="FL32" s="115"/>
      <c r="FM32" s="115"/>
      <c r="FN32" s="115"/>
      <c r="FO32" s="115"/>
      <c r="FP32" s="115"/>
      <c r="FQ32" s="115"/>
      <c r="FR32" s="115"/>
      <c r="FS32" s="115"/>
      <c r="FT32" s="115"/>
      <c r="FU32" s="115"/>
      <c r="FV32" s="115"/>
      <c r="FW32" s="115"/>
      <c r="FX32" s="115"/>
      <c r="FY32" s="115"/>
      <c r="FZ32" s="115"/>
      <c r="GA32" s="115"/>
      <c r="GB32" s="115"/>
      <c r="GC32" s="115"/>
      <c r="GD32" s="115"/>
      <c r="GE32" s="115"/>
      <c r="GF32" s="115"/>
      <c r="GG32" s="115"/>
      <c r="GH32" s="115"/>
      <c r="GI32" s="115"/>
      <c r="GJ32" s="115"/>
      <c r="GK32" s="115"/>
      <c r="GL32" s="115"/>
      <c r="GM32" s="115"/>
      <c r="GN32" s="115"/>
      <c r="GO32" s="115"/>
      <c r="GP32" s="115"/>
      <c r="GQ32" s="115"/>
      <c r="GR32" s="115"/>
      <c r="GS32" s="115"/>
      <c r="GT32" s="115"/>
      <c r="GU32" s="115"/>
      <c r="GV32" s="115"/>
      <c r="GW32" s="115"/>
      <c r="GX32" s="115"/>
      <c r="GY32" s="115"/>
      <c r="GZ32" s="115"/>
      <c r="HA32" s="115"/>
      <c r="HB32" s="115"/>
      <c r="HC32" s="115"/>
      <c r="HD32" s="115"/>
      <c r="HE32" s="115"/>
      <c r="HF32" s="115"/>
      <c r="HG32" s="115"/>
      <c r="HH32" s="115"/>
      <c r="HI32" s="115"/>
      <c r="HJ32" s="115"/>
      <c r="HK32" s="115"/>
      <c r="HL32" s="115"/>
      <c r="HM32" s="115"/>
      <c r="HN32" s="115"/>
      <c r="HO32" s="115"/>
      <c r="HP32" s="115"/>
      <c r="HQ32" s="115"/>
      <c r="HR32" s="115"/>
      <c r="HS32" s="115"/>
      <c r="HT32" s="115"/>
      <c r="HU32" s="115"/>
      <c r="HV32" s="115"/>
      <c r="HW32" s="115"/>
      <c r="HX32" s="115"/>
      <c r="HY32" s="115"/>
      <c r="HZ32" s="115"/>
      <c r="IA32" s="115"/>
      <c r="IB32" s="115"/>
      <c r="IC32" s="115"/>
      <c r="ID32" s="115"/>
      <c r="IE32" s="115"/>
      <c r="IF32" s="115"/>
      <c r="IG32" s="115"/>
      <c r="IH32" s="115"/>
      <c r="II32" s="115"/>
      <c r="IJ32" s="115"/>
      <c r="IK32" s="115"/>
      <c r="IL32" s="115"/>
      <c r="IM32" s="115"/>
      <c r="IN32" s="115"/>
      <c r="IO32" s="115"/>
      <c r="IP32" s="115"/>
      <c r="IQ32" s="115"/>
      <c r="IR32" s="115"/>
      <c r="IS32" s="115"/>
      <c r="IT32" s="115"/>
      <c r="IU32" s="115"/>
      <c r="IV32" s="115"/>
      <c r="IW32" s="115"/>
      <c r="IX32" s="115"/>
      <c r="IY32" s="115"/>
      <c r="IZ32" s="115"/>
      <c r="JA32" s="115"/>
      <c r="JB32" s="115"/>
      <c r="JC32" s="115"/>
      <c r="JD32" s="115"/>
      <c r="JE32" s="115"/>
      <c r="JF32" s="115"/>
      <c r="JG32" s="115"/>
      <c r="JH32" s="115"/>
      <c r="JI32" s="115"/>
      <c r="JJ32" s="115"/>
      <c r="JK32" s="115"/>
      <c r="JL32" s="115"/>
      <c r="JM32" s="115"/>
      <c r="JN32" s="115"/>
      <c r="JO32" s="115"/>
      <c r="JP32" s="115"/>
      <c r="JQ32" s="115"/>
      <c r="JR32" s="115"/>
      <c r="JS32" s="115"/>
      <c r="JT32" s="115"/>
      <c r="JU32" s="115"/>
      <c r="JV32" s="115"/>
      <c r="JW32" s="115"/>
      <c r="JX32" s="115"/>
      <c r="JY32" s="115"/>
      <c r="JZ32" s="115"/>
      <c r="KA32" s="115"/>
      <c r="KB32" s="115"/>
      <c r="KC32" s="115"/>
      <c r="KD32" s="115"/>
      <c r="KE32" s="115"/>
      <c r="KF32" s="115"/>
      <c r="KG32" s="115"/>
      <c r="KH32" s="115"/>
      <c r="KI32" s="115"/>
      <c r="KJ32" s="115"/>
      <c r="KK32" s="115"/>
      <c r="KL32" s="115"/>
      <c r="KM32" s="115"/>
      <c r="KN32" s="115"/>
      <c r="KO32" s="115"/>
      <c r="KP32" s="115"/>
      <c r="KQ32" s="115"/>
      <c r="KR32" s="115"/>
      <c r="KS32" s="115"/>
      <c r="KT32" s="115"/>
      <c r="KU32" s="115"/>
      <c r="KV32" s="115"/>
      <c r="KW32" s="115"/>
      <c r="KX32" s="115"/>
      <c r="KY32" s="115"/>
      <c r="KZ32" s="115"/>
      <c r="LA32" s="115"/>
      <c r="LB32" s="115"/>
      <c r="LC32" s="115"/>
      <c r="LD32" s="115"/>
      <c r="LE32" s="115"/>
      <c r="LF32" s="115"/>
      <c r="LG32" s="115"/>
      <c r="LH32" s="115"/>
      <c r="LI32" s="115"/>
      <c r="LJ32" s="115"/>
      <c r="LK32" s="115"/>
      <c r="LL32" s="115"/>
      <c r="LM32" s="115"/>
      <c r="LN32" s="115"/>
      <c r="LO32" s="115"/>
      <c r="LP32" s="115"/>
      <c r="LQ32" s="115"/>
      <c r="LR32" s="115"/>
      <c r="LS32" s="115"/>
      <c r="LT32" s="115"/>
      <c r="LU32" s="115"/>
      <c r="LV32" s="115"/>
      <c r="LW32" s="115"/>
      <c r="LX32" s="115"/>
      <c r="LY32" s="115"/>
      <c r="LZ32" s="115"/>
      <c r="MA32" s="115"/>
      <c r="MB32" s="115"/>
      <c r="MC32" s="115"/>
      <c r="MD32" s="115"/>
      <c r="ME32" s="115"/>
      <c r="MF32" s="115"/>
      <c r="MG32" s="115"/>
      <c r="MH32" s="115"/>
      <c r="MI32" s="115"/>
      <c r="MJ32" s="115"/>
      <c r="MK32" s="115"/>
      <c r="ML32" s="115"/>
      <c r="MM32" s="115"/>
      <c r="MN32" s="115"/>
      <c r="MO32" s="115"/>
      <c r="MP32" s="115"/>
      <c r="MQ32" s="115"/>
      <c r="MR32" s="115"/>
      <c r="MS32" s="115"/>
      <c r="MT32" s="115"/>
      <c r="MU32" s="115"/>
      <c r="MV32" s="115"/>
      <c r="MW32" s="115"/>
      <c r="MX32" s="115"/>
      <c r="MY32" s="115"/>
      <c r="MZ32" s="115"/>
      <c r="NA32" s="115"/>
      <c r="NB32" s="115"/>
      <c r="NC32" s="115"/>
      <c r="ND32" s="115"/>
      <c r="NE32" s="115"/>
      <c r="NF32" s="115"/>
      <c r="NG32" s="115"/>
      <c r="NH32" s="115"/>
      <c r="NI32" s="115"/>
      <c r="NJ32" s="115"/>
      <c r="NK32" s="115"/>
      <c r="NL32" s="115"/>
      <c r="NM32" s="115"/>
      <c r="NN32" s="115"/>
      <c r="NO32" s="115"/>
      <c r="NP32" s="115"/>
      <c r="NQ32" s="115"/>
      <c r="NR32" s="115"/>
      <c r="NS32" s="115"/>
      <c r="NT32" s="115"/>
      <c r="NU32" s="115"/>
      <c r="NV32" s="115"/>
      <c r="NW32" s="115"/>
      <c r="NX32" s="115"/>
      <c r="NY32" s="115"/>
      <c r="NZ32" s="115"/>
      <c r="OA32" s="115"/>
      <c r="OB32" s="115"/>
      <c r="OC32" s="115"/>
      <c r="OD32" s="115"/>
      <c r="OE32" s="115"/>
      <c r="OF32" s="115"/>
      <c r="OG32" s="115"/>
      <c r="OH32" s="115"/>
      <c r="OI32" s="115"/>
      <c r="OJ32" s="115"/>
      <c r="OK32" s="115"/>
      <c r="OL32" s="115"/>
      <c r="OM32" s="115"/>
      <c r="ON32" s="115"/>
      <c r="OO32" s="115"/>
      <c r="OP32" s="115"/>
      <c r="OQ32" s="115"/>
      <c r="OR32" s="115"/>
      <c r="OS32" s="115"/>
      <c r="OT32" s="115"/>
      <c r="OU32" s="115"/>
      <c r="OV32" s="115"/>
      <c r="OW32" s="115"/>
      <c r="OX32" s="115"/>
      <c r="OY32" s="115"/>
      <c r="OZ32" s="115"/>
      <c r="PA32" s="115"/>
      <c r="PB32" s="115"/>
      <c r="PC32" s="115"/>
      <c r="PD32" s="115"/>
      <c r="PE32" s="115"/>
      <c r="PF32" s="115"/>
      <c r="PG32" s="115"/>
      <c r="PH32" s="115"/>
      <c r="PI32" s="115"/>
      <c r="PJ32" s="115"/>
      <c r="PK32" s="115"/>
      <c r="PL32" s="115"/>
      <c r="PM32" s="115"/>
      <c r="PN32" s="115"/>
      <c r="PO32" s="115"/>
      <c r="PP32" s="115"/>
      <c r="PQ32" s="115"/>
      <c r="PR32" s="115"/>
      <c r="PS32" s="115"/>
      <c r="PT32" s="115"/>
      <c r="PU32" s="115"/>
      <c r="PV32" s="115"/>
      <c r="PW32" s="115"/>
      <c r="PX32" s="115"/>
      <c r="PY32" s="115"/>
      <c r="PZ32" s="115"/>
      <c r="QA32" s="115"/>
      <c r="QB32" s="115"/>
      <c r="QC32" s="115"/>
      <c r="QD32" s="115"/>
      <c r="QE32" s="115"/>
      <c r="QF32" s="115"/>
      <c r="QG32" s="115"/>
      <c r="QH32" s="115"/>
      <c r="QI32" s="115"/>
      <c r="QJ32" s="115"/>
      <c r="QK32" s="115"/>
      <c r="QL32" s="115"/>
      <c r="QM32" s="115"/>
      <c r="QN32" s="115"/>
      <c r="QO32" s="115"/>
      <c r="QP32" s="115"/>
      <c r="QQ32" s="115"/>
      <c r="QR32" s="115"/>
      <c r="QS32" s="115"/>
      <c r="QT32" s="115"/>
      <c r="QU32" s="115"/>
      <c r="QV32" s="115"/>
      <c r="QW32" s="115"/>
      <c r="QX32" s="115"/>
      <c r="QY32" s="115"/>
      <c r="QZ32" s="115"/>
      <c r="RA32" s="115"/>
      <c r="RB32" s="115"/>
      <c r="RC32" s="115"/>
      <c r="RD32" s="115"/>
      <c r="RE32" s="115"/>
      <c r="RF32" s="115"/>
      <c r="RG32" s="115"/>
      <c r="RH32" s="115"/>
      <c r="RI32" s="115"/>
      <c r="RJ32" s="115"/>
      <c r="RK32" s="115"/>
      <c r="RL32" s="115"/>
      <c r="RM32" s="115"/>
      <c r="RN32" s="115"/>
      <c r="RO32" s="115"/>
      <c r="RP32" s="115"/>
      <c r="RQ32" s="115"/>
      <c r="RR32" s="115"/>
      <c r="RS32" s="115"/>
      <c r="RT32" s="115"/>
      <c r="RU32" s="115"/>
      <c r="RV32" s="115"/>
      <c r="RW32" s="115"/>
      <c r="RX32" s="115"/>
      <c r="RY32" s="115"/>
      <c r="RZ32" s="115"/>
      <c r="SA32" s="115"/>
      <c r="SB32" s="115"/>
      <c r="SC32" s="115"/>
      <c r="SD32" s="115"/>
      <c r="SE32" s="115"/>
      <c r="SF32" s="115"/>
      <c r="SG32" s="115"/>
      <c r="SH32" s="115"/>
      <c r="SI32" s="115"/>
      <c r="SJ32" s="115"/>
      <c r="SK32" s="115"/>
      <c r="SL32" s="115"/>
      <c r="SM32" s="115"/>
      <c r="SN32" s="115"/>
      <c r="SO32" s="115"/>
      <c r="SP32" s="115"/>
      <c r="SQ32" s="115"/>
      <c r="SR32" s="115"/>
      <c r="SS32" s="115"/>
      <c r="ST32" s="115"/>
      <c r="SU32" s="115"/>
      <c r="SV32" s="115"/>
      <c r="SW32" s="115"/>
      <c r="SX32" s="115"/>
      <c r="SY32" s="115"/>
      <c r="SZ32" s="115"/>
      <c r="TA32" s="115"/>
      <c r="TB32" s="115"/>
      <c r="TC32" s="115"/>
      <c r="TD32" s="115"/>
      <c r="TE32" s="115"/>
      <c r="TF32" s="115"/>
      <c r="TG32" s="115"/>
      <c r="TH32" s="115"/>
      <c r="TI32" s="115"/>
      <c r="TJ32" s="115"/>
      <c r="TK32" s="115"/>
      <c r="TL32" s="115"/>
      <c r="TM32" s="115"/>
      <c r="TN32" s="115"/>
      <c r="TO32" s="115"/>
      <c r="TP32" s="115"/>
      <c r="TQ32" s="115"/>
      <c r="TR32" s="115"/>
      <c r="TS32" s="115"/>
      <c r="TT32" s="115"/>
      <c r="TU32" s="115"/>
      <c r="TV32" s="115"/>
      <c r="TW32" s="115"/>
      <c r="TX32" s="115"/>
      <c r="TY32" s="115"/>
      <c r="TZ32" s="115"/>
      <c r="UA32" s="115"/>
      <c r="UB32" s="115"/>
      <c r="UC32" s="115"/>
      <c r="UD32" s="115"/>
      <c r="UE32" s="115"/>
      <c r="UF32" s="115"/>
      <c r="UG32" s="115"/>
      <c r="UH32" s="115"/>
      <c r="UI32" s="115"/>
      <c r="UJ32" s="115"/>
      <c r="UK32" s="115"/>
      <c r="UL32" s="115"/>
      <c r="UM32" s="115"/>
      <c r="UN32" s="115"/>
      <c r="UO32" s="115"/>
      <c r="UP32" s="115"/>
      <c r="UQ32" s="115"/>
      <c r="UR32" s="115"/>
      <c r="US32" s="115"/>
      <c r="UT32" s="115"/>
      <c r="UU32" s="115"/>
      <c r="UV32" s="115"/>
      <c r="UW32" s="115"/>
      <c r="UX32" s="115"/>
      <c r="UY32" s="115"/>
      <c r="UZ32" s="115"/>
      <c r="VA32" s="115"/>
      <c r="VB32" s="115"/>
      <c r="VC32" s="115"/>
      <c r="VD32" s="115"/>
      <c r="VE32" s="115"/>
      <c r="VF32" s="115"/>
      <c r="VG32" s="115"/>
      <c r="VH32" s="115"/>
      <c r="VI32" s="115"/>
      <c r="VJ32" s="115"/>
      <c r="VK32" s="115"/>
      <c r="VL32" s="115"/>
      <c r="VM32" s="115"/>
      <c r="VN32" s="115"/>
      <c r="VO32" s="115"/>
      <c r="VP32" s="115"/>
      <c r="VQ32" s="115"/>
      <c r="VR32" s="115"/>
      <c r="VS32" s="115"/>
      <c r="VT32" s="115"/>
      <c r="VU32" s="115"/>
      <c r="VV32" s="115"/>
      <c r="VW32" s="115"/>
      <c r="VX32" s="115"/>
      <c r="VY32" s="115"/>
      <c r="VZ32" s="115"/>
      <c r="WA32" s="115"/>
      <c r="WB32" s="115"/>
      <c r="WC32" s="115"/>
      <c r="WD32" s="115"/>
      <c r="WE32" s="115"/>
      <c r="WF32" s="115"/>
      <c r="WG32" s="115"/>
      <c r="WH32" s="115"/>
      <c r="WI32" s="115"/>
      <c r="WJ32" s="115"/>
      <c r="WK32" s="115"/>
      <c r="WL32" s="115"/>
      <c r="WM32" s="115"/>
      <c r="WN32" s="115"/>
      <c r="WO32" s="115"/>
      <c r="WP32" s="115"/>
      <c r="WQ32" s="115"/>
      <c r="WR32" s="115"/>
      <c r="WS32" s="115"/>
      <c r="WT32" s="115"/>
      <c r="WU32" s="115"/>
      <c r="WV32" s="115"/>
      <c r="WW32" s="115"/>
      <c r="WX32" s="115"/>
      <c r="WY32" s="115"/>
      <c r="WZ32" s="115"/>
      <c r="XA32" s="115"/>
      <c r="XB32" s="115"/>
      <c r="XC32" s="115"/>
      <c r="XD32" s="115"/>
      <c r="XE32" s="115"/>
      <c r="XF32" s="115"/>
      <c r="XG32" s="115"/>
      <c r="XH32" s="115"/>
      <c r="XI32" s="115"/>
      <c r="XJ32" s="115"/>
      <c r="XK32" s="115"/>
      <c r="XL32" s="115"/>
      <c r="XM32" s="115"/>
      <c r="XN32" s="115"/>
      <c r="XO32" s="115"/>
      <c r="XP32" s="115"/>
      <c r="XQ32" s="115"/>
      <c r="XR32" s="115"/>
      <c r="XS32" s="115"/>
      <c r="XT32" s="115"/>
      <c r="XU32" s="115"/>
      <c r="XV32" s="115"/>
      <c r="XW32" s="115"/>
      <c r="XX32" s="115"/>
      <c r="XY32" s="115"/>
      <c r="XZ32" s="115"/>
      <c r="YA32" s="115"/>
      <c r="YB32" s="115"/>
      <c r="YC32" s="115"/>
      <c r="YD32" s="115"/>
      <c r="YE32" s="115"/>
      <c r="YF32" s="115"/>
      <c r="YG32" s="115"/>
      <c r="YH32" s="115"/>
      <c r="YI32" s="115"/>
      <c r="YJ32" s="115"/>
      <c r="YK32" s="115"/>
      <c r="YL32" s="115"/>
      <c r="YM32" s="115"/>
      <c r="YN32" s="115"/>
      <c r="YO32" s="115"/>
      <c r="YP32" s="115"/>
      <c r="YQ32" s="115"/>
      <c r="YR32" s="115"/>
      <c r="YS32" s="115"/>
      <c r="YT32" s="115"/>
      <c r="YU32" s="115"/>
      <c r="YV32" s="115"/>
      <c r="YW32" s="115"/>
      <c r="YX32" s="115"/>
      <c r="YY32" s="115"/>
      <c r="YZ32" s="115"/>
      <c r="ZA32" s="115"/>
      <c r="ZB32" s="115"/>
      <c r="ZC32" s="115"/>
      <c r="ZD32" s="115"/>
      <c r="ZE32" s="115"/>
      <c r="ZF32" s="115"/>
      <c r="ZG32" s="115"/>
      <c r="ZH32" s="115"/>
      <c r="ZI32" s="115"/>
      <c r="ZJ32" s="115"/>
      <c r="ZK32" s="115"/>
      <c r="ZL32" s="115"/>
      <c r="ZM32" s="115"/>
      <c r="ZN32" s="115"/>
      <c r="ZO32" s="115"/>
      <c r="ZP32" s="115"/>
      <c r="ZQ32" s="115"/>
      <c r="ZR32" s="115"/>
      <c r="ZS32" s="115"/>
      <c r="ZT32" s="115"/>
      <c r="ZU32" s="115"/>
      <c r="ZV32" s="115"/>
      <c r="ZW32" s="115"/>
      <c r="ZX32" s="115"/>
      <c r="ZY32" s="115"/>
      <c r="ZZ32" s="115"/>
      <c r="AAA32" s="115"/>
      <c r="AAB32" s="115"/>
      <c r="AAC32" s="115"/>
      <c r="AAD32" s="115"/>
      <c r="AAE32" s="115"/>
      <c r="AAF32" s="115"/>
      <c r="AAG32" s="115"/>
      <c r="AAH32" s="115"/>
      <c r="AAI32" s="115"/>
      <c r="AAJ32" s="115"/>
      <c r="AAK32" s="115"/>
      <c r="AAL32" s="115"/>
      <c r="AAM32" s="115"/>
      <c r="AAN32" s="115"/>
      <c r="AAO32" s="115"/>
      <c r="AAP32" s="115"/>
      <c r="AAQ32" s="115"/>
      <c r="AAR32" s="115"/>
      <c r="AAS32" s="115"/>
      <c r="AAT32" s="115"/>
      <c r="AAU32" s="115"/>
      <c r="AAV32" s="115"/>
      <c r="AAW32" s="115"/>
      <c r="AAX32" s="115"/>
      <c r="AAY32" s="115"/>
      <c r="AAZ32" s="115"/>
      <c r="ABA32" s="115"/>
      <c r="ABB32" s="115"/>
      <c r="ABC32" s="115"/>
      <c r="ABD32" s="115"/>
      <c r="ABE32" s="115"/>
      <c r="ABF32" s="115"/>
      <c r="ABG32" s="115"/>
      <c r="ABH32" s="115"/>
      <c r="ABI32" s="115"/>
      <c r="ABJ32" s="115"/>
      <c r="ABK32" s="115"/>
      <c r="ABL32" s="115"/>
      <c r="ABM32" s="115"/>
      <c r="ABN32" s="115"/>
      <c r="ABO32" s="115"/>
      <c r="ABP32" s="115"/>
      <c r="ABQ32" s="115"/>
      <c r="ABR32" s="115"/>
      <c r="ABS32" s="115"/>
      <c r="ABT32" s="115"/>
      <c r="ABU32" s="115"/>
      <c r="ABV32" s="115"/>
      <c r="ABW32" s="115"/>
      <c r="ABX32" s="115"/>
      <c r="ABY32" s="115"/>
      <c r="ABZ32" s="115"/>
      <c r="ACA32" s="115"/>
      <c r="ACB32" s="115"/>
      <c r="ACC32" s="115"/>
      <c r="ACD32" s="115"/>
      <c r="ACE32" s="115"/>
      <c r="ACF32" s="115"/>
      <c r="ACG32" s="115"/>
      <c r="ACH32" s="115"/>
      <c r="ACI32" s="115"/>
      <c r="ACJ32" s="115"/>
      <c r="ACK32" s="115"/>
      <c r="ACL32" s="115"/>
      <c r="ACM32" s="115"/>
      <c r="ACN32" s="115"/>
      <c r="ACO32" s="115"/>
      <c r="ACP32" s="115"/>
      <c r="ACQ32" s="115"/>
      <c r="ACR32" s="115"/>
      <c r="ACS32" s="115"/>
      <c r="ACT32" s="115"/>
      <c r="ACU32" s="115"/>
      <c r="ACV32" s="115"/>
      <c r="ACW32" s="115"/>
      <c r="ACX32" s="115"/>
      <c r="ACY32" s="115"/>
      <c r="ACZ32" s="115"/>
      <c r="ADA32" s="115"/>
      <c r="ADB32" s="115"/>
      <c r="ADC32" s="115"/>
      <c r="ADD32" s="115"/>
      <c r="ADE32" s="115"/>
      <c r="ADF32" s="115"/>
      <c r="ADG32" s="115"/>
      <c r="ADH32" s="115"/>
      <c r="ADI32" s="115"/>
      <c r="ADJ32" s="115"/>
      <c r="ADK32" s="115"/>
      <c r="ADL32" s="115"/>
      <c r="ADM32" s="115"/>
      <c r="ADN32" s="115"/>
      <c r="ADO32" s="115"/>
      <c r="ADP32" s="115"/>
      <c r="ADQ32" s="115"/>
      <c r="ADR32" s="115"/>
      <c r="ADS32" s="115"/>
      <c r="ADT32" s="115"/>
      <c r="ADU32" s="115"/>
      <c r="ADV32" s="115"/>
      <c r="ADW32" s="115"/>
      <c r="ADX32" s="115"/>
      <c r="ADY32" s="115"/>
      <c r="ADZ32" s="115"/>
      <c r="AEA32" s="115"/>
      <c r="AEB32" s="115"/>
      <c r="AEC32" s="115"/>
      <c r="AED32" s="115"/>
      <c r="AEE32" s="115"/>
      <c r="AEF32" s="115"/>
      <c r="AEG32" s="115"/>
      <c r="AEH32" s="115"/>
      <c r="AEI32" s="115"/>
      <c r="AEJ32" s="115"/>
      <c r="AEK32" s="115"/>
      <c r="AEL32" s="115"/>
      <c r="AEM32" s="115"/>
      <c r="AEN32" s="115"/>
      <c r="AEO32" s="115"/>
      <c r="AEP32" s="115"/>
      <c r="AEQ32" s="115"/>
      <c r="AER32" s="115"/>
      <c r="AES32" s="115"/>
      <c r="AET32" s="115"/>
      <c r="AEU32" s="115"/>
      <c r="AEV32" s="115"/>
      <c r="AEW32" s="115"/>
      <c r="AEX32" s="115"/>
      <c r="AEY32" s="115"/>
      <c r="AEZ32" s="115"/>
      <c r="AFA32" s="115"/>
      <c r="AFB32" s="115"/>
      <c r="AFC32" s="115"/>
      <c r="AFD32" s="115"/>
      <c r="AFE32" s="115"/>
      <c r="AFF32" s="115"/>
      <c r="AFG32" s="115"/>
      <c r="AFH32" s="115"/>
      <c r="AFI32" s="115"/>
      <c r="AFJ32" s="115"/>
      <c r="AFK32" s="115"/>
      <c r="AFL32" s="115"/>
      <c r="AFM32" s="115"/>
      <c r="AFN32" s="115"/>
      <c r="AFO32" s="115"/>
      <c r="AFP32" s="115"/>
      <c r="AFQ32" s="115"/>
      <c r="AFR32" s="115"/>
      <c r="AFS32" s="115"/>
      <c r="AFT32" s="115"/>
      <c r="AFU32" s="115"/>
      <c r="AFV32" s="115"/>
      <c r="AFW32" s="115"/>
      <c r="AFX32" s="115"/>
      <c r="AFY32" s="115"/>
      <c r="AFZ32" s="115"/>
      <c r="AGA32" s="115"/>
      <c r="AGB32" s="115"/>
      <c r="AGC32" s="115"/>
      <c r="AGD32" s="115"/>
      <c r="AGE32" s="115"/>
      <c r="AGF32" s="115"/>
      <c r="AGG32" s="115"/>
      <c r="AGH32" s="115"/>
      <c r="AGI32" s="115"/>
      <c r="AGJ32" s="115"/>
      <c r="AGK32" s="115"/>
      <c r="AGL32" s="115"/>
      <c r="AGM32" s="115"/>
      <c r="AGN32" s="115"/>
      <c r="AGO32" s="115"/>
      <c r="AGP32" s="115"/>
      <c r="AGQ32" s="115"/>
      <c r="AGR32" s="115"/>
      <c r="AGS32" s="115"/>
      <c r="AGT32" s="115"/>
      <c r="AGU32" s="115"/>
      <c r="AGV32" s="115"/>
      <c r="AGW32" s="115"/>
      <c r="AGX32" s="115"/>
      <c r="AGY32" s="115"/>
      <c r="AGZ32" s="115"/>
      <c r="AHA32" s="115"/>
      <c r="AHB32" s="115"/>
      <c r="AHC32" s="115"/>
      <c r="AHD32" s="115"/>
      <c r="AHE32" s="115"/>
      <c r="AHF32" s="115"/>
      <c r="AHG32" s="115"/>
      <c r="AHH32" s="115"/>
      <c r="AHI32" s="115"/>
      <c r="AHJ32" s="115"/>
      <c r="AHK32" s="115"/>
      <c r="AHL32" s="115"/>
      <c r="AHM32" s="115"/>
      <c r="AHN32" s="115"/>
      <c r="AHO32" s="115"/>
      <c r="AHP32" s="115"/>
      <c r="AHQ32" s="115"/>
      <c r="AHR32" s="115"/>
      <c r="AHS32" s="115"/>
      <c r="AHT32" s="115"/>
      <c r="AHU32" s="115"/>
      <c r="AHV32" s="115"/>
      <c r="AHW32" s="115"/>
      <c r="AHX32" s="115"/>
      <c r="AHY32" s="115"/>
      <c r="AHZ32" s="115"/>
      <c r="AIA32" s="115"/>
      <c r="AIB32" s="115"/>
      <c r="AIC32" s="115"/>
      <c r="AID32" s="115"/>
      <c r="AIE32" s="115"/>
      <c r="AIF32" s="115"/>
      <c r="AIG32" s="115"/>
      <c r="AIH32" s="115"/>
      <c r="AII32" s="115"/>
      <c r="AIJ32" s="115"/>
      <c r="AIK32" s="115"/>
      <c r="AIL32" s="115"/>
      <c r="AIM32" s="115"/>
      <c r="AIN32" s="115"/>
      <c r="AIO32" s="115"/>
      <c r="AIP32" s="115"/>
      <c r="AIQ32" s="115"/>
      <c r="AIR32" s="115"/>
      <c r="AIS32" s="115"/>
    </row>
    <row r="33" spans="1:929" ht="66.75" customHeight="1" x14ac:dyDescent="0.2">
      <c r="A33" s="37"/>
      <c r="B33" s="357"/>
      <c r="C33" s="98" t="s">
        <v>529</v>
      </c>
      <c r="D33" s="118" t="s">
        <v>534</v>
      </c>
      <c r="E33" s="137"/>
      <c r="BS33" s="308"/>
      <c r="BT33" s="330"/>
      <c r="BU33" s="98" t="s">
        <v>467</v>
      </c>
      <c r="BV33" s="299" t="s">
        <v>552</v>
      </c>
      <c r="BW33" s="137"/>
      <c r="BX33" s="115"/>
      <c r="BY33" s="115"/>
      <c r="BZ33" s="115"/>
      <c r="CA33" s="115"/>
      <c r="CB33" s="115"/>
      <c r="CC33" s="115"/>
      <c r="CD33" s="115"/>
      <c r="CE33" s="115"/>
      <c r="CF33" s="115"/>
      <c r="CG33" s="115"/>
      <c r="CH33" s="115"/>
      <c r="CI33" s="115"/>
      <c r="CJ33" s="115"/>
      <c r="CK33" s="115"/>
      <c r="CL33" s="115"/>
      <c r="CM33" s="115"/>
      <c r="CN33" s="115"/>
      <c r="CO33" s="115"/>
      <c r="CP33" s="115"/>
      <c r="CQ33" s="115"/>
      <c r="CR33" s="115"/>
      <c r="CS33" s="115"/>
      <c r="CT33" s="115"/>
      <c r="CU33" s="115"/>
      <c r="CV33" s="115"/>
      <c r="CW33" s="115"/>
      <c r="CX33" s="115"/>
      <c r="CY33" s="115"/>
      <c r="CZ33" s="115"/>
      <c r="DA33" s="115"/>
      <c r="DB33" s="115"/>
      <c r="DC33" s="115"/>
      <c r="DD33" s="115"/>
      <c r="DE33" s="115"/>
      <c r="DF33" s="115"/>
      <c r="DG33" s="115"/>
      <c r="DH33" s="115"/>
      <c r="DI33" s="115"/>
      <c r="DJ33" s="115"/>
      <c r="DK33" s="115"/>
      <c r="DL33" s="115"/>
      <c r="DM33" s="115"/>
      <c r="DN33" s="115"/>
      <c r="DO33" s="115"/>
      <c r="DP33" s="115"/>
      <c r="DQ33" s="115"/>
      <c r="DR33" s="115"/>
      <c r="DS33" s="115"/>
      <c r="DT33" s="115"/>
      <c r="DU33" s="115"/>
      <c r="DV33" s="115"/>
      <c r="DW33" s="115"/>
      <c r="DX33" s="115"/>
      <c r="DY33" s="115"/>
      <c r="DZ33" s="115"/>
      <c r="EA33" s="115"/>
      <c r="EB33" s="115"/>
      <c r="EC33" s="115"/>
      <c r="ED33" s="115"/>
      <c r="EE33" s="115"/>
      <c r="EF33" s="115"/>
      <c r="EG33" s="115"/>
      <c r="EH33" s="115"/>
      <c r="EI33" s="115"/>
      <c r="EJ33" s="115"/>
      <c r="EK33" s="115"/>
      <c r="EL33" s="115"/>
      <c r="EM33" s="115"/>
      <c r="EN33" s="115"/>
      <c r="EO33" s="115"/>
      <c r="EP33" s="115"/>
      <c r="EQ33" s="115"/>
      <c r="ER33" s="115"/>
      <c r="ES33" s="115"/>
      <c r="ET33" s="115"/>
      <c r="EU33" s="115"/>
      <c r="EV33" s="115"/>
      <c r="EW33" s="115"/>
      <c r="EX33" s="115"/>
      <c r="EY33" s="115"/>
      <c r="EZ33" s="115"/>
      <c r="FA33" s="115"/>
      <c r="FB33" s="115"/>
      <c r="FC33" s="115"/>
      <c r="FD33" s="115"/>
      <c r="FE33" s="115"/>
      <c r="FF33" s="115"/>
      <c r="FG33" s="115"/>
      <c r="FH33" s="115"/>
      <c r="FI33" s="115"/>
      <c r="FJ33" s="115"/>
      <c r="FK33" s="115"/>
      <c r="FL33" s="115"/>
      <c r="FM33" s="115"/>
      <c r="FN33" s="115"/>
      <c r="FO33" s="115"/>
      <c r="FP33" s="115"/>
      <c r="FQ33" s="115"/>
      <c r="FR33" s="115"/>
      <c r="FS33" s="115"/>
      <c r="FT33" s="115"/>
      <c r="FU33" s="115"/>
      <c r="FV33" s="115"/>
      <c r="FW33" s="115"/>
      <c r="FX33" s="115"/>
      <c r="FY33" s="115"/>
      <c r="FZ33" s="115"/>
      <c r="GA33" s="115"/>
      <c r="GB33" s="115"/>
      <c r="GC33" s="115"/>
      <c r="GD33" s="115"/>
      <c r="GE33" s="115"/>
      <c r="GF33" s="115"/>
      <c r="GG33" s="115"/>
      <c r="GH33" s="115"/>
      <c r="GI33" s="115"/>
      <c r="GJ33" s="115"/>
      <c r="GK33" s="115"/>
      <c r="GL33" s="115"/>
      <c r="GM33" s="115"/>
      <c r="GN33" s="115"/>
      <c r="GO33" s="115"/>
      <c r="GP33" s="115"/>
      <c r="GQ33" s="115"/>
      <c r="GR33" s="115"/>
      <c r="GS33" s="115"/>
      <c r="GT33" s="115"/>
      <c r="GU33" s="115"/>
      <c r="GV33" s="115"/>
      <c r="GW33" s="115"/>
      <c r="GX33" s="115"/>
      <c r="GY33" s="115"/>
      <c r="GZ33" s="115"/>
      <c r="HA33" s="115"/>
      <c r="HB33" s="115"/>
      <c r="HC33" s="115"/>
      <c r="HD33" s="115"/>
      <c r="HE33" s="115"/>
      <c r="HF33" s="115"/>
      <c r="HG33" s="115"/>
      <c r="HH33" s="115"/>
      <c r="HI33" s="115"/>
      <c r="HJ33" s="115"/>
      <c r="HK33" s="115"/>
      <c r="HL33" s="115"/>
      <c r="HM33" s="115"/>
      <c r="HN33" s="115"/>
      <c r="HO33" s="115"/>
      <c r="HP33" s="115"/>
      <c r="HQ33" s="115"/>
      <c r="HR33" s="115"/>
      <c r="HS33" s="115"/>
      <c r="HT33" s="115"/>
      <c r="HU33" s="115"/>
      <c r="HV33" s="115"/>
      <c r="HW33" s="115"/>
      <c r="HX33" s="115"/>
      <c r="HY33" s="115"/>
      <c r="HZ33" s="115"/>
      <c r="IA33" s="115"/>
      <c r="IB33" s="115"/>
      <c r="IC33" s="115"/>
      <c r="ID33" s="115"/>
      <c r="IE33" s="115"/>
      <c r="IF33" s="115"/>
      <c r="IG33" s="115"/>
      <c r="IH33" s="115"/>
      <c r="II33" s="115"/>
      <c r="IJ33" s="115"/>
      <c r="IK33" s="115"/>
      <c r="IL33" s="115"/>
      <c r="IM33" s="115"/>
      <c r="IN33" s="115"/>
      <c r="IO33" s="115"/>
      <c r="IP33" s="115"/>
      <c r="IQ33" s="115"/>
      <c r="IR33" s="115"/>
      <c r="IS33" s="115"/>
      <c r="IT33" s="115"/>
      <c r="IU33" s="115"/>
      <c r="IV33" s="115"/>
      <c r="IW33" s="115"/>
      <c r="IX33" s="115"/>
      <c r="IY33" s="115"/>
      <c r="IZ33" s="115"/>
      <c r="JA33" s="115"/>
      <c r="JB33" s="115"/>
      <c r="JC33" s="115"/>
      <c r="JD33" s="115"/>
      <c r="JE33" s="115"/>
      <c r="JF33" s="115"/>
      <c r="JG33" s="115"/>
      <c r="JH33" s="115"/>
      <c r="JI33" s="115"/>
      <c r="JJ33" s="115"/>
      <c r="JK33" s="115"/>
      <c r="JL33" s="115"/>
      <c r="JM33" s="115"/>
      <c r="JN33" s="115"/>
      <c r="JO33" s="115"/>
      <c r="JP33" s="115"/>
      <c r="JQ33" s="115"/>
      <c r="JR33" s="115"/>
      <c r="JS33" s="115"/>
      <c r="JT33" s="115"/>
      <c r="JU33" s="115"/>
      <c r="JV33" s="115"/>
      <c r="JW33" s="115"/>
      <c r="JX33" s="115"/>
      <c r="JY33" s="115"/>
      <c r="JZ33" s="115"/>
      <c r="KA33" s="115"/>
      <c r="KB33" s="115"/>
      <c r="KC33" s="115"/>
      <c r="KD33" s="115"/>
      <c r="KE33" s="115"/>
      <c r="KF33" s="115"/>
      <c r="KG33" s="115"/>
      <c r="KH33" s="115"/>
      <c r="KI33" s="115"/>
      <c r="KJ33" s="115"/>
      <c r="KK33" s="115"/>
      <c r="KL33" s="115"/>
      <c r="KM33" s="115"/>
      <c r="KN33" s="115"/>
      <c r="KO33" s="115"/>
      <c r="KP33" s="115"/>
      <c r="KQ33" s="115"/>
      <c r="KR33" s="115"/>
      <c r="KS33" s="115"/>
      <c r="KT33" s="115"/>
      <c r="KU33" s="115"/>
      <c r="KV33" s="115"/>
      <c r="KW33" s="115"/>
      <c r="KX33" s="115"/>
      <c r="KY33" s="115"/>
      <c r="KZ33" s="115"/>
      <c r="LA33" s="115"/>
      <c r="LB33" s="115"/>
      <c r="LC33" s="115"/>
      <c r="LD33" s="115"/>
      <c r="LE33" s="115"/>
      <c r="LF33" s="115"/>
      <c r="LG33" s="115"/>
      <c r="LH33" s="115"/>
      <c r="LI33" s="115"/>
      <c r="LJ33" s="115"/>
      <c r="LK33" s="115"/>
      <c r="LL33" s="115"/>
      <c r="LM33" s="115"/>
      <c r="LN33" s="115"/>
      <c r="LO33" s="115"/>
      <c r="LP33" s="115"/>
      <c r="LQ33" s="115"/>
      <c r="LR33" s="115"/>
      <c r="LS33" s="115"/>
      <c r="LT33" s="115"/>
      <c r="LU33" s="115"/>
      <c r="LV33" s="115"/>
      <c r="LW33" s="115"/>
      <c r="LX33" s="115"/>
      <c r="LY33" s="115"/>
      <c r="LZ33" s="115"/>
      <c r="MA33" s="115"/>
      <c r="MB33" s="115"/>
      <c r="MC33" s="115"/>
      <c r="MD33" s="115"/>
      <c r="ME33" s="115"/>
      <c r="MF33" s="115"/>
      <c r="MG33" s="115"/>
      <c r="MH33" s="115"/>
      <c r="MI33" s="115"/>
      <c r="MJ33" s="115"/>
      <c r="MK33" s="115"/>
      <c r="ML33" s="115"/>
      <c r="MM33" s="115"/>
      <c r="MN33" s="115"/>
      <c r="MO33" s="115"/>
      <c r="MP33" s="115"/>
      <c r="MQ33" s="115"/>
      <c r="MR33" s="115"/>
      <c r="MS33" s="115"/>
      <c r="MT33" s="115"/>
      <c r="MU33" s="115"/>
      <c r="MV33" s="115"/>
      <c r="MW33" s="115"/>
      <c r="MX33" s="115"/>
      <c r="MY33" s="115"/>
      <c r="MZ33" s="115"/>
      <c r="NA33" s="115"/>
      <c r="NB33" s="115"/>
      <c r="NC33" s="115"/>
      <c r="ND33" s="115"/>
      <c r="NE33" s="115"/>
      <c r="NF33" s="115"/>
      <c r="NG33" s="115"/>
      <c r="NH33" s="115"/>
      <c r="NI33" s="115"/>
      <c r="NJ33" s="115"/>
      <c r="NK33" s="115"/>
      <c r="NL33" s="115"/>
      <c r="NM33" s="115"/>
      <c r="NN33" s="115"/>
      <c r="NO33" s="115"/>
      <c r="NP33" s="115"/>
      <c r="NQ33" s="115"/>
      <c r="NR33" s="115"/>
      <c r="NS33" s="115"/>
      <c r="NT33" s="115"/>
      <c r="NU33" s="115"/>
      <c r="NV33" s="115"/>
      <c r="NW33" s="115"/>
      <c r="NX33" s="115"/>
      <c r="NY33" s="115"/>
      <c r="NZ33" s="115"/>
      <c r="OA33" s="115"/>
      <c r="OB33" s="115"/>
      <c r="OC33" s="115"/>
      <c r="OD33" s="115"/>
      <c r="OE33" s="115"/>
      <c r="OF33" s="115"/>
      <c r="OG33" s="115"/>
      <c r="OH33" s="115"/>
      <c r="OI33" s="115"/>
      <c r="OJ33" s="115"/>
      <c r="OK33" s="115"/>
      <c r="OL33" s="115"/>
      <c r="OM33" s="115"/>
      <c r="ON33" s="115"/>
      <c r="OO33" s="115"/>
      <c r="OP33" s="115"/>
      <c r="OQ33" s="115"/>
      <c r="OR33" s="115"/>
      <c r="OS33" s="115"/>
      <c r="OT33" s="115"/>
      <c r="OU33" s="115"/>
      <c r="OV33" s="115"/>
      <c r="OW33" s="115"/>
      <c r="OX33" s="115"/>
      <c r="OY33" s="115"/>
      <c r="OZ33" s="115"/>
      <c r="PA33" s="115"/>
      <c r="PB33" s="115"/>
      <c r="PC33" s="115"/>
      <c r="PD33" s="115"/>
      <c r="PE33" s="115"/>
      <c r="PF33" s="115"/>
      <c r="PG33" s="115"/>
      <c r="PH33" s="115"/>
      <c r="PI33" s="115"/>
      <c r="PJ33" s="115"/>
      <c r="PK33" s="115"/>
      <c r="PL33" s="115"/>
      <c r="PM33" s="115"/>
      <c r="PN33" s="115"/>
      <c r="PO33" s="115"/>
      <c r="PP33" s="115"/>
      <c r="PQ33" s="115"/>
      <c r="PR33" s="115"/>
      <c r="PS33" s="115"/>
      <c r="PT33" s="115"/>
      <c r="PU33" s="115"/>
      <c r="PV33" s="115"/>
      <c r="PW33" s="115"/>
      <c r="PX33" s="115"/>
      <c r="PY33" s="115"/>
      <c r="PZ33" s="115"/>
      <c r="QA33" s="115"/>
      <c r="QB33" s="115"/>
      <c r="QC33" s="115"/>
      <c r="QD33" s="115"/>
      <c r="QE33" s="115"/>
      <c r="QF33" s="115"/>
      <c r="QG33" s="115"/>
      <c r="QH33" s="115"/>
      <c r="QI33" s="115"/>
      <c r="QJ33" s="115"/>
      <c r="QK33" s="115"/>
      <c r="QL33" s="115"/>
      <c r="QM33" s="115"/>
      <c r="QN33" s="115"/>
      <c r="QO33" s="115"/>
      <c r="QP33" s="115"/>
      <c r="QQ33" s="115"/>
      <c r="QR33" s="115"/>
      <c r="QS33" s="115"/>
      <c r="QT33" s="115"/>
      <c r="QU33" s="115"/>
      <c r="QV33" s="115"/>
      <c r="QW33" s="115"/>
      <c r="QX33" s="115"/>
      <c r="QY33" s="115"/>
      <c r="QZ33" s="115"/>
      <c r="RA33" s="115"/>
      <c r="RB33" s="115"/>
      <c r="RC33" s="115"/>
      <c r="RD33" s="115"/>
      <c r="RE33" s="115"/>
      <c r="RF33" s="115"/>
      <c r="RG33" s="115"/>
      <c r="RH33" s="115"/>
      <c r="RI33" s="115"/>
      <c r="RJ33" s="115"/>
      <c r="RK33" s="115"/>
      <c r="RL33" s="115"/>
      <c r="RM33" s="115"/>
      <c r="RN33" s="115"/>
      <c r="RO33" s="115"/>
      <c r="RP33" s="115"/>
      <c r="RQ33" s="115"/>
      <c r="RR33" s="115"/>
      <c r="RS33" s="115"/>
      <c r="RT33" s="115"/>
      <c r="RU33" s="115"/>
      <c r="RV33" s="115"/>
      <c r="RW33" s="115"/>
      <c r="RX33" s="115"/>
      <c r="RY33" s="115"/>
      <c r="RZ33" s="115"/>
      <c r="SA33" s="115"/>
      <c r="SB33" s="115"/>
      <c r="SC33" s="115"/>
      <c r="SD33" s="115"/>
      <c r="SE33" s="115"/>
      <c r="SF33" s="115"/>
      <c r="SG33" s="115"/>
      <c r="SH33" s="115"/>
      <c r="SI33" s="115"/>
      <c r="SJ33" s="115"/>
      <c r="SK33" s="115"/>
      <c r="SL33" s="115"/>
      <c r="SM33" s="115"/>
      <c r="SN33" s="115"/>
      <c r="SO33" s="115"/>
      <c r="SP33" s="115"/>
      <c r="SQ33" s="115"/>
      <c r="SR33" s="115"/>
      <c r="SS33" s="115"/>
      <c r="ST33" s="115"/>
      <c r="SU33" s="115"/>
      <c r="SV33" s="115"/>
      <c r="SW33" s="115"/>
      <c r="SX33" s="115"/>
      <c r="SY33" s="115"/>
      <c r="SZ33" s="115"/>
      <c r="TA33" s="115"/>
      <c r="TB33" s="115"/>
      <c r="TC33" s="115"/>
      <c r="TD33" s="115"/>
      <c r="TE33" s="115"/>
      <c r="TF33" s="115"/>
      <c r="TG33" s="115"/>
      <c r="TH33" s="115"/>
      <c r="TI33" s="115"/>
      <c r="TJ33" s="115"/>
      <c r="TK33" s="115"/>
      <c r="TL33" s="115"/>
      <c r="TM33" s="115"/>
      <c r="TN33" s="115"/>
      <c r="TO33" s="115"/>
      <c r="TP33" s="115"/>
      <c r="TQ33" s="115"/>
      <c r="TR33" s="115"/>
      <c r="TS33" s="115"/>
      <c r="TT33" s="115"/>
      <c r="TU33" s="115"/>
      <c r="TV33" s="115"/>
      <c r="TW33" s="115"/>
      <c r="TX33" s="115"/>
      <c r="TY33" s="115"/>
      <c r="TZ33" s="115"/>
      <c r="UA33" s="115"/>
      <c r="UB33" s="115"/>
      <c r="UC33" s="115"/>
      <c r="UD33" s="115"/>
      <c r="UE33" s="115"/>
      <c r="UF33" s="115"/>
      <c r="UG33" s="115"/>
      <c r="UH33" s="115"/>
      <c r="UI33" s="115"/>
      <c r="UJ33" s="115"/>
      <c r="UK33" s="115"/>
      <c r="UL33" s="115"/>
      <c r="UM33" s="115"/>
      <c r="UN33" s="115"/>
      <c r="UO33" s="115"/>
      <c r="UP33" s="115"/>
      <c r="UQ33" s="115"/>
      <c r="UR33" s="115"/>
      <c r="US33" s="115"/>
      <c r="UT33" s="115"/>
      <c r="UU33" s="115"/>
      <c r="UV33" s="115"/>
      <c r="UW33" s="115"/>
      <c r="UX33" s="115"/>
      <c r="UY33" s="115"/>
      <c r="UZ33" s="115"/>
      <c r="VA33" s="115"/>
      <c r="VB33" s="115"/>
      <c r="VC33" s="115"/>
      <c r="VD33" s="115"/>
      <c r="VE33" s="115"/>
      <c r="VF33" s="115"/>
      <c r="VG33" s="115"/>
      <c r="VH33" s="115"/>
      <c r="VI33" s="115"/>
      <c r="VJ33" s="115"/>
      <c r="VK33" s="115"/>
      <c r="VL33" s="115"/>
      <c r="VM33" s="115"/>
      <c r="VN33" s="115"/>
      <c r="VO33" s="115"/>
      <c r="VP33" s="115"/>
      <c r="VQ33" s="115"/>
      <c r="VR33" s="115"/>
      <c r="VS33" s="115"/>
      <c r="VT33" s="115"/>
      <c r="VU33" s="115"/>
      <c r="VV33" s="115"/>
      <c r="VW33" s="115"/>
      <c r="VX33" s="115"/>
      <c r="VY33" s="115"/>
      <c r="VZ33" s="115"/>
      <c r="WA33" s="115"/>
      <c r="WB33" s="115"/>
      <c r="WC33" s="115"/>
      <c r="WD33" s="115"/>
      <c r="WE33" s="115"/>
      <c r="WF33" s="115"/>
      <c r="WG33" s="115"/>
      <c r="WH33" s="115"/>
      <c r="WI33" s="115"/>
      <c r="WJ33" s="115"/>
      <c r="WK33" s="115"/>
      <c r="WL33" s="115"/>
      <c r="WM33" s="115"/>
      <c r="WN33" s="115"/>
      <c r="WO33" s="115"/>
      <c r="WP33" s="115"/>
      <c r="WQ33" s="115"/>
      <c r="WR33" s="115"/>
      <c r="WS33" s="115"/>
      <c r="WT33" s="115"/>
      <c r="WU33" s="115"/>
      <c r="WV33" s="115"/>
      <c r="WW33" s="115"/>
      <c r="WX33" s="115"/>
      <c r="WY33" s="115"/>
      <c r="WZ33" s="115"/>
      <c r="XA33" s="115"/>
      <c r="XB33" s="115"/>
      <c r="XC33" s="115"/>
      <c r="XD33" s="115"/>
      <c r="XE33" s="115"/>
      <c r="XF33" s="115"/>
      <c r="XG33" s="115"/>
      <c r="XH33" s="115"/>
      <c r="XI33" s="115"/>
      <c r="XJ33" s="115"/>
      <c r="XK33" s="115"/>
      <c r="XL33" s="115"/>
      <c r="XM33" s="115"/>
      <c r="XN33" s="115"/>
      <c r="XO33" s="115"/>
      <c r="XP33" s="115"/>
      <c r="XQ33" s="115"/>
      <c r="XR33" s="115"/>
      <c r="XS33" s="115"/>
      <c r="XT33" s="115"/>
      <c r="XU33" s="115"/>
      <c r="XV33" s="115"/>
      <c r="XW33" s="115"/>
      <c r="XX33" s="115"/>
      <c r="XY33" s="115"/>
      <c r="XZ33" s="115"/>
      <c r="YA33" s="115"/>
      <c r="YB33" s="115"/>
      <c r="YC33" s="115"/>
      <c r="YD33" s="115"/>
      <c r="YE33" s="115"/>
      <c r="YF33" s="115"/>
      <c r="YG33" s="115"/>
      <c r="YH33" s="115"/>
      <c r="YI33" s="115"/>
      <c r="YJ33" s="115"/>
      <c r="YK33" s="115"/>
      <c r="YL33" s="115"/>
      <c r="YM33" s="115"/>
      <c r="YN33" s="115"/>
      <c r="YO33" s="115"/>
      <c r="YP33" s="115"/>
      <c r="YQ33" s="115"/>
      <c r="YR33" s="115"/>
      <c r="YS33" s="115"/>
      <c r="YT33" s="115"/>
      <c r="YU33" s="115"/>
      <c r="YV33" s="115"/>
      <c r="YW33" s="115"/>
      <c r="YX33" s="115"/>
      <c r="YY33" s="115"/>
      <c r="YZ33" s="115"/>
      <c r="ZA33" s="115"/>
      <c r="ZB33" s="115"/>
      <c r="ZC33" s="115"/>
      <c r="ZD33" s="115"/>
      <c r="ZE33" s="115"/>
      <c r="ZF33" s="115"/>
      <c r="ZG33" s="115"/>
      <c r="ZH33" s="115"/>
      <c r="ZI33" s="115"/>
      <c r="ZJ33" s="115"/>
      <c r="ZK33" s="115"/>
      <c r="ZL33" s="115"/>
      <c r="ZM33" s="115"/>
      <c r="ZN33" s="115"/>
      <c r="ZO33" s="115"/>
      <c r="ZP33" s="115"/>
      <c r="ZQ33" s="115"/>
      <c r="ZR33" s="115"/>
      <c r="ZS33" s="115"/>
      <c r="ZT33" s="115"/>
      <c r="ZU33" s="115"/>
      <c r="ZV33" s="115"/>
      <c r="ZW33" s="115"/>
      <c r="ZX33" s="115"/>
      <c r="ZY33" s="115"/>
      <c r="ZZ33" s="115"/>
      <c r="AAA33" s="115"/>
      <c r="AAB33" s="115"/>
      <c r="AAC33" s="115"/>
      <c r="AAD33" s="115"/>
      <c r="AAE33" s="115"/>
      <c r="AAF33" s="115"/>
      <c r="AAG33" s="115"/>
      <c r="AAH33" s="115"/>
      <c r="AAI33" s="115"/>
      <c r="AAJ33" s="115"/>
      <c r="AAK33" s="115"/>
      <c r="AAL33" s="115"/>
      <c r="AAM33" s="115"/>
      <c r="AAN33" s="115"/>
      <c r="AAO33" s="115"/>
      <c r="AAP33" s="115"/>
      <c r="AAQ33" s="115"/>
      <c r="AAR33" s="115"/>
      <c r="AAS33" s="115"/>
      <c r="AAT33" s="115"/>
      <c r="AAU33" s="115"/>
      <c r="AAV33" s="115"/>
      <c r="AAW33" s="115"/>
      <c r="AAX33" s="115"/>
      <c r="AAY33" s="115"/>
      <c r="AAZ33" s="115"/>
      <c r="ABA33" s="115"/>
      <c r="ABB33" s="115"/>
      <c r="ABC33" s="115"/>
      <c r="ABD33" s="115"/>
      <c r="ABE33" s="115"/>
      <c r="ABF33" s="115"/>
      <c r="ABG33" s="115"/>
      <c r="ABH33" s="115"/>
      <c r="ABI33" s="115"/>
      <c r="ABJ33" s="115"/>
      <c r="ABK33" s="115"/>
      <c r="ABL33" s="115"/>
      <c r="ABM33" s="115"/>
      <c r="ABN33" s="115"/>
      <c r="ABO33" s="115"/>
      <c r="ABP33" s="115"/>
      <c r="ABQ33" s="115"/>
      <c r="ABR33" s="115"/>
      <c r="ABS33" s="115"/>
      <c r="ABT33" s="115"/>
      <c r="ABU33" s="115"/>
      <c r="ABV33" s="115"/>
      <c r="ABW33" s="115"/>
      <c r="ABX33" s="115"/>
      <c r="ABY33" s="115"/>
      <c r="ABZ33" s="115"/>
      <c r="ACA33" s="115"/>
      <c r="ACB33" s="115"/>
      <c r="ACC33" s="115"/>
      <c r="ACD33" s="115"/>
      <c r="ACE33" s="115"/>
      <c r="ACF33" s="115"/>
      <c r="ACG33" s="115"/>
      <c r="ACH33" s="115"/>
      <c r="ACI33" s="115"/>
      <c r="ACJ33" s="115"/>
      <c r="ACK33" s="115"/>
      <c r="ACL33" s="115"/>
      <c r="ACM33" s="115"/>
      <c r="ACN33" s="115"/>
      <c r="ACO33" s="115"/>
      <c r="ACP33" s="115"/>
      <c r="ACQ33" s="115"/>
      <c r="ACR33" s="115"/>
      <c r="ACS33" s="115"/>
      <c r="ACT33" s="115"/>
      <c r="ACU33" s="115"/>
      <c r="ACV33" s="115"/>
      <c r="ACW33" s="115"/>
      <c r="ACX33" s="115"/>
      <c r="ACY33" s="115"/>
      <c r="ACZ33" s="115"/>
      <c r="ADA33" s="115"/>
      <c r="ADB33" s="115"/>
      <c r="ADC33" s="115"/>
      <c r="ADD33" s="115"/>
      <c r="ADE33" s="115"/>
      <c r="ADF33" s="115"/>
      <c r="ADG33" s="115"/>
      <c r="ADH33" s="115"/>
      <c r="ADI33" s="115"/>
      <c r="ADJ33" s="115"/>
      <c r="ADK33" s="115"/>
      <c r="ADL33" s="115"/>
      <c r="ADM33" s="115"/>
      <c r="ADN33" s="115"/>
      <c r="ADO33" s="115"/>
      <c r="ADP33" s="115"/>
      <c r="ADQ33" s="115"/>
      <c r="ADR33" s="115"/>
      <c r="ADS33" s="115"/>
      <c r="ADT33" s="115"/>
      <c r="ADU33" s="115"/>
      <c r="ADV33" s="115"/>
      <c r="ADW33" s="115"/>
      <c r="ADX33" s="115"/>
      <c r="ADY33" s="115"/>
      <c r="ADZ33" s="115"/>
      <c r="AEA33" s="115"/>
      <c r="AEB33" s="115"/>
      <c r="AEC33" s="115"/>
      <c r="AED33" s="115"/>
      <c r="AEE33" s="115"/>
      <c r="AEF33" s="115"/>
      <c r="AEG33" s="115"/>
      <c r="AEH33" s="115"/>
      <c r="AEI33" s="115"/>
      <c r="AEJ33" s="115"/>
      <c r="AEK33" s="115"/>
      <c r="AEL33" s="115"/>
      <c r="AEM33" s="115"/>
      <c r="AEN33" s="115"/>
      <c r="AEO33" s="115"/>
      <c r="AEP33" s="115"/>
      <c r="AEQ33" s="115"/>
      <c r="AER33" s="115"/>
      <c r="AES33" s="115"/>
      <c r="AET33" s="115"/>
      <c r="AEU33" s="115"/>
      <c r="AEV33" s="115"/>
      <c r="AEW33" s="115"/>
      <c r="AEX33" s="115"/>
      <c r="AEY33" s="115"/>
      <c r="AEZ33" s="115"/>
      <c r="AFA33" s="115"/>
      <c r="AFB33" s="115"/>
      <c r="AFC33" s="115"/>
      <c r="AFD33" s="115"/>
      <c r="AFE33" s="115"/>
      <c r="AFF33" s="115"/>
      <c r="AFG33" s="115"/>
      <c r="AFH33" s="115"/>
      <c r="AFI33" s="115"/>
      <c r="AFJ33" s="115"/>
      <c r="AFK33" s="115"/>
      <c r="AFL33" s="115"/>
      <c r="AFM33" s="115"/>
      <c r="AFN33" s="115"/>
      <c r="AFO33" s="115"/>
      <c r="AFP33" s="115"/>
      <c r="AFQ33" s="115"/>
      <c r="AFR33" s="115"/>
      <c r="AFS33" s="115"/>
      <c r="AFT33" s="115"/>
      <c r="AFU33" s="115"/>
      <c r="AFV33" s="115"/>
      <c r="AFW33" s="115"/>
      <c r="AFX33" s="115"/>
      <c r="AFY33" s="115"/>
      <c r="AFZ33" s="115"/>
      <c r="AGA33" s="115"/>
      <c r="AGB33" s="115"/>
      <c r="AGC33" s="115"/>
      <c r="AGD33" s="115"/>
      <c r="AGE33" s="115"/>
      <c r="AGF33" s="115"/>
      <c r="AGG33" s="115"/>
      <c r="AGH33" s="115"/>
      <c r="AGI33" s="115"/>
      <c r="AGJ33" s="115"/>
      <c r="AGK33" s="115"/>
      <c r="AGL33" s="115"/>
      <c r="AGM33" s="115"/>
      <c r="AGN33" s="115"/>
      <c r="AGO33" s="115"/>
      <c r="AGP33" s="115"/>
      <c r="AGQ33" s="115"/>
      <c r="AGR33" s="115"/>
      <c r="AGS33" s="115"/>
      <c r="AGT33" s="115"/>
      <c r="AGU33" s="115"/>
      <c r="AGV33" s="115"/>
      <c r="AGW33" s="115"/>
      <c r="AGX33" s="115"/>
      <c r="AGY33" s="115"/>
      <c r="AGZ33" s="115"/>
      <c r="AHA33" s="115"/>
      <c r="AHB33" s="115"/>
      <c r="AHC33" s="115"/>
      <c r="AHD33" s="115"/>
      <c r="AHE33" s="115"/>
      <c r="AHF33" s="115"/>
      <c r="AHG33" s="115"/>
      <c r="AHH33" s="115"/>
      <c r="AHI33" s="115"/>
      <c r="AHJ33" s="115"/>
      <c r="AHK33" s="115"/>
      <c r="AHL33" s="115"/>
      <c r="AHM33" s="115"/>
      <c r="AHN33" s="115"/>
      <c r="AHO33" s="115"/>
      <c r="AHP33" s="115"/>
      <c r="AHQ33" s="115"/>
      <c r="AHR33" s="115"/>
      <c r="AHS33" s="115"/>
      <c r="AHT33" s="115"/>
      <c r="AHU33" s="115"/>
      <c r="AHV33" s="115"/>
      <c r="AHW33" s="115"/>
      <c r="AHX33" s="115"/>
      <c r="AHY33" s="115"/>
      <c r="AHZ33" s="115"/>
      <c r="AIA33" s="115"/>
      <c r="AIB33" s="115"/>
      <c r="AIC33" s="115"/>
      <c r="AID33" s="115"/>
      <c r="AIE33" s="115"/>
      <c r="AIF33" s="115"/>
      <c r="AIG33" s="115"/>
      <c r="AIH33" s="115"/>
      <c r="AII33" s="115"/>
      <c r="AIJ33" s="115"/>
      <c r="AIK33" s="115"/>
      <c r="AIL33" s="115"/>
      <c r="AIM33" s="115"/>
      <c r="AIN33" s="115"/>
      <c r="AIO33" s="115"/>
      <c r="AIP33" s="115"/>
      <c r="AIQ33" s="115"/>
      <c r="AIR33" s="115"/>
      <c r="AIS33" s="115"/>
    </row>
    <row r="34" spans="1:929" ht="6.6" customHeight="1" x14ac:dyDescent="0.4">
      <c r="A34" s="37"/>
      <c r="B34" s="357"/>
      <c r="C34" s="90"/>
      <c r="D34" s="89"/>
      <c r="E34" s="137"/>
      <c r="BS34" s="308"/>
      <c r="BT34" s="330"/>
      <c r="BU34" s="90"/>
      <c r="BV34" s="89"/>
      <c r="BW34" s="137"/>
      <c r="BX34" s="115"/>
      <c r="BY34" s="115"/>
      <c r="BZ34" s="115"/>
      <c r="CA34" s="115"/>
      <c r="CB34" s="115"/>
      <c r="CC34" s="115"/>
      <c r="CD34" s="115"/>
      <c r="CE34" s="115"/>
      <c r="CF34" s="115"/>
      <c r="CG34" s="115"/>
      <c r="CH34" s="115"/>
      <c r="CI34" s="115"/>
      <c r="CJ34" s="115"/>
      <c r="CK34" s="115"/>
      <c r="CL34" s="115"/>
      <c r="CM34" s="115"/>
      <c r="CN34" s="115"/>
      <c r="CO34" s="115"/>
      <c r="CP34" s="115"/>
      <c r="CQ34" s="115"/>
      <c r="CR34" s="115"/>
      <c r="CS34" s="115"/>
      <c r="CT34" s="115"/>
      <c r="CU34" s="115"/>
      <c r="CV34" s="115"/>
      <c r="CW34" s="115"/>
      <c r="CX34" s="115"/>
      <c r="CY34" s="115"/>
      <c r="CZ34" s="115"/>
      <c r="DA34" s="115"/>
      <c r="DB34" s="115"/>
      <c r="DC34" s="115"/>
      <c r="DD34" s="115"/>
      <c r="DE34" s="115"/>
      <c r="DF34" s="115"/>
      <c r="DG34" s="115"/>
      <c r="DH34" s="115"/>
      <c r="DI34" s="115"/>
      <c r="DJ34" s="115"/>
      <c r="DK34" s="115"/>
      <c r="DL34" s="115"/>
      <c r="DM34" s="115"/>
      <c r="DN34" s="115"/>
      <c r="DO34" s="115"/>
      <c r="DP34" s="115"/>
      <c r="DQ34" s="115"/>
      <c r="DR34" s="115"/>
      <c r="DS34" s="115"/>
      <c r="DT34" s="115"/>
      <c r="DU34" s="115"/>
      <c r="DV34" s="115"/>
      <c r="DW34" s="115"/>
      <c r="DX34" s="115"/>
      <c r="DY34" s="115"/>
      <c r="DZ34" s="115"/>
      <c r="EA34" s="115"/>
      <c r="EB34" s="115"/>
      <c r="EC34" s="115"/>
      <c r="ED34" s="115"/>
      <c r="EE34" s="115"/>
      <c r="EF34" s="115"/>
      <c r="EG34" s="115"/>
      <c r="EH34" s="115"/>
      <c r="EI34" s="115"/>
      <c r="EJ34" s="115"/>
      <c r="EK34" s="115"/>
      <c r="EL34" s="115"/>
      <c r="EM34" s="115"/>
      <c r="EN34" s="115"/>
      <c r="EO34" s="115"/>
      <c r="EP34" s="115"/>
      <c r="EQ34" s="115"/>
      <c r="ER34" s="115"/>
      <c r="ES34" s="115"/>
      <c r="ET34" s="115"/>
      <c r="EU34" s="115"/>
      <c r="EV34" s="115"/>
      <c r="EW34" s="115"/>
      <c r="EX34" s="115"/>
      <c r="EY34" s="115"/>
      <c r="EZ34" s="115"/>
      <c r="FA34" s="115"/>
      <c r="FB34" s="115"/>
      <c r="FC34" s="115"/>
      <c r="FD34" s="115"/>
      <c r="FE34" s="115"/>
      <c r="FF34" s="115"/>
      <c r="FG34" s="115"/>
      <c r="FH34" s="115"/>
      <c r="FI34" s="115"/>
      <c r="FJ34" s="115"/>
      <c r="FK34" s="115"/>
      <c r="FL34" s="115"/>
      <c r="FM34" s="115"/>
      <c r="FN34" s="115"/>
      <c r="FO34" s="115"/>
      <c r="FP34" s="115"/>
      <c r="FQ34" s="115"/>
      <c r="FR34" s="115"/>
      <c r="FS34" s="115"/>
      <c r="FT34" s="115"/>
      <c r="FU34" s="115"/>
      <c r="FV34" s="115"/>
      <c r="FW34" s="115"/>
      <c r="FX34" s="115"/>
      <c r="FY34" s="115"/>
      <c r="FZ34" s="115"/>
      <c r="GA34" s="115"/>
      <c r="GB34" s="115"/>
      <c r="GC34" s="115"/>
      <c r="GD34" s="115"/>
      <c r="GE34" s="115"/>
      <c r="GF34" s="115"/>
      <c r="GG34" s="115"/>
      <c r="GH34" s="115"/>
      <c r="GI34" s="115"/>
      <c r="GJ34" s="115"/>
      <c r="GK34" s="115"/>
      <c r="GL34" s="115"/>
      <c r="GM34" s="115"/>
      <c r="GN34" s="115"/>
      <c r="GO34" s="115"/>
      <c r="GP34" s="115"/>
      <c r="GQ34" s="115"/>
      <c r="GR34" s="115"/>
      <c r="GS34" s="115"/>
      <c r="GT34" s="115"/>
      <c r="GU34" s="115"/>
      <c r="GV34" s="115"/>
      <c r="GW34" s="115"/>
      <c r="GX34" s="115"/>
      <c r="GY34" s="115"/>
      <c r="GZ34" s="115"/>
      <c r="HA34" s="115"/>
      <c r="HB34" s="115"/>
      <c r="HC34" s="115"/>
      <c r="HD34" s="115"/>
      <c r="HE34" s="115"/>
      <c r="HF34" s="115"/>
      <c r="HG34" s="115"/>
      <c r="HH34" s="115"/>
      <c r="HI34" s="115"/>
      <c r="HJ34" s="115"/>
      <c r="HK34" s="115"/>
      <c r="HL34" s="115"/>
      <c r="HM34" s="115"/>
      <c r="HN34" s="115"/>
      <c r="HO34" s="115"/>
      <c r="HP34" s="115"/>
      <c r="HQ34" s="115"/>
      <c r="HR34" s="115"/>
      <c r="HS34" s="115"/>
      <c r="HT34" s="115"/>
      <c r="HU34" s="115"/>
      <c r="HV34" s="115"/>
      <c r="HW34" s="115"/>
      <c r="HX34" s="115"/>
      <c r="HY34" s="115"/>
      <c r="HZ34" s="115"/>
      <c r="IA34" s="115"/>
      <c r="IB34" s="115"/>
      <c r="IC34" s="115"/>
      <c r="ID34" s="115"/>
      <c r="IE34" s="115"/>
      <c r="IF34" s="115"/>
      <c r="IG34" s="115"/>
      <c r="IH34" s="115"/>
      <c r="II34" s="115"/>
      <c r="IJ34" s="115"/>
      <c r="IK34" s="115"/>
      <c r="IL34" s="115"/>
      <c r="IM34" s="115"/>
      <c r="IN34" s="115"/>
      <c r="IO34" s="115"/>
      <c r="IP34" s="115"/>
      <c r="IQ34" s="115"/>
      <c r="IR34" s="115"/>
      <c r="IS34" s="115"/>
      <c r="IT34" s="115"/>
      <c r="IU34" s="115"/>
      <c r="IV34" s="115"/>
      <c r="IW34" s="115"/>
      <c r="IX34" s="115"/>
      <c r="IY34" s="115"/>
      <c r="IZ34" s="115"/>
      <c r="JA34" s="115"/>
      <c r="JB34" s="115"/>
      <c r="JC34" s="115"/>
      <c r="JD34" s="115"/>
      <c r="JE34" s="115"/>
      <c r="JF34" s="115"/>
      <c r="JG34" s="115"/>
      <c r="JH34" s="115"/>
      <c r="JI34" s="115"/>
      <c r="JJ34" s="115"/>
      <c r="JK34" s="115"/>
      <c r="JL34" s="115"/>
      <c r="JM34" s="115"/>
      <c r="JN34" s="115"/>
      <c r="JO34" s="115"/>
      <c r="JP34" s="115"/>
      <c r="JQ34" s="115"/>
      <c r="JR34" s="115"/>
      <c r="JS34" s="115"/>
      <c r="JT34" s="115"/>
      <c r="JU34" s="115"/>
      <c r="JV34" s="115"/>
      <c r="JW34" s="115"/>
      <c r="JX34" s="115"/>
      <c r="JY34" s="115"/>
      <c r="JZ34" s="115"/>
      <c r="KA34" s="115"/>
      <c r="KB34" s="115"/>
      <c r="KC34" s="115"/>
      <c r="KD34" s="115"/>
      <c r="KE34" s="115"/>
      <c r="KF34" s="115"/>
      <c r="KG34" s="115"/>
      <c r="KH34" s="115"/>
      <c r="KI34" s="115"/>
      <c r="KJ34" s="115"/>
      <c r="KK34" s="115"/>
      <c r="KL34" s="115"/>
      <c r="KM34" s="115"/>
      <c r="KN34" s="115"/>
      <c r="KO34" s="115"/>
      <c r="KP34" s="115"/>
      <c r="KQ34" s="115"/>
      <c r="KR34" s="115"/>
      <c r="KS34" s="115"/>
      <c r="KT34" s="115"/>
      <c r="KU34" s="115"/>
      <c r="KV34" s="115"/>
      <c r="KW34" s="115"/>
      <c r="KX34" s="115"/>
      <c r="KY34" s="115"/>
      <c r="KZ34" s="115"/>
      <c r="LA34" s="115"/>
      <c r="LB34" s="115"/>
      <c r="LC34" s="115"/>
      <c r="LD34" s="115"/>
      <c r="LE34" s="115"/>
      <c r="LF34" s="115"/>
      <c r="LG34" s="115"/>
      <c r="LH34" s="115"/>
      <c r="LI34" s="115"/>
      <c r="LJ34" s="115"/>
      <c r="LK34" s="115"/>
      <c r="LL34" s="115"/>
      <c r="LM34" s="115"/>
      <c r="LN34" s="115"/>
      <c r="LO34" s="115"/>
      <c r="LP34" s="115"/>
      <c r="LQ34" s="115"/>
      <c r="LR34" s="115"/>
      <c r="LS34" s="115"/>
      <c r="LT34" s="115"/>
      <c r="LU34" s="115"/>
      <c r="LV34" s="115"/>
      <c r="LW34" s="115"/>
      <c r="LX34" s="115"/>
      <c r="LY34" s="115"/>
      <c r="LZ34" s="115"/>
      <c r="MA34" s="115"/>
      <c r="MB34" s="115"/>
      <c r="MC34" s="115"/>
      <c r="MD34" s="115"/>
      <c r="ME34" s="115"/>
      <c r="MF34" s="115"/>
      <c r="MG34" s="115"/>
      <c r="MH34" s="115"/>
      <c r="MI34" s="115"/>
      <c r="MJ34" s="115"/>
      <c r="MK34" s="115"/>
      <c r="ML34" s="115"/>
      <c r="MM34" s="115"/>
      <c r="MN34" s="115"/>
      <c r="MO34" s="115"/>
      <c r="MP34" s="115"/>
      <c r="MQ34" s="115"/>
      <c r="MR34" s="115"/>
      <c r="MS34" s="115"/>
      <c r="MT34" s="115"/>
      <c r="MU34" s="115"/>
      <c r="MV34" s="115"/>
      <c r="MW34" s="115"/>
      <c r="MX34" s="115"/>
      <c r="MY34" s="115"/>
      <c r="MZ34" s="115"/>
      <c r="NA34" s="115"/>
      <c r="NB34" s="115"/>
      <c r="NC34" s="115"/>
      <c r="ND34" s="115"/>
      <c r="NE34" s="115"/>
      <c r="NF34" s="115"/>
      <c r="NG34" s="115"/>
      <c r="NH34" s="115"/>
      <c r="NI34" s="115"/>
      <c r="NJ34" s="115"/>
      <c r="NK34" s="115"/>
      <c r="NL34" s="115"/>
      <c r="NM34" s="115"/>
      <c r="NN34" s="115"/>
      <c r="NO34" s="115"/>
      <c r="NP34" s="115"/>
      <c r="NQ34" s="115"/>
      <c r="NR34" s="115"/>
      <c r="NS34" s="115"/>
      <c r="NT34" s="115"/>
      <c r="NU34" s="115"/>
      <c r="NV34" s="115"/>
      <c r="NW34" s="115"/>
      <c r="NX34" s="115"/>
      <c r="NY34" s="115"/>
      <c r="NZ34" s="115"/>
      <c r="OA34" s="115"/>
      <c r="OB34" s="115"/>
      <c r="OC34" s="115"/>
      <c r="OD34" s="115"/>
      <c r="OE34" s="115"/>
      <c r="OF34" s="115"/>
      <c r="OG34" s="115"/>
      <c r="OH34" s="115"/>
      <c r="OI34" s="115"/>
      <c r="OJ34" s="115"/>
      <c r="OK34" s="115"/>
      <c r="OL34" s="115"/>
      <c r="OM34" s="115"/>
      <c r="ON34" s="115"/>
      <c r="OO34" s="115"/>
      <c r="OP34" s="115"/>
      <c r="OQ34" s="115"/>
      <c r="OR34" s="115"/>
      <c r="OS34" s="115"/>
      <c r="OT34" s="115"/>
      <c r="OU34" s="115"/>
      <c r="OV34" s="115"/>
      <c r="OW34" s="115"/>
      <c r="OX34" s="115"/>
      <c r="OY34" s="115"/>
      <c r="OZ34" s="115"/>
      <c r="PA34" s="115"/>
      <c r="PB34" s="115"/>
      <c r="PC34" s="115"/>
      <c r="PD34" s="115"/>
      <c r="PE34" s="115"/>
      <c r="PF34" s="115"/>
      <c r="PG34" s="115"/>
      <c r="PH34" s="115"/>
      <c r="PI34" s="115"/>
      <c r="PJ34" s="115"/>
      <c r="PK34" s="115"/>
      <c r="PL34" s="115"/>
      <c r="PM34" s="115"/>
      <c r="PN34" s="115"/>
      <c r="PO34" s="115"/>
      <c r="PP34" s="115"/>
      <c r="PQ34" s="115"/>
      <c r="PR34" s="115"/>
      <c r="PS34" s="115"/>
      <c r="PT34" s="115"/>
      <c r="PU34" s="115"/>
      <c r="PV34" s="115"/>
      <c r="PW34" s="115"/>
      <c r="PX34" s="115"/>
      <c r="PY34" s="115"/>
      <c r="PZ34" s="115"/>
      <c r="QA34" s="115"/>
      <c r="QB34" s="115"/>
      <c r="QC34" s="115"/>
      <c r="QD34" s="115"/>
      <c r="QE34" s="115"/>
      <c r="QF34" s="115"/>
      <c r="QG34" s="115"/>
      <c r="QH34" s="115"/>
      <c r="QI34" s="115"/>
      <c r="QJ34" s="115"/>
      <c r="QK34" s="115"/>
      <c r="QL34" s="115"/>
      <c r="QM34" s="115"/>
      <c r="QN34" s="115"/>
      <c r="QO34" s="115"/>
      <c r="QP34" s="115"/>
      <c r="QQ34" s="115"/>
      <c r="QR34" s="115"/>
      <c r="QS34" s="115"/>
      <c r="QT34" s="115"/>
      <c r="QU34" s="115"/>
      <c r="QV34" s="115"/>
      <c r="QW34" s="115"/>
      <c r="QX34" s="115"/>
      <c r="QY34" s="115"/>
      <c r="QZ34" s="115"/>
      <c r="RA34" s="115"/>
      <c r="RB34" s="115"/>
      <c r="RC34" s="115"/>
      <c r="RD34" s="115"/>
      <c r="RE34" s="115"/>
      <c r="RF34" s="115"/>
      <c r="RG34" s="115"/>
      <c r="RH34" s="115"/>
      <c r="RI34" s="115"/>
      <c r="RJ34" s="115"/>
      <c r="RK34" s="115"/>
      <c r="RL34" s="115"/>
      <c r="RM34" s="115"/>
      <c r="RN34" s="115"/>
      <c r="RO34" s="115"/>
      <c r="RP34" s="115"/>
      <c r="RQ34" s="115"/>
      <c r="RR34" s="115"/>
      <c r="RS34" s="115"/>
      <c r="RT34" s="115"/>
      <c r="RU34" s="115"/>
      <c r="RV34" s="115"/>
      <c r="RW34" s="115"/>
      <c r="RX34" s="115"/>
      <c r="RY34" s="115"/>
      <c r="RZ34" s="115"/>
      <c r="SA34" s="115"/>
      <c r="SB34" s="115"/>
      <c r="SC34" s="115"/>
      <c r="SD34" s="115"/>
      <c r="SE34" s="115"/>
      <c r="SF34" s="115"/>
      <c r="SG34" s="115"/>
      <c r="SH34" s="115"/>
      <c r="SI34" s="115"/>
      <c r="SJ34" s="115"/>
      <c r="SK34" s="115"/>
      <c r="SL34" s="115"/>
      <c r="SM34" s="115"/>
      <c r="SN34" s="115"/>
      <c r="SO34" s="115"/>
      <c r="SP34" s="115"/>
      <c r="SQ34" s="115"/>
      <c r="SR34" s="115"/>
      <c r="SS34" s="115"/>
      <c r="ST34" s="115"/>
      <c r="SU34" s="115"/>
      <c r="SV34" s="115"/>
      <c r="SW34" s="115"/>
      <c r="SX34" s="115"/>
      <c r="SY34" s="115"/>
      <c r="SZ34" s="115"/>
      <c r="TA34" s="115"/>
      <c r="TB34" s="115"/>
      <c r="TC34" s="115"/>
      <c r="TD34" s="115"/>
      <c r="TE34" s="115"/>
      <c r="TF34" s="115"/>
      <c r="TG34" s="115"/>
      <c r="TH34" s="115"/>
      <c r="TI34" s="115"/>
      <c r="TJ34" s="115"/>
      <c r="TK34" s="115"/>
      <c r="TL34" s="115"/>
      <c r="TM34" s="115"/>
      <c r="TN34" s="115"/>
      <c r="TO34" s="115"/>
      <c r="TP34" s="115"/>
      <c r="TQ34" s="115"/>
      <c r="TR34" s="115"/>
      <c r="TS34" s="115"/>
      <c r="TT34" s="115"/>
      <c r="TU34" s="115"/>
      <c r="TV34" s="115"/>
      <c r="TW34" s="115"/>
      <c r="TX34" s="115"/>
      <c r="TY34" s="115"/>
      <c r="TZ34" s="115"/>
      <c r="UA34" s="115"/>
      <c r="UB34" s="115"/>
      <c r="UC34" s="115"/>
      <c r="UD34" s="115"/>
      <c r="UE34" s="115"/>
      <c r="UF34" s="115"/>
      <c r="UG34" s="115"/>
      <c r="UH34" s="115"/>
      <c r="UI34" s="115"/>
      <c r="UJ34" s="115"/>
      <c r="UK34" s="115"/>
      <c r="UL34" s="115"/>
      <c r="UM34" s="115"/>
      <c r="UN34" s="115"/>
      <c r="UO34" s="115"/>
      <c r="UP34" s="115"/>
      <c r="UQ34" s="115"/>
      <c r="UR34" s="115"/>
      <c r="US34" s="115"/>
      <c r="UT34" s="115"/>
      <c r="UU34" s="115"/>
      <c r="UV34" s="115"/>
      <c r="UW34" s="115"/>
      <c r="UX34" s="115"/>
      <c r="UY34" s="115"/>
      <c r="UZ34" s="115"/>
      <c r="VA34" s="115"/>
      <c r="VB34" s="115"/>
      <c r="VC34" s="115"/>
      <c r="VD34" s="115"/>
      <c r="VE34" s="115"/>
      <c r="VF34" s="115"/>
      <c r="VG34" s="115"/>
      <c r="VH34" s="115"/>
      <c r="VI34" s="115"/>
      <c r="VJ34" s="115"/>
      <c r="VK34" s="115"/>
      <c r="VL34" s="115"/>
      <c r="VM34" s="115"/>
      <c r="VN34" s="115"/>
      <c r="VO34" s="115"/>
      <c r="VP34" s="115"/>
      <c r="VQ34" s="115"/>
      <c r="VR34" s="115"/>
      <c r="VS34" s="115"/>
      <c r="VT34" s="115"/>
      <c r="VU34" s="115"/>
      <c r="VV34" s="115"/>
      <c r="VW34" s="115"/>
      <c r="VX34" s="115"/>
      <c r="VY34" s="115"/>
      <c r="VZ34" s="115"/>
      <c r="WA34" s="115"/>
      <c r="WB34" s="115"/>
      <c r="WC34" s="115"/>
      <c r="WD34" s="115"/>
      <c r="WE34" s="115"/>
      <c r="WF34" s="115"/>
      <c r="WG34" s="115"/>
      <c r="WH34" s="115"/>
      <c r="WI34" s="115"/>
      <c r="WJ34" s="115"/>
      <c r="WK34" s="115"/>
      <c r="WL34" s="115"/>
      <c r="WM34" s="115"/>
      <c r="WN34" s="115"/>
      <c r="WO34" s="115"/>
      <c r="WP34" s="115"/>
      <c r="WQ34" s="115"/>
      <c r="WR34" s="115"/>
      <c r="WS34" s="115"/>
      <c r="WT34" s="115"/>
      <c r="WU34" s="115"/>
      <c r="WV34" s="115"/>
      <c r="WW34" s="115"/>
      <c r="WX34" s="115"/>
      <c r="WY34" s="115"/>
      <c r="WZ34" s="115"/>
      <c r="XA34" s="115"/>
      <c r="XB34" s="115"/>
      <c r="XC34" s="115"/>
      <c r="XD34" s="115"/>
      <c r="XE34" s="115"/>
      <c r="XF34" s="115"/>
      <c r="XG34" s="115"/>
      <c r="XH34" s="115"/>
      <c r="XI34" s="115"/>
      <c r="XJ34" s="115"/>
      <c r="XK34" s="115"/>
      <c r="XL34" s="115"/>
      <c r="XM34" s="115"/>
      <c r="XN34" s="115"/>
      <c r="XO34" s="115"/>
      <c r="XP34" s="115"/>
      <c r="XQ34" s="115"/>
      <c r="XR34" s="115"/>
      <c r="XS34" s="115"/>
      <c r="XT34" s="115"/>
      <c r="XU34" s="115"/>
      <c r="XV34" s="115"/>
      <c r="XW34" s="115"/>
      <c r="XX34" s="115"/>
      <c r="XY34" s="115"/>
      <c r="XZ34" s="115"/>
      <c r="YA34" s="115"/>
      <c r="YB34" s="115"/>
      <c r="YC34" s="115"/>
      <c r="YD34" s="115"/>
      <c r="YE34" s="115"/>
      <c r="YF34" s="115"/>
      <c r="YG34" s="115"/>
      <c r="YH34" s="115"/>
      <c r="YI34" s="115"/>
      <c r="YJ34" s="115"/>
      <c r="YK34" s="115"/>
      <c r="YL34" s="115"/>
      <c r="YM34" s="115"/>
      <c r="YN34" s="115"/>
      <c r="YO34" s="115"/>
      <c r="YP34" s="115"/>
      <c r="YQ34" s="115"/>
      <c r="YR34" s="115"/>
      <c r="YS34" s="115"/>
      <c r="YT34" s="115"/>
      <c r="YU34" s="115"/>
      <c r="YV34" s="115"/>
      <c r="YW34" s="115"/>
      <c r="YX34" s="115"/>
      <c r="YY34" s="115"/>
      <c r="YZ34" s="115"/>
      <c r="ZA34" s="115"/>
      <c r="ZB34" s="115"/>
      <c r="ZC34" s="115"/>
      <c r="ZD34" s="115"/>
      <c r="ZE34" s="115"/>
      <c r="ZF34" s="115"/>
      <c r="ZG34" s="115"/>
      <c r="ZH34" s="115"/>
      <c r="ZI34" s="115"/>
      <c r="ZJ34" s="115"/>
      <c r="ZK34" s="115"/>
      <c r="ZL34" s="115"/>
      <c r="ZM34" s="115"/>
      <c r="ZN34" s="115"/>
      <c r="ZO34" s="115"/>
      <c r="ZP34" s="115"/>
      <c r="ZQ34" s="115"/>
      <c r="ZR34" s="115"/>
      <c r="ZS34" s="115"/>
      <c r="ZT34" s="115"/>
      <c r="ZU34" s="115"/>
      <c r="ZV34" s="115"/>
      <c r="ZW34" s="115"/>
      <c r="ZX34" s="115"/>
      <c r="ZY34" s="115"/>
      <c r="ZZ34" s="115"/>
      <c r="AAA34" s="115"/>
      <c r="AAB34" s="115"/>
      <c r="AAC34" s="115"/>
      <c r="AAD34" s="115"/>
      <c r="AAE34" s="115"/>
      <c r="AAF34" s="115"/>
      <c r="AAG34" s="115"/>
      <c r="AAH34" s="115"/>
      <c r="AAI34" s="115"/>
      <c r="AAJ34" s="115"/>
      <c r="AAK34" s="115"/>
      <c r="AAL34" s="115"/>
      <c r="AAM34" s="115"/>
      <c r="AAN34" s="115"/>
      <c r="AAO34" s="115"/>
      <c r="AAP34" s="115"/>
      <c r="AAQ34" s="115"/>
      <c r="AAR34" s="115"/>
      <c r="AAS34" s="115"/>
      <c r="AAT34" s="115"/>
      <c r="AAU34" s="115"/>
      <c r="AAV34" s="115"/>
      <c r="AAW34" s="115"/>
      <c r="AAX34" s="115"/>
      <c r="AAY34" s="115"/>
      <c r="AAZ34" s="115"/>
      <c r="ABA34" s="115"/>
      <c r="ABB34" s="115"/>
      <c r="ABC34" s="115"/>
      <c r="ABD34" s="115"/>
      <c r="ABE34" s="115"/>
      <c r="ABF34" s="115"/>
      <c r="ABG34" s="115"/>
      <c r="ABH34" s="115"/>
      <c r="ABI34" s="115"/>
      <c r="ABJ34" s="115"/>
      <c r="ABK34" s="115"/>
      <c r="ABL34" s="115"/>
      <c r="ABM34" s="115"/>
      <c r="ABN34" s="115"/>
      <c r="ABO34" s="115"/>
      <c r="ABP34" s="115"/>
      <c r="ABQ34" s="115"/>
      <c r="ABR34" s="115"/>
      <c r="ABS34" s="115"/>
      <c r="ABT34" s="115"/>
      <c r="ABU34" s="115"/>
      <c r="ABV34" s="115"/>
      <c r="ABW34" s="115"/>
      <c r="ABX34" s="115"/>
      <c r="ABY34" s="115"/>
      <c r="ABZ34" s="115"/>
      <c r="ACA34" s="115"/>
      <c r="ACB34" s="115"/>
      <c r="ACC34" s="115"/>
      <c r="ACD34" s="115"/>
      <c r="ACE34" s="115"/>
      <c r="ACF34" s="115"/>
      <c r="ACG34" s="115"/>
      <c r="ACH34" s="115"/>
      <c r="ACI34" s="115"/>
      <c r="ACJ34" s="115"/>
      <c r="ACK34" s="115"/>
      <c r="ACL34" s="115"/>
      <c r="ACM34" s="115"/>
      <c r="ACN34" s="115"/>
      <c r="ACO34" s="115"/>
      <c r="ACP34" s="115"/>
      <c r="ACQ34" s="115"/>
      <c r="ACR34" s="115"/>
      <c r="ACS34" s="115"/>
      <c r="ACT34" s="115"/>
      <c r="ACU34" s="115"/>
      <c r="ACV34" s="115"/>
      <c r="ACW34" s="115"/>
      <c r="ACX34" s="115"/>
      <c r="ACY34" s="115"/>
      <c r="ACZ34" s="115"/>
      <c r="ADA34" s="115"/>
      <c r="ADB34" s="115"/>
      <c r="ADC34" s="115"/>
      <c r="ADD34" s="115"/>
      <c r="ADE34" s="115"/>
      <c r="ADF34" s="115"/>
      <c r="ADG34" s="115"/>
      <c r="ADH34" s="115"/>
      <c r="ADI34" s="115"/>
      <c r="ADJ34" s="115"/>
      <c r="ADK34" s="115"/>
      <c r="ADL34" s="115"/>
      <c r="ADM34" s="115"/>
      <c r="ADN34" s="115"/>
      <c r="ADO34" s="115"/>
      <c r="ADP34" s="115"/>
      <c r="ADQ34" s="115"/>
      <c r="ADR34" s="115"/>
      <c r="ADS34" s="115"/>
      <c r="ADT34" s="115"/>
      <c r="ADU34" s="115"/>
      <c r="ADV34" s="115"/>
      <c r="ADW34" s="115"/>
      <c r="ADX34" s="115"/>
      <c r="ADY34" s="115"/>
      <c r="ADZ34" s="115"/>
      <c r="AEA34" s="115"/>
      <c r="AEB34" s="115"/>
      <c r="AEC34" s="115"/>
      <c r="AED34" s="115"/>
      <c r="AEE34" s="115"/>
      <c r="AEF34" s="115"/>
      <c r="AEG34" s="115"/>
      <c r="AEH34" s="115"/>
      <c r="AEI34" s="115"/>
      <c r="AEJ34" s="115"/>
      <c r="AEK34" s="115"/>
      <c r="AEL34" s="115"/>
      <c r="AEM34" s="115"/>
      <c r="AEN34" s="115"/>
      <c r="AEO34" s="115"/>
      <c r="AEP34" s="115"/>
      <c r="AEQ34" s="115"/>
      <c r="AER34" s="115"/>
      <c r="AES34" s="115"/>
      <c r="AET34" s="115"/>
      <c r="AEU34" s="115"/>
      <c r="AEV34" s="115"/>
      <c r="AEW34" s="115"/>
      <c r="AEX34" s="115"/>
      <c r="AEY34" s="115"/>
      <c r="AEZ34" s="115"/>
      <c r="AFA34" s="115"/>
      <c r="AFB34" s="115"/>
      <c r="AFC34" s="115"/>
      <c r="AFD34" s="115"/>
      <c r="AFE34" s="115"/>
      <c r="AFF34" s="115"/>
      <c r="AFG34" s="115"/>
      <c r="AFH34" s="115"/>
      <c r="AFI34" s="115"/>
      <c r="AFJ34" s="115"/>
      <c r="AFK34" s="115"/>
      <c r="AFL34" s="115"/>
      <c r="AFM34" s="115"/>
      <c r="AFN34" s="115"/>
      <c r="AFO34" s="115"/>
      <c r="AFP34" s="115"/>
      <c r="AFQ34" s="115"/>
      <c r="AFR34" s="115"/>
      <c r="AFS34" s="115"/>
      <c r="AFT34" s="115"/>
      <c r="AFU34" s="115"/>
      <c r="AFV34" s="115"/>
      <c r="AFW34" s="115"/>
      <c r="AFX34" s="115"/>
      <c r="AFY34" s="115"/>
      <c r="AFZ34" s="115"/>
      <c r="AGA34" s="115"/>
      <c r="AGB34" s="115"/>
      <c r="AGC34" s="115"/>
      <c r="AGD34" s="115"/>
      <c r="AGE34" s="115"/>
      <c r="AGF34" s="115"/>
      <c r="AGG34" s="115"/>
      <c r="AGH34" s="115"/>
      <c r="AGI34" s="115"/>
      <c r="AGJ34" s="115"/>
      <c r="AGK34" s="115"/>
      <c r="AGL34" s="115"/>
      <c r="AGM34" s="115"/>
      <c r="AGN34" s="115"/>
      <c r="AGO34" s="115"/>
      <c r="AGP34" s="115"/>
      <c r="AGQ34" s="115"/>
      <c r="AGR34" s="115"/>
      <c r="AGS34" s="115"/>
      <c r="AGT34" s="115"/>
      <c r="AGU34" s="115"/>
      <c r="AGV34" s="115"/>
      <c r="AGW34" s="115"/>
      <c r="AGX34" s="115"/>
      <c r="AGY34" s="115"/>
      <c r="AGZ34" s="115"/>
      <c r="AHA34" s="115"/>
      <c r="AHB34" s="115"/>
      <c r="AHC34" s="115"/>
      <c r="AHD34" s="115"/>
      <c r="AHE34" s="115"/>
      <c r="AHF34" s="115"/>
      <c r="AHG34" s="115"/>
      <c r="AHH34" s="115"/>
      <c r="AHI34" s="115"/>
      <c r="AHJ34" s="115"/>
      <c r="AHK34" s="115"/>
      <c r="AHL34" s="115"/>
      <c r="AHM34" s="115"/>
      <c r="AHN34" s="115"/>
      <c r="AHO34" s="115"/>
      <c r="AHP34" s="115"/>
      <c r="AHQ34" s="115"/>
      <c r="AHR34" s="115"/>
      <c r="AHS34" s="115"/>
      <c r="AHT34" s="115"/>
      <c r="AHU34" s="115"/>
      <c r="AHV34" s="115"/>
      <c r="AHW34" s="115"/>
      <c r="AHX34" s="115"/>
      <c r="AHY34" s="115"/>
      <c r="AHZ34" s="115"/>
      <c r="AIA34" s="115"/>
      <c r="AIB34" s="115"/>
      <c r="AIC34" s="115"/>
      <c r="AID34" s="115"/>
      <c r="AIE34" s="115"/>
      <c r="AIF34" s="115"/>
      <c r="AIG34" s="115"/>
      <c r="AIH34" s="115"/>
      <c r="AII34" s="115"/>
      <c r="AIJ34" s="115"/>
      <c r="AIK34" s="115"/>
      <c r="AIL34" s="115"/>
      <c r="AIM34" s="115"/>
      <c r="AIN34" s="115"/>
      <c r="AIO34" s="115"/>
      <c r="AIP34" s="115"/>
      <c r="AIQ34" s="115"/>
      <c r="AIR34" s="115"/>
      <c r="AIS34" s="115"/>
    </row>
    <row r="35" spans="1:929" ht="66.75" customHeight="1" x14ac:dyDescent="0.2">
      <c r="A35" s="37"/>
      <c r="B35" s="357"/>
      <c r="C35" s="288" t="s">
        <v>530</v>
      </c>
      <c r="D35" s="118" t="s">
        <v>498</v>
      </c>
      <c r="E35" s="137"/>
      <c r="BS35" s="308"/>
      <c r="BT35" s="330"/>
      <c r="BU35" s="288" t="s">
        <v>468</v>
      </c>
      <c r="BV35" s="300" t="s">
        <v>541</v>
      </c>
      <c r="BW35" s="137"/>
      <c r="BX35" s="115"/>
      <c r="BY35" s="115"/>
      <c r="BZ35" s="115"/>
      <c r="CA35" s="115"/>
      <c r="CB35" s="115"/>
      <c r="CC35" s="115"/>
      <c r="CD35" s="115"/>
      <c r="CE35" s="115"/>
      <c r="CF35" s="115"/>
      <c r="CG35" s="115"/>
      <c r="CH35" s="115"/>
      <c r="CI35" s="115"/>
      <c r="CJ35" s="115"/>
      <c r="CK35" s="115"/>
      <c r="CL35" s="115"/>
      <c r="CM35" s="115"/>
      <c r="CN35" s="115"/>
      <c r="CO35" s="115"/>
      <c r="CP35" s="115"/>
      <c r="CQ35" s="115"/>
      <c r="CR35" s="115"/>
      <c r="CS35" s="115"/>
      <c r="CT35" s="115"/>
      <c r="CU35" s="115"/>
      <c r="CV35" s="115"/>
      <c r="CW35" s="115"/>
      <c r="CX35" s="115"/>
      <c r="CY35" s="115"/>
      <c r="CZ35" s="115"/>
      <c r="DA35" s="115"/>
      <c r="DB35" s="115"/>
      <c r="DC35" s="115"/>
      <c r="DD35" s="115"/>
      <c r="DE35" s="115"/>
      <c r="DF35" s="115"/>
      <c r="DG35" s="115"/>
      <c r="DH35" s="115"/>
      <c r="DI35" s="115"/>
      <c r="DJ35" s="115"/>
      <c r="DK35" s="115"/>
      <c r="DL35" s="115"/>
      <c r="DM35" s="115"/>
      <c r="DN35" s="115"/>
      <c r="DO35" s="115"/>
      <c r="DP35" s="115"/>
      <c r="DQ35" s="115"/>
      <c r="DR35" s="115"/>
      <c r="DS35" s="115"/>
      <c r="DT35" s="115"/>
      <c r="DU35" s="115"/>
      <c r="DV35" s="115"/>
      <c r="DW35" s="115"/>
      <c r="DX35" s="115"/>
      <c r="DY35" s="115"/>
      <c r="DZ35" s="115"/>
      <c r="EA35" s="115"/>
      <c r="EB35" s="115"/>
      <c r="EC35" s="115"/>
      <c r="ED35" s="115"/>
      <c r="EE35" s="115"/>
      <c r="EF35" s="115"/>
      <c r="EG35" s="115"/>
      <c r="EH35" s="115"/>
      <c r="EI35" s="115"/>
      <c r="EJ35" s="115"/>
      <c r="EK35" s="115"/>
      <c r="EL35" s="115"/>
      <c r="EM35" s="115"/>
      <c r="EN35" s="115"/>
      <c r="EO35" s="115"/>
      <c r="EP35" s="115"/>
      <c r="EQ35" s="115"/>
      <c r="ER35" s="115"/>
      <c r="ES35" s="115"/>
      <c r="ET35" s="115"/>
      <c r="EU35" s="115"/>
      <c r="EV35" s="115"/>
      <c r="EW35" s="115"/>
      <c r="EX35" s="115"/>
      <c r="EY35" s="115"/>
      <c r="EZ35" s="115"/>
      <c r="FA35" s="115"/>
      <c r="FB35" s="115"/>
      <c r="FC35" s="115"/>
      <c r="FD35" s="115"/>
      <c r="FE35" s="115"/>
      <c r="FF35" s="115"/>
      <c r="FG35" s="115"/>
      <c r="FH35" s="115"/>
      <c r="FI35" s="115"/>
      <c r="FJ35" s="115"/>
      <c r="FK35" s="115"/>
      <c r="FL35" s="115"/>
      <c r="FM35" s="115"/>
      <c r="FN35" s="115"/>
      <c r="FO35" s="115"/>
      <c r="FP35" s="115"/>
      <c r="FQ35" s="115"/>
      <c r="FR35" s="115"/>
      <c r="FS35" s="115"/>
      <c r="FT35" s="115"/>
      <c r="FU35" s="115"/>
      <c r="FV35" s="115"/>
      <c r="FW35" s="115"/>
      <c r="FX35" s="115"/>
      <c r="FY35" s="115"/>
      <c r="FZ35" s="115"/>
      <c r="GA35" s="115"/>
      <c r="GB35" s="115"/>
      <c r="GC35" s="115"/>
      <c r="GD35" s="115" t="s">
        <v>17</v>
      </c>
      <c r="GE35" s="115"/>
      <c r="GF35" s="115"/>
      <c r="GG35" s="115"/>
      <c r="GH35" s="115"/>
      <c r="GI35" s="115"/>
      <c r="GJ35" s="115"/>
      <c r="GK35" s="115"/>
      <c r="GL35" s="115"/>
      <c r="GM35" s="115"/>
      <c r="GN35" s="115"/>
      <c r="GO35" s="115"/>
      <c r="GP35" s="115"/>
      <c r="GQ35" s="115"/>
      <c r="GR35" s="115"/>
      <c r="GS35" s="115"/>
      <c r="GT35" s="115"/>
      <c r="GU35" s="115"/>
      <c r="GV35" s="115"/>
      <c r="GW35" s="115"/>
      <c r="GX35" s="115"/>
      <c r="GY35" s="115"/>
      <c r="GZ35" s="115"/>
      <c r="HA35" s="115"/>
      <c r="HB35" s="115"/>
      <c r="HC35" s="115"/>
      <c r="HD35" s="115"/>
      <c r="HE35" s="115"/>
      <c r="HF35" s="115"/>
      <c r="HG35" s="115"/>
      <c r="HH35" s="115"/>
      <c r="HI35" s="115"/>
      <c r="HJ35" s="115"/>
      <c r="HK35" s="115"/>
      <c r="HL35" s="115"/>
      <c r="HM35" s="115"/>
      <c r="HN35" s="115"/>
      <c r="HO35" s="115"/>
      <c r="HP35" s="115"/>
      <c r="HQ35" s="115"/>
      <c r="HR35" s="115"/>
      <c r="HS35" s="115"/>
      <c r="HT35" s="115"/>
      <c r="HU35" s="115"/>
      <c r="HV35" s="115"/>
      <c r="HW35" s="115"/>
      <c r="HX35" s="115"/>
      <c r="HY35" s="115"/>
      <c r="HZ35" s="115"/>
      <c r="IA35" s="115"/>
      <c r="IB35" s="115"/>
      <c r="IC35" s="115"/>
      <c r="ID35" s="115"/>
      <c r="IE35" s="115"/>
      <c r="IF35" s="115"/>
      <c r="IG35" s="115"/>
      <c r="IH35" s="115"/>
      <c r="II35" s="115"/>
      <c r="IJ35" s="115"/>
      <c r="IK35" s="115"/>
      <c r="IL35" s="115"/>
      <c r="IM35" s="115"/>
      <c r="IN35" s="115"/>
      <c r="IO35" s="115"/>
      <c r="IP35" s="115"/>
      <c r="IQ35" s="115"/>
      <c r="IR35" s="115"/>
      <c r="IS35" s="115"/>
      <c r="IT35" s="115"/>
      <c r="IU35" s="115"/>
      <c r="IV35" s="115"/>
      <c r="IW35" s="115"/>
      <c r="IX35" s="115"/>
      <c r="IY35" s="115"/>
      <c r="IZ35" s="115"/>
      <c r="JA35" s="115"/>
      <c r="JB35" s="115"/>
      <c r="JC35" s="115"/>
      <c r="JD35" s="115"/>
      <c r="JE35" s="115"/>
      <c r="JF35" s="115"/>
      <c r="JG35" s="115"/>
      <c r="JH35" s="115"/>
      <c r="JI35" s="115"/>
      <c r="JJ35" s="115"/>
      <c r="JK35" s="115"/>
      <c r="JL35" s="115"/>
      <c r="JM35" s="115"/>
      <c r="JN35" s="115"/>
      <c r="JO35" s="115"/>
      <c r="JP35" s="115"/>
      <c r="JQ35" s="115"/>
      <c r="JR35" s="115"/>
      <c r="JS35" s="115"/>
      <c r="JT35" s="115"/>
      <c r="JU35" s="115"/>
      <c r="JV35" s="115"/>
      <c r="JW35" s="115"/>
      <c r="JX35" s="115"/>
      <c r="JY35" s="115"/>
      <c r="JZ35" s="115"/>
      <c r="KA35" s="115"/>
      <c r="KB35" s="115"/>
      <c r="KC35" s="115"/>
      <c r="KD35" s="115"/>
      <c r="KE35" s="115"/>
      <c r="KF35" s="115"/>
      <c r="KG35" s="115"/>
      <c r="KH35" s="115"/>
      <c r="KI35" s="115"/>
      <c r="KJ35" s="115"/>
      <c r="KK35" s="115"/>
      <c r="KL35" s="115"/>
      <c r="KM35" s="115"/>
      <c r="KN35" s="115"/>
      <c r="KO35" s="115"/>
      <c r="KP35" s="115"/>
      <c r="KQ35" s="115"/>
      <c r="KR35" s="115"/>
      <c r="KS35" s="115"/>
      <c r="KT35" s="115"/>
      <c r="KU35" s="115"/>
      <c r="KV35" s="115"/>
      <c r="KW35" s="115"/>
      <c r="KX35" s="115"/>
      <c r="KY35" s="115"/>
      <c r="KZ35" s="115"/>
      <c r="LA35" s="115"/>
      <c r="LB35" s="115"/>
      <c r="LC35" s="115"/>
      <c r="LD35" s="115"/>
      <c r="LE35" s="115"/>
      <c r="LF35" s="115"/>
      <c r="LG35" s="115"/>
      <c r="LH35" s="115"/>
      <c r="LI35" s="115"/>
      <c r="LJ35" s="115"/>
      <c r="LK35" s="115"/>
      <c r="LL35" s="115"/>
      <c r="LM35" s="115"/>
      <c r="LN35" s="115"/>
      <c r="LO35" s="115"/>
      <c r="LP35" s="115"/>
      <c r="LQ35" s="115"/>
      <c r="LR35" s="115"/>
      <c r="LS35" s="115"/>
      <c r="LT35" s="115"/>
      <c r="LU35" s="115"/>
      <c r="LV35" s="115"/>
      <c r="LW35" s="115"/>
      <c r="LX35" s="115"/>
      <c r="LY35" s="115"/>
      <c r="LZ35" s="115"/>
      <c r="MA35" s="115"/>
      <c r="MB35" s="115"/>
      <c r="MC35" s="115"/>
      <c r="MD35" s="115"/>
      <c r="ME35" s="115"/>
      <c r="MF35" s="115"/>
      <c r="MG35" s="115"/>
      <c r="MH35" s="115"/>
      <c r="MI35" s="115"/>
      <c r="MJ35" s="115"/>
      <c r="MK35" s="115"/>
      <c r="ML35" s="115"/>
      <c r="MM35" s="115"/>
      <c r="MN35" s="115"/>
      <c r="MO35" s="115"/>
      <c r="MP35" s="115"/>
      <c r="MQ35" s="115"/>
      <c r="MR35" s="115"/>
      <c r="MS35" s="115"/>
      <c r="MT35" s="115"/>
      <c r="MU35" s="115"/>
      <c r="MV35" s="115"/>
      <c r="MW35" s="115"/>
      <c r="MX35" s="115"/>
      <c r="MY35" s="115"/>
      <c r="MZ35" s="115"/>
      <c r="NA35" s="115"/>
      <c r="NB35" s="115"/>
      <c r="NC35" s="115"/>
      <c r="ND35" s="115"/>
      <c r="NE35" s="115"/>
      <c r="NF35" s="115"/>
      <c r="NG35" s="115"/>
      <c r="NH35" s="115"/>
      <c r="NI35" s="115"/>
      <c r="NJ35" s="115"/>
      <c r="NK35" s="115"/>
      <c r="NL35" s="115"/>
      <c r="NM35" s="115"/>
      <c r="NN35" s="115"/>
      <c r="NO35" s="115"/>
      <c r="NP35" s="115"/>
      <c r="NQ35" s="115"/>
      <c r="NR35" s="115"/>
      <c r="NS35" s="115"/>
      <c r="NT35" s="115"/>
      <c r="NU35" s="115"/>
      <c r="NV35" s="115"/>
      <c r="NW35" s="115"/>
      <c r="NX35" s="115"/>
      <c r="NY35" s="115"/>
      <c r="NZ35" s="115"/>
      <c r="OA35" s="115"/>
      <c r="OB35" s="115"/>
      <c r="OC35" s="115"/>
      <c r="OD35" s="115"/>
      <c r="OE35" s="115"/>
      <c r="OF35" s="115"/>
      <c r="OG35" s="115"/>
      <c r="OH35" s="115"/>
      <c r="OI35" s="115"/>
      <c r="OJ35" s="115"/>
      <c r="OK35" s="115"/>
      <c r="OL35" s="115"/>
      <c r="OM35" s="115"/>
      <c r="ON35" s="115"/>
      <c r="OO35" s="115"/>
      <c r="OP35" s="115"/>
      <c r="OQ35" s="115"/>
      <c r="OR35" s="115"/>
      <c r="OS35" s="115"/>
      <c r="OT35" s="115"/>
      <c r="OU35" s="115"/>
      <c r="OV35" s="115"/>
      <c r="OW35" s="115"/>
      <c r="OX35" s="115"/>
      <c r="OY35" s="115"/>
      <c r="OZ35" s="115"/>
      <c r="PA35" s="115"/>
      <c r="PB35" s="115"/>
      <c r="PC35" s="115"/>
      <c r="PD35" s="115"/>
      <c r="PE35" s="115"/>
      <c r="PF35" s="115"/>
      <c r="PG35" s="115"/>
      <c r="PH35" s="115"/>
      <c r="PI35" s="115"/>
      <c r="PJ35" s="115"/>
      <c r="PK35" s="115"/>
      <c r="PL35" s="115"/>
      <c r="PM35" s="115"/>
      <c r="PN35" s="115"/>
      <c r="PO35" s="115"/>
      <c r="PP35" s="115"/>
      <c r="PQ35" s="115"/>
      <c r="PR35" s="115"/>
      <c r="PS35" s="115"/>
      <c r="PT35" s="115"/>
      <c r="PU35" s="115"/>
      <c r="PV35" s="115"/>
      <c r="PW35" s="115"/>
      <c r="PX35" s="115"/>
      <c r="PY35" s="115"/>
      <c r="PZ35" s="115"/>
      <c r="QA35" s="115"/>
      <c r="QB35" s="115"/>
      <c r="QC35" s="115"/>
      <c r="QD35" s="115"/>
      <c r="QE35" s="115"/>
      <c r="QF35" s="115"/>
      <c r="QG35" s="115"/>
      <c r="QH35" s="115"/>
      <c r="QI35" s="115"/>
      <c r="QJ35" s="115"/>
      <c r="QK35" s="115"/>
      <c r="QL35" s="115"/>
      <c r="QM35" s="115"/>
      <c r="QN35" s="115"/>
      <c r="QO35" s="115"/>
      <c r="QP35" s="115"/>
      <c r="QQ35" s="115"/>
      <c r="QR35" s="115"/>
      <c r="QS35" s="115"/>
      <c r="QT35" s="115"/>
      <c r="QU35" s="115"/>
      <c r="QV35" s="115"/>
      <c r="QW35" s="115"/>
      <c r="QX35" s="115"/>
      <c r="QY35" s="115"/>
      <c r="QZ35" s="115"/>
      <c r="RA35" s="115"/>
      <c r="RB35" s="115"/>
      <c r="RC35" s="115"/>
      <c r="RD35" s="115"/>
      <c r="RE35" s="115"/>
      <c r="RF35" s="115"/>
      <c r="RG35" s="115"/>
      <c r="RH35" s="115"/>
      <c r="RI35" s="115"/>
      <c r="RJ35" s="115"/>
      <c r="RK35" s="115"/>
      <c r="RL35" s="115"/>
      <c r="RM35" s="115"/>
      <c r="RN35" s="115"/>
      <c r="RO35" s="115"/>
      <c r="RP35" s="115"/>
      <c r="RQ35" s="115"/>
      <c r="RR35" s="115"/>
      <c r="RS35" s="115"/>
      <c r="RT35" s="115"/>
      <c r="RU35" s="115"/>
      <c r="RV35" s="115"/>
      <c r="RW35" s="115"/>
      <c r="RX35" s="115"/>
      <c r="RY35" s="115"/>
      <c r="RZ35" s="115"/>
      <c r="SA35" s="115"/>
      <c r="SB35" s="115"/>
      <c r="SC35" s="115"/>
      <c r="SD35" s="115"/>
      <c r="SE35" s="115"/>
      <c r="SF35" s="115"/>
      <c r="SG35" s="115"/>
      <c r="SH35" s="115"/>
      <c r="SI35" s="115"/>
      <c r="SJ35" s="115"/>
      <c r="SK35" s="115"/>
      <c r="SL35" s="115"/>
      <c r="SM35" s="115"/>
      <c r="SN35" s="115"/>
      <c r="SO35" s="115"/>
      <c r="SP35" s="115"/>
      <c r="SQ35" s="115"/>
      <c r="SR35" s="115"/>
      <c r="SS35" s="115"/>
      <c r="ST35" s="115"/>
      <c r="SU35" s="115"/>
      <c r="SV35" s="115"/>
      <c r="SW35" s="115"/>
      <c r="SX35" s="115"/>
      <c r="SY35" s="115"/>
      <c r="SZ35" s="115"/>
      <c r="TA35" s="115"/>
      <c r="TB35" s="115"/>
      <c r="TC35" s="115"/>
      <c r="TD35" s="115"/>
      <c r="TE35" s="115"/>
      <c r="TF35" s="115"/>
      <c r="TG35" s="115"/>
      <c r="TH35" s="115"/>
      <c r="TI35" s="115"/>
      <c r="TJ35" s="115"/>
      <c r="TK35" s="115"/>
      <c r="TL35" s="115"/>
      <c r="TM35" s="115"/>
      <c r="TN35" s="115"/>
      <c r="TO35" s="115"/>
      <c r="TP35" s="115"/>
      <c r="TQ35" s="115"/>
      <c r="TR35" s="115"/>
      <c r="TS35" s="115"/>
      <c r="TT35" s="115"/>
      <c r="TU35" s="115"/>
      <c r="TV35" s="115"/>
      <c r="TW35" s="115"/>
      <c r="TX35" s="115"/>
      <c r="TY35" s="115"/>
      <c r="TZ35" s="115"/>
      <c r="UA35" s="115"/>
      <c r="UB35" s="115"/>
      <c r="UC35" s="115"/>
      <c r="UD35" s="115"/>
      <c r="UE35" s="115"/>
      <c r="UF35" s="115"/>
      <c r="UG35" s="115"/>
      <c r="UH35" s="115"/>
      <c r="UI35" s="115"/>
      <c r="UJ35" s="115"/>
      <c r="UK35" s="115"/>
      <c r="UL35" s="115"/>
      <c r="UM35" s="115"/>
      <c r="UN35" s="115"/>
      <c r="UO35" s="115"/>
      <c r="UP35" s="115"/>
      <c r="UQ35" s="115"/>
      <c r="UR35" s="115"/>
      <c r="US35" s="115"/>
      <c r="UT35" s="115"/>
      <c r="UU35" s="115"/>
      <c r="UV35" s="115"/>
      <c r="UW35" s="115"/>
      <c r="UX35" s="115"/>
      <c r="UY35" s="115"/>
      <c r="UZ35" s="115"/>
      <c r="VA35" s="115"/>
      <c r="VB35" s="115"/>
      <c r="VC35" s="115"/>
      <c r="VD35" s="115"/>
      <c r="VE35" s="115"/>
      <c r="VF35" s="115"/>
      <c r="VG35" s="115"/>
      <c r="VH35" s="115"/>
      <c r="VI35" s="115"/>
      <c r="VJ35" s="115"/>
      <c r="VK35" s="115"/>
      <c r="VL35" s="115"/>
      <c r="VM35" s="115"/>
      <c r="VN35" s="115"/>
      <c r="VO35" s="115"/>
      <c r="VP35" s="115"/>
      <c r="VQ35" s="115"/>
      <c r="VR35" s="115"/>
      <c r="VS35" s="115"/>
      <c r="VT35" s="115"/>
      <c r="VU35" s="115"/>
      <c r="VV35" s="115"/>
      <c r="VW35" s="115"/>
      <c r="VX35" s="115"/>
      <c r="VY35" s="115"/>
      <c r="VZ35" s="115"/>
      <c r="WA35" s="115"/>
      <c r="WB35" s="115"/>
      <c r="WC35" s="115"/>
      <c r="WD35" s="115"/>
      <c r="WE35" s="115"/>
      <c r="WF35" s="115"/>
      <c r="WG35" s="115"/>
      <c r="WH35" s="115"/>
      <c r="WI35" s="115"/>
      <c r="WJ35" s="115"/>
      <c r="WK35" s="115"/>
      <c r="WL35" s="115"/>
      <c r="WM35" s="115"/>
      <c r="WN35" s="115"/>
      <c r="WO35" s="115"/>
      <c r="WP35" s="115"/>
      <c r="WQ35" s="115"/>
      <c r="WR35" s="115"/>
      <c r="WS35" s="115"/>
      <c r="WT35" s="115"/>
      <c r="WU35" s="115"/>
      <c r="WV35" s="115"/>
      <c r="WW35" s="115"/>
      <c r="WX35" s="115"/>
      <c r="WY35" s="115"/>
      <c r="WZ35" s="115"/>
      <c r="XA35" s="115"/>
      <c r="XB35" s="115"/>
      <c r="XC35" s="115"/>
      <c r="XD35" s="115"/>
      <c r="XE35" s="115"/>
      <c r="XF35" s="115"/>
      <c r="XG35" s="115"/>
      <c r="XH35" s="115"/>
      <c r="XI35" s="115"/>
      <c r="XJ35" s="115"/>
      <c r="XK35" s="115"/>
      <c r="XL35" s="115"/>
      <c r="XM35" s="115"/>
      <c r="XN35" s="115"/>
      <c r="XO35" s="115"/>
      <c r="XP35" s="115"/>
      <c r="XQ35" s="115"/>
      <c r="XR35" s="115"/>
      <c r="XS35" s="115"/>
      <c r="XT35" s="115"/>
      <c r="XU35" s="115"/>
      <c r="XV35" s="115"/>
      <c r="XW35" s="115"/>
      <c r="XX35" s="115"/>
      <c r="XY35" s="115"/>
      <c r="XZ35" s="115"/>
      <c r="YA35" s="115"/>
      <c r="YB35" s="115"/>
      <c r="YC35" s="115"/>
      <c r="YD35" s="115"/>
      <c r="YE35" s="115"/>
      <c r="YF35" s="115"/>
      <c r="YG35" s="115"/>
      <c r="YH35" s="115"/>
      <c r="YI35" s="115"/>
      <c r="YJ35" s="115"/>
      <c r="YK35" s="115"/>
      <c r="YL35" s="115"/>
      <c r="YM35" s="115"/>
      <c r="YN35" s="115"/>
      <c r="YO35" s="115"/>
      <c r="YP35" s="115"/>
      <c r="YQ35" s="115"/>
      <c r="YR35" s="115"/>
      <c r="YS35" s="115"/>
      <c r="YT35" s="115"/>
      <c r="YU35" s="115"/>
      <c r="YV35" s="115"/>
      <c r="YW35" s="115"/>
      <c r="YX35" s="115"/>
      <c r="YY35" s="115"/>
      <c r="YZ35" s="115"/>
      <c r="ZA35" s="115"/>
      <c r="ZB35" s="115"/>
      <c r="ZC35" s="115"/>
      <c r="ZD35" s="115"/>
      <c r="ZE35" s="115"/>
      <c r="ZF35" s="115"/>
      <c r="ZG35" s="115"/>
      <c r="ZH35" s="115"/>
      <c r="ZI35" s="115"/>
      <c r="ZJ35" s="115"/>
      <c r="ZK35" s="115"/>
      <c r="ZL35" s="115"/>
      <c r="ZM35" s="115"/>
      <c r="ZN35" s="115"/>
      <c r="ZO35" s="115"/>
      <c r="ZP35" s="115"/>
      <c r="ZQ35" s="115"/>
      <c r="ZR35" s="115"/>
      <c r="ZS35" s="115"/>
      <c r="ZT35" s="115"/>
      <c r="ZU35" s="115"/>
      <c r="ZV35" s="115"/>
      <c r="ZW35" s="115"/>
      <c r="ZX35" s="115"/>
      <c r="ZY35" s="115"/>
      <c r="ZZ35" s="115"/>
      <c r="AAA35" s="115"/>
      <c r="AAB35" s="115"/>
      <c r="AAC35" s="115"/>
      <c r="AAD35" s="115"/>
      <c r="AAE35" s="115"/>
      <c r="AAF35" s="115"/>
      <c r="AAG35" s="115"/>
      <c r="AAH35" s="115"/>
      <c r="AAI35" s="115"/>
      <c r="AAJ35" s="115"/>
      <c r="AAK35" s="115"/>
      <c r="AAL35" s="115"/>
      <c r="AAM35" s="115"/>
      <c r="AAN35" s="115"/>
      <c r="AAO35" s="115"/>
      <c r="AAP35" s="115"/>
      <c r="AAQ35" s="115"/>
      <c r="AAR35" s="115"/>
      <c r="AAS35" s="115"/>
      <c r="AAT35" s="115"/>
      <c r="AAU35" s="115"/>
      <c r="AAV35" s="115"/>
      <c r="AAW35" s="115"/>
      <c r="AAX35" s="115"/>
      <c r="AAY35" s="115"/>
      <c r="AAZ35" s="115"/>
      <c r="ABA35" s="115"/>
      <c r="ABB35" s="115"/>
      <c r="ABC35" s="115"/>
      <c r="ABD35" s="115"/>
      <c r="ABE35" s="115"/>
      <c r="ABF35" s="115"/>
      <c r="ABG35" s="115"/>
      <c r="ABH35" s="115"/>
      <c r="ABI35" s="115"/>
      <c r="ABJ35" s="115"/>
      <c r="ABK35" s="115"/>
      <c r="ABL35" s="115"/>
      <c r="ABM35" s="115"/>
      <c r="ABN35" s="115"/>
      <c r="ABO35" s="115"/>
      <c r="ABP35" s="115"/>
      <c r="ABQ35" s="115"/>
      <c r="ABR35" s="115"/>
      <c r="ABS35" s="115"/>
      <c r="ABT35" s="115"/>
      <c r="ABU35" s="115"/>
      <c r="ABV35" s="115"/>
      <c r="ABW35" s="115"/>
      <c r="ABX35" s="115"/>
      <c r="ABY35" s="115"/>
      <c r="ABZ35" s="115"/>
      <c r="ACA35" s="115"/>
      <c r="ACB35" s="115"/>
      <c r="ACC35" s="115"/>
      <c r="ACD35" s="115"/>
      <c r="ACE35" s="115"/>
      <c r="ACF35" s="115"/>
      <c r="ACG35" s="115"/>
      <c r="ACH35" s="115"/>
      <c r="ACI35" s="115"/>
      <c r="ACJ35" s="115"/>
      <c r="ACK35" s="115"/>
      <c r="ACL35" s="115"/>
      <c r="ACM35" s="115"/>
      <c r="ACN35" s="115"/>
      <c r="ACO35" s="115"/>
      <c r="ACP35" s="115"/>
      <c r="ACQ35" s="115"/>
      <c r="ACR35" s="115"/>
      <c r="ACS35" s="115"/>
      <c r="ACT35" s="115"/>
      <c r="ACU35" s="115"/>
      <c r="ACV35" s="115"/>
      <c r="ACW35" s="115"/>
      <c r="ACX35" s="115"/>
      <c r="ACY35" s="115"/>
      <c r="ACZ35" s="115"/>
      <c r="ADA35" s="115"/>
      <c r="ADB35" s="115"/>
      <c r="ADC35" s="115"/>
      <c r="ADD35" s="115"/>
      <c r="ADE35" s="115"/>
      <c r="ADF35" s="115"/>
      <c r="ADG35" s="115"/>
      <c r="ADH35" s="115"/>
      <c r="ADI35" s="115"/>
      <c r="ADJ35" s="115"/>
      <c r="ADK35" s="115"/>
      <c r="ADL35" s="115"/>
      <c r="ADM35" s="115"/>
      <c r="ADN35" s="115"/>
      <c r="ADO35" s="115"/>
      <c r="ADP35" s="115"/>
      <c r="ADQ35" s="115"/>
      <c r="ADR35" s="115"/>
      <c r="ADS35" s="115"/>
      <c r="ADT35" s="115"/>
      <c r="ADU35" s="115"/>
      <c r="ADV35" s="115"/>
      <c r="ADW35" s="115"/>
      <c r="ADX35" s="115"/>
      <c r="ADY35" s="115"/>
      <c r="ADZ35" s="115"/>
      <c r="AEA35" s="115"/>
      <c r="AEB35" s="115"/>
      <c r="AEC35" s="115"/>
      <c r="AED35" s="115"/>
      <c r="AEE35" s="115"/>
      <c r="AEF35" s="115"/>
      <c r="AEG35" s="115"/>
      <c r="AEH35" s="115"/>
      <c r="AEI35" s="115"/>
      <c r="AEJ35" s="115"/>
      <c r="AEK35" s="115"/>
      <c r="AEL35" s="115"/>
      <c r="AEM35" s="115"/>
      <c r="AEN35" s="115"/>
      <c r="AEO35" s="115"/>
      <c r="AEP35" s="115"/>
      <c r="AEQ35" s="115"/>
      <c r="AER35" s="115"/>
      <c r="AES35" s="115"/>
      <c r="AET35" s="115"/>
      <c r="AEU35" s="115"/>
      <c r="AEV35" s="115"/>
      <c r="AEW35" s="115"/>
      <c r="AEX35" s="115"/>
      <c r="AEY35" s="115"/>
      <c r="AEZ35" s="115"/>
      <c r="AFA35" s="115"/>
      <c r="AFB35" s="115"/>
      <c r="AFC35" s="115"/>
      <c r="AFD35" s="115"/>
      <c r="AFE35" s="115"/>
      <c r="AFF35" s="115"/>
      <c r="AFG35" s="115"/>
      <c r="AFH35" s="115"/>
      <c r="AFI35" s="115"/>
      <c r="AFJ35" s="115"/>
      <c r="AFK35" s="115"/>
      <c r="AFL35" s="115"/>
      <c r="AFM35" s="115"/>
      <c r="AFN35" s="115"/>
      <c r="AFO35" s="115"/>
      <c r="AFP35" s="115"/>
      <c r="AFQ35" s="115"/>
      <c r="AFR35" s="115"/>
      <c r="AFS35" s="115"/>
      <c r="AFT35" s="115"/>
      <c r="AFU35" s="115"/>
      <c r="AFV35" s="115"/>
      <c r="AFW35" s="115"/>
      <c r="AFX35" s="115"/>
      <c r="AFY35" s="115"/>
      <c r="AFZ35" s="115"/>
      <c r="AGA35" s="115"/>
      <c r="AGB35" s="115"/>
      <c r="AGC35" s="115"/>
      <c r="AGD35" s="115"/>
      <c r="AGE35" s="115"/>
      <c r="AGF35" s="115"/>
      <c r="AGG35" s="115"/>
      <c r="AGH35" s="115"/>
      <c r="AGI35" s="115"/>
      <c r="AGJ35" s="115"/>
      <c r="AGK35" s="115"/>
      <c r="AGL35" s="115"/>
      <c r="AGM35" s="115"/>
      <c r="AGN35" s="115"/>
      <c r="AGO35" s="115"/>
      <c r="AGP35" s="115"/>
      <c r="AGQ35" s="115"/>
      <c r="AGR35" s="115"/>
      <c r="AGS35" s="115"/>
      <c r="AGT35" s="115"/>
      <c r="AGU35" s="115"/>
      <c r="AGV35" s="115"/>
      <c r="AGW35" s="115"/>
      <c r="AGX35" s="115"/>
      <c r="AGY35" s="115"/>
      <c r="AGZ35" s="115"/>
      <c r="AHA35" s="115"/>
      <c r="AHB35" s="115"/>
      <c r="AHC35" s="115"/>
      <c r="AHD35" s="115"/>
      <c r="AHE35" s="115"/>
      <c r="AHF35" s="115"/>
      <c r="AHG35" s="115"/>
      <c r="AHH35" s="115"/>
      <c r="AHI35" s="115"/>
      <c r="AHJ35" s="115"/>
      <c r="AHK35" s="115"/>
      <c r="AHL35" s="115"/>
      <c r="AHM35" s="115"/>
      <c r="AHN35" s="115"/>
      <c r="AHO35" s="115"/>
      <c r="AHP35" s="115"/>
      <c r="AHQ35" s="115"/>
      <c r="AHR35" s="115"/>
      <c r="AHS35" s="115"/>
      <c r="AHT35" s="115"/>
      <c r="AHU35" s="115"/>
      <c r="AHV35" s="115"/>
      <c r="AHW35" s="115"/>
      <c r="AHX35" s="115"/>
      <c r="AHY35" s="115"/>
      <c r="AHZ35" s="115"/>
      <c r="AIA35" s="115"/>
      <c r="AIB35" s="115"/>
      <c r="AIC35" s="115"/>
      <c r="AID35" s="115"/>
      <c r="AIE35" s="115"/>
      <c r="AIF35" s="115"/>
      <c r="AIG35" s="115"/>
      <c r="AIH35" s="115"/>
      <c r="AII35" s="115"/>
      <c r="AIJ35" s="115"/>
      <c r="AIK35" s="115"/>
      <c r="AIL35" s="115"/>
      <c r="AIM35" s="115"/>
      <c r="AIN35" s="115"/>
      <c r="AIO35" s="115"/>
      <c r="AIP35" s="115"/>
      <c r="AIQ35" s="115"/>
      <c r="AIR35" s="115"/>
      <c r="AIS35" s="115"/>
    </row>
    <row r="36" spans="1:929" ht="6" customHeight="1" x14ac:dyDescent="0.4">
      <c r="A36" s="37"/>
      <c r="B36" s="357"/>
      <c r="C36" s="91"/>
      <c r="D36" s="89"/>
      <c r="E36" s="142"/>
      <c r="BS36" s="308"/>
      <c r="BT36" s="330"/>
      <c r="BU36" s="91"/>
      <c r="BV36" s="89"/>
      <c r="BW36" s="142"/>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c r="GL36" s="115"/>
      <c r="GM36" s="115"/>
      <c r="GN36" s="115"/>
      <c r="GO36" s="115"/>
      <c r="GP36" s="115"/>
      <c r="GQ36" s="115"/>
      <c r="GR36" s="115"/>
      <c r="GS36" s="115"/>
      <c r="GT36" s="115"/>
      <c r="GU36" s="115"/>
      <c r="GV36" s="115"/>
      <c r="GW36" s="115"/>
      <c r="GX36" s="115"/>
      <c r="GY36" s="115"/>
      <c r="GZ36" s="115"/>
      <c r="HA36" s="115"/>
      <c r="HB36" s="115"/>
      <c r="HC36" s="115"/>
      <c r="HD36" s="115"/>
      <c r="HE36" s="115"/>
      <c r="HF36" s="115"/>
      <c r="HG36" s="115"/>
      <c r="HH36" s="115"/>
      <c r="HI36" s="115"/>
      <c r="HJ36" s="115"/>
      <c r="HK36" s="115"/>
      <c r="HL36" s="115"/>
      <c r="HM36" s="115"/>
      <c r="HN36" s="115"/>
      <c r="HO36" s="115"/>
      <c r="HP36" s="115"/>
      <c r="HQ36" s="115"/>
      <c r="HR36" s="115"/>
      <c r="HS36" s="115"/>
      <c r="HT36" s="115"/>
      <c r="HU36" s="115"/>
      <c r="HV36" s="115"/>
      <c r="HW36" s="115"/>
      <c r="HX36" s="115"/>
      <c r="HY36" s="115"/>
      <c r="HZ36" s="115"/>
      <c r="IA36" s="115"/>
      <c r="IB36" s="115"/>
      <c r="IC36" s="115"/>
      <c r="ID36" s="115"/>
      <c r="IE36" s="115"/>
      <c r="IF36" s="115"/>
      <c r="IG36" s="115"/>
      <c r="IH36" s="115"/>
      <c r="II36" s="115"/>
      <c r="IJ36" s="115"/>
      <c r="IK36" s="115"/>
      <c r="IL36" s="115"/>
      <c r="IM36" s="115"/>
      <c r="IN36" s="115"/>
      <c r="IO36" s="115"/>
      <c r="IP36" s="115"/>
      <c r="IQ36" s="115"/>
      <c r="IR36" s="115"/>
      <c r="IS36" s="115"/>
      <c r="IT36" s="115"/>
      <c r="IU36" s="115"/>
      <c r="IV36" s="115"/>
      <c r="IW36" s="115"/>
      <c r="IX36" s="115"/>
      <c r="IY36" s="115"/>
      <c r="IZ36" s="115"/>
      <c r="JA36" s="115"/>
      <c r="JB36" s="115"/>
      <c r="JC36" s="115"/>
      <c r="JD36" s="115"/>
      <c r="JE36" s="115"/>
      <c r="JF36" s="115"/>
      <c r="JG36" s="115"/>
      <c r="JH36" s="115"/>
      <c r="JI36" s="115"/>
      <c r="JJ36" s="115"/>
      <c r="JK36" s="115"/>
      <c r="JL36" s="115"/>
      <c r="JM36" s="115"/>
      <c r="JN36" s="115"/>
      <c r="JO36" s="115"/>
      <c r="JP36" s="115"/>
      <c r="JQ36" s="115"/>
      <c r="JR36" s="115"/>
      <c r="JS36" s="115"/>
      <c r="JT36" s="115"/>
      <c r="JU36" s="115"/>
      <c r="JV36" s="115"/>
      <c r="JW36" s="115"/>
      <c r="JX36" s="115"/>
      <c r="JY36" s="115"/>
      <c r="JZ36" s="115"/>
      <c r="KA36" s="115"/>
      <c r="KB36" s="115"/>
      <c r="KC36" s="115"/>
      <c r="KD36" s="115"/>
      <c r="KE36" s="115"/>
      <c r="KF36" s="115"/>
      <c r="KG36" s="115"/>
      <c r="KH36" s="115"/>
      <c r="KI36" s="115"/>
      <c r="KJ36" s="115"/>
      <c r="KK36" s="115"/>
      <c r="KL36" s="115"/>
      <c r="KM36" s="115"/>
      <c r="KN36" s="115"/>
      <c r="KO36" s="115"/>
      <c r="KP36" s="115"/>
      <c r="KQ36" s="115"/>
      <c r="KR36" s="115"/>
      <c r="KS36" s="115"/>
      <c r="KT36" s="115"/>
      <c r="KU36" s="115"/>
      <c r="KV36" s="115"/>
      <c r="KW36" s="115"/>
      <c r="KX36" s="115"/>
      <c r="KY36" s="115"/>
      <c r="KZ36" s="115"/>
      <c r="LA36" s="115"/>
      <c r="LB36" s="115"/>
      <c r="LC36" s="115"/>
      <c r="LD36" s="115"/>
      <c r="LE36" s="115"/>
      <c r="LF36" s="115"/>
      <c r="LG36" s="115"/>
      <c r="LH36" s="115"/>
      <c r="LI36" s="115"/>
      <c r="LJ36" s="115"/>
      <c r="LK36" s="115"/>
      <c r="LL36" s="115"/>
      <c r="LM36" s="115"/>
      <c r="LN36" s="115"/>
      <c r="LO36" s="115"/>
      <c r="LP36" s="115"/>
      <c r="LQ36" s="115"/>
      <c r="LR36" s="115"/>
      <c r="LS36" s="115"/>
      <c r="LT36" s="115"/>
      <c r="LU36" s="115"/>
      <c r="LV36" s="115"/>
      <c r="LW36" s="115"/>
      <c r="LX36" s="115"/>
      <c r="LY36" s="115"/>
      <c r="LZ36" s="115"/>
      <c r="MA36" s="115"/>
      <c r="MB36" s="115"/>
      <c r="MC36" s="115"/>
      <c r="MD36" s="115"/>
      <c r="ME36" s="115"/>
      <c r="MF36" s="115"/>
      <c r="MG36" s="115"/>
      <c r="MH36" s="115"/>
      <c r="MI36" s="115"/>
      <c r="MJ36" s="115"/>
      <c r="MK36" s="115"/>
      <c r="ML36" s="115"/>
      <c r="MM36" s="115"/>
      <c r="MN36" s="115"/>
      <c r="MO36" s="115"/>
      <c r="MP36" s="115"/>
      <c r="MQ36" s="115"/>
      <c r="MR36" s="115"/>
      <c r="MS36" s="115"/>
      <c r="MT36" s="115"/>
      <c r="MU36" s="115"/>
      <c r="MV36" s="115"/>
      <c r="MW36" s="115"/>
      <c r="MX36" s="115"/>
      <c r="MY36" s="115"/>
      <c r="MZ36" s="115"/>
      <c r="NA36" s="115"/>
      <c r="NB36" s="115"/>
      <c r="NC36" s="115"/>
      <c r="ND36" s="115"/>
      <c r="NE36" s="115"/>
      <c r="NF36" s="115"/>
      <c r="NG36" s="115"/>
      <c r="NH36" s="115"/>
      <c r="NI36" s="115"/>
      <c r="NJ36" s="115"/>
      <c r="NK36" s="115"/>
      <c r="NL36" s="115"/>
      <c r="NM36" s="115"/>
      <c r="NN36" s="115"/>
      <c r="NO36" s="115"/>
      <c r="NP36" s="115"/>
      <c r="NQ36" s="115"/>
      <c r="NR36" s="115"/>
      <c r="NS36" s="115"/>
      <c r="NT36" s="115"/>
      <c r="NU36" s="115"/>
      <c r="NV36" s="115"/>
      <c r="NW36" s="115"/>
      <c r="NX36" s="115"/>
      <c r="NY36" s="115"/>
      <c r="NZ36" s="115"/>
      <c r="OA36" s="115"/>
      <c r="OB36" s="115"/>
      <c r="OC36" s="115"/>
      <c r="OD36" s="115"/>
      <c r="OE36" s="115"/>
      <c r="OF36" s="115"/>
      <c r="OG36" s="115"/>
      <c r="OH36" s="115"/>
      <c r="OI36" s="115"/>
      <c r="OJ36" s="115"/>
      <c r="OK36" s="115"/>
      <c r="OL36" s="115"/>
      <c r="OM36" s="115"/>
      <c r="ON36" s="115"/>
      <c r="OO36" s="115"/>
      <c r="OP36" s="115"/>
      <c r="OQ36" s="115"/>
      <c r="OR36" s="115"/>
      <c r="OS36" s="115"/>
      <c r="OT36" s="115"/>
      <c r="OU36" s="115"/>
      <c r="OV36" s="115"/>
      <c r="OW36" s="115"/>
      <c r="OX36" s="115"/>
      <c r="OY36" s="115"/>
      <c r="OZ36" s="115"/>
      <c r="PA36" s="115"/>
      <c r="PB36" s="115"/>
      <c r="PC36" s="115"/>
      <c r="PD36" s="115"/>
      <c r="PE36" s="115"/>
      <c r="PF36" s="115"/>
      <c r="PG36" s="115"/>
      <c r="PH36" s="115"/>
      <c r="PI36" s="115"/>
      <c r="PJ36" s="115"/>
      <c r="PK36" s="115"/>
      <c r="PL36" s="115"/>
      <c r="PM36" s="115"/>
      <c r="PN36" s="115"/>
      <c r="PO36" s="115"/>
      <c r="PP36" s="115"/>
      <c r="PQ36" s="115"/>
      <c r="PR36" s="115"/>
      <c r="PS36" s="115"/>
      <c r="PT36" s="115"/>
      <c r="PU36" s="115"/>
      <c r="PV36" s="115"/>
      <c r="PW36" s="115"/>
      <c r="PX36" s="115"/>
      <c r="PY36" s="115"/>
      <c r="PZ36" s="115"/>
      <c r="QA36" s="115"/>
      <c r="QB36" s="115"/>
      <c r="QC36" s="115"/>
      <c r="QD36" s="115"/>
      <c r="QE36" s="115"/>
      <c r="QF36" s="115"/>
      <c r="QG36" s="115"/>
      <c r="QH36" s="115"/>
      <c r="QI36" s="115"/>
      <c r="QJ36" s="115"/>
      <c r="QK36" s="115"/>
      <c r="QL36" s="115"/>
      <c r="QM36" s="115"/>
      <c r="QN36" s="115"/>
      <c r="QO36" s="115"/>
      <c r="QP36" s="115"/>
      <c r="QQ36" s="115"/>
      <c r="QR36" s="115"/>
      <c r="QS36" s="115"/>
      <c r="QT36" s="115"/>
      <c r="QU36" s="115"/>
      <c r="QV36" s="115"/>
      <c r="QW36" s="115"/>
      <c r="QX36" s="115"/>
      <c r="QY36" s="115"/>
      <c r="QZ36" s="115"/>
      <c r="RA36" s="115"/>
      <c r="RB36" s="115"/>
      <c r="RC36" s="115"/>
      <c r="RD36" s="115"/>
      <c r="RE36" s="115"/>
      <c r="RF36" s="115"/>
      <c r="RG36" s="115"/>
      <c r="RH36" s="115"/>
      <c r="RI36" s="115"/>
      <c r="RJ36" s="115"/>
      <c r="RK36" s="115"/>
      <c r="RL36" s="115"/>
      <c r="RM36" s="115"/>
      <c r="RN36" s="115"/>
      <c r="RO36" s="115"/>
      <c r="RP36" s="115"/>
      <c r="RQ36" s="115"/>
      <c r="RR36" s="115"/>
      <c r="RS36" s="115"/>
      <c r="RT36" s="115"/>
      <c r="RU36" s="115"/>
      <c r="RV36" s="115"/>
      <c r="RW36" s="115"/>
      <c r="RX36" s="115"/>
      <c r="RY36" s="115"/>
      <c r="RZ36" s="115"/>
      <c r="SA36" s="115"/>
      <c r="SB36" s="115"/>
      <c r="SC36" s="115"/>
      <c r="SD36" s="115"/>
      <c r="SE36" s="115"/>
      <c r="SF36" s="115"/>
      <c r="SG36" s="115"/>
      <c r="SH36" s="115"/>
      <c r="SI36" s="115"/>
      <c r="SJ36" s="115"/>
      <c r="SK36" s="115"/>
      <c r="SL36" s="115"/>
      <c r="SM36" s="115"/>
      <c r="SN36" s="115"/>
      <c r="SO36" s="115"/>
      <c r="SP36" s="115"/>
      <c r="SQ36" s="115"/>
      <c r="SR36" s="115"/>
      <c r="SS36" s="115"/>
      <c r="ST36" s="115"/>
      <c r="SU36" s="115"/>
      <c r="SV36" s="115"/>
      <c r="SW36" s="115"/>
      <c r="SX36" s="115"/>
      <c r="SY36" s="115"/>
      <c r="SZ36" s="115"/>
      <c r="TA36" s="115"/>
      <c r="TB36" s="115"/>
      <c r="TC36" s="115"/>
      <c r="TD36" s="115"/>
      <c r="TE36" s="115"/>
      <c r="TF36" s="115"/>
      <c r="TG36" s="115"/>
      <c r="TH36" s="115"/>
      <c r="TI36" s="115"/>
      <c r="TJ36" s="115"/>
      <c r="TK36" s="115"/>
      <c r="TL36" s="115"/>
      <c r="TM36" s="115"/>
      <c r="TN36" s="115"/>
      <c r="TO36" s="115"/>
      <c r="TP36" s="115"/>
      <c r="TQ36" s="115"/>
      <c r="TR36" s="115"/>
      <c r="TS36" s="115"/>
      <c r="TT36" s="115"/>
      <c r="TU36" s="115"/>
      <c r="TV36" s="115"/>
      <c r="TW36" s="115"/>
      <c r="TX36" s="115"/>
      <c r="TY36" s="115"/>
      <c r="TZ36" s="115"/>
      <c r="UA36" s="115"/>
      <c r="UB36" s="115"/>
      <c r="UC36" s="115"/>
      <c r="UD36" s="115"/>
      <c r="UE36" s="115"/>
      <c r="UF36" s="115"/>
      <c r="UG36" s="115"/>
      <c r="UH36" s="115"/>
      <c r="UI36" s="115"/>
      <c r="UJ36" s="115"/>
      <c r="UK36" s="115"/>
      <c r="UL36" s="115"/>
      <c r="UM36" s="115"/>
      <c r="UN36" s="115"/>
      <c r="UO36" s="115"/>
      <c r="UP36" s="115"/>
      <c r="UQ36" s="115"/>
      <c r="UR36" s="115"/>
      <c r="US36" s="115"/>
      <c r="UT36" s="115"/>
      <c r="UU36" s="115"/>
      <c r="UV36" s="115"/>
      <c r="UW36" s="115"/>
      <c r="UX36" s="115"/>
      <c r="UY36" s="115"/>
      <c r="UZ36" s="115"/>
      <c r="VA36" s="115"/>
      <c r="VB36" s="115"/>
      <c r="VC36" s="115"/>
      <c r="VD36" s="115"/>
      <c r="VE36" s="115"/>
      <c r="VF36" s="115"/>
      <c r="VG36" s="115"/>
      <c r="VH36" s="115"/>
      <c r="VI36" s="115"/>
      <c r="VJ36" s="115"/>
      <c r="VK36" s="115"/>
      <c r="VL36" s="115"/>
      <c r="VM36" s="115"/>
      <c r="VN36" s="115"/>
      <c r="VO36" s="115"/>
      <c r="VP36" s="115"/>
      <c r="VQ36" s="115"/>
      <c r="VR36" s="115"/>
      <c r="VS36" s="115"/>
      <c r="VT36" s="115"/>
      <c r="VU36" s="115"/>
      <c r="VV36" s="115"/>
      <c r="VW36" s="115"/>
      <c r="VX36" s="115"/>
      <c r="VY36" s="115"/>
      <c r="VZ36" s="115"/>
      <c r="WA36" s="115"/>
      <c r="WB36" s="115"/>
      <c r="WC36" s="115"/>
      <c r="WD36" s="115"/>
      <c r="WE36" s="115"/>
      <c r="WF36" s="115"/>
      <c r="WG36" s="115"/>
      <c r="WH36" s="115"/>
      <c r="WI36" s="115"/>
      <c r="WJ36" s="115"/>
      <c r="WK36" s="115"/>
      <c r="WL36" s="115"/>
      <c r="WM36" s="115"/>
      <c r="WN36" s="115"/>
      <c r="WO36" s="115"/>
      <c r="WP36" s="115"/>
      <c r="WQ36" s="115"/>
      <c r="WR36" s="115"/>
      <c r="WS36" s="115"/>
      <c r="WT36" s="115"/>
      <c r="WU36" s="115"/>
      <c r="WV36" s="115"/>
      <c r="WW36" s="115"/>
      <c r="WX36" s="115"/>
      <c r="WY36" s="115"/>
      <c r="WZ36" s="115"/>
      <c r="XA36" s="115"/>
      <c r="XB36" s="115"/>
      <c r="XC36" s="115"/>
      <c r="XD36" s="115"/>
      <c r="XE36" s="115"/>
      <c r="XF36" s="115"/>
      <c r="XG36" s="115"/>
      <c r="XH36" s="115"/>
      <c r="XI36" s="115"/>
      <c r="XJ36" s="115"/>
      <c r="XK36" s="115"/>
      <c r="XL36" s="115"/>
      <c r="XM36" s="115"/>
      <c r="XN36" s="115"/>
      <c r="XO36" s="115"/>
      <c r="XP36" s="115"/>
      <c r="XQ36" s="115"/>
      <c r="XR36" s="115"/>
      <c r="XS36" s="115"/>
      <c r="XT36" s="115"/>
      <c r="XU36" s="115"/>
      <c r="XV36" s="115"/>
      <c r="XW36" s="115"/>
      <c r="XX36" s="115"/>
      <c r="XY36" s="115"/>
      <c r="XZ36" s="115"/>
      <c r="YA36" s="115"/>
      <c r="YB36" s="115"/>
      <c r="YC36" s="115"/>
      <c r="YD36" s="115"/>
      <c r="YE36" s="115"/>
      <c r="YF36" s="115"/>
      <c r="YG36" s="115"/>
      <c r="YH36" s="115"/>
      <c r="YI36" s="115"/>
      <c r="YJ36" s="115"/>
      <c r="YK36" s="115"/>
      <c r="YL36" s="115"/>
      <c r="YM36" s="115"/>
      <c r="YN36" s="115"/>
      <c r="YO36" s="115"/>
      <c r="YP36" s="115"/>
      <c r="YQ36" s="115"/>
      <c r="YR36" s="115"/>
      <c r="YS36" s="115"/>
      <c r="YT36" s="115"/>
      <c r="YU36" s="115"/>
      <c r="YV36" s="115"/>
      <c r="YW36" s="115"/>
      <c r="YX36" s="115"/>
      <c r="YY36" s="115"/>
      <c r="YZ36" s="115"/>
      <c r="ZA36" s="115"/>
      <c r="ZB36" s="115"/>
      <c r="ZC36" s="115"/>
      <c r="ZD36" s="115"/>
      <c r="ZE36" s="115"/>
      <c r="ZF36" s="115"/>
      <c r="ZG36" s="115"/>
      <c r="ZH36" s="115"/>
      <c r="ZI36" s="115"/>
      <c r="ZJ36" s="115"/>
      <c r="ZK36" s="115"/>
      <c r="ZL36" s="115"/>
      <c r="ZM36" s="115"/>
      <c r="ZN36" s="115"/>
      <c r="ZO36" s="115"/>
      <c r="ZP36" s="115"/>
      <c r="ZQ36" s="115"/>
      <c r="ZR36" s="115"/>
      <c r="ZS36" s="115"/>
      <c r="ZT36" s="115"/>
      <c r="ZU36" s="115"/>
      <c r="ZV36" s="115"/>
      <c r="ZW36" s="115"/>
      <c r="ZX36" s="115"/>
      <c r="ZY36" s="115"/>
      <c r="ZZ36" s="115"/>
      <c r="AAA36" s="115"/>
      <c r="AAB36" s="115"/>
      <c r="AAC36" s="115"/>
      <c r="AAD36" s="115"/>
      <c r="AAE36" s="115"/>
      <c r="AAF36" s="115"/>
      <c r="AAG36" s="115"/>
      <c r="AAH36" s="115"/>
      <c r="AAI36" s="115"/>
      <c r="AAJ36" s="115"/>
      <c r="AAK36" s="115"/>
      <c r="AAL36" s="115"/>
      <c r="AAM36" s="115"/>
      <c r="AAN36" s="115"/>
      <c r="AAO36" s="115"/>
      <c r="AAP36" s="115"/>
      <c r="AAQ36" s="115"/>
      <c r="AAR36" s="115"/>
      <c r="AAS36" s="115"/>
      <c r="AAT36" s="115"/>
      <c r="AAU36" s="115"/>
      <c r="AAV36" s="115"/>
      <c r="AAW36" s="115"/>
      <c r="AAX36" s="115"/>
      <c r="AAY36" s="115"/>
      <c r="AAZ36" s="115"/>
      <c r="ABA36" s="115"/>
      <c r="ABB36" s="115"/>
      <c r="ABC36" s="115"/>
      <c r="ABD36" s="115"/>
      <c r="ABE36" s="115"/>
      <c r="ABF36" s="115"/>
      <c r="ABG36" s="115"/>
      <c r="ABH36" s="115"/>
      <c r="ABI36" s="115"/>
      <c r="ABJ36" s="115"/>
      <c r="ABK36" s="115"/>
      <c r="ABL36" s="115"/>
      <c r="ABM36" s="115"/>
      <c r="ABN36" s="115"/>
      <c r="ABO36" s="115"/>
      <c r="ABP36" s="115"/>
      <c r="ABQ36" s="115"/>
      <c r="ABR36" s="115"/>
      <c r="ABS36" s="115"/>
      <c r="ABT36" s="115"/>
      <c r="ABU36" s="115"/>
      <c r="ABV36" s="115"/>
      <c r="ABW36" s="115"/>
      <c r="ABX36" s="115"/>
      <c r="ABY36" s="115"/>
      <c r="ABZ36" s="115"/>
      <c r="ACA36" s="115"/>
      <c r="ACB36" s="115"/>
      <c r="ACC36" s="115"/>
      <c r="ACD36" s="115"/>
      <c r="ACE36" s="115"/>
      <c r="ACF36" s="115"/>
      <c r="ACG36" s="115"/>
      <c r="ACH36" s="115"/>
      <c r="ACI36" s="115"/>
      <c r="ACJ36" s="115"/>
      <c r="ACK36" s="115"/>
      <c r="ACL36" s="115"/>
      <c r="ACM36" s="115"/>
      <c r="ACN36" s="115"/>
      <c r="ACO36" s="115"/>
      <c r="ACP36" s="115"/>
      <c r="ACQ36" s="115"/>
      <c r="ACR36" s="115"/>
      <c r="ACS36" s="115"/>
      <c r="ACT36" s="115"/>
      <c r="ACU36" s="115"/>
      <c r="ACV36" s="115"/>
      <c r="ACW36" s="115"/>
      <c r="ACX36" s="115"/>
      <c r="ACY36" s="115"/>
      <c r="ACZ36" s="115"/>
      <c r="ADA36" s="115"/>
      <c r="ADB36" s="115"/>
      <c r="ADC36" s="115"/>
      <c r="ADD36" s="115"/>
      <c r="ADE36" s="115"/>
      <c r="ADF36" s="115"/>
      <c r="ADG36" s="115"/>
      <c r="ADH36" s="115"/>
      <c r="ADI36" s="115"/>
      <c r="ADJ36" s="115"/>
      <c r="ADK36" s="115"/>
      <c r="ADL36" s="115"/>
      <c r="ADM36" s="115"/>
      <c r="ADN36" s="115"/>
      <c r="ADO36" s="115"/>
      <c r="ADP36" s="115"/>
      <c r="ADQ36" s="115"/>
      <c r="ADR36" s="115"/>
      <c r="ADS36" s="115"/>
      <c r="ADT36" s="115"/>
      <c r="ADU36" s="115"/>
      <c r="ADV36" s="115"/>
      <c r="ADW36" s="115"/>
      <c r="ADX36" s="115"/>
      <c r="ADY36" s="115"/>
      <c r="ADZ36" s="115"/>
      <c r="AEA36" s="115"/>
      <c r="AEB36" s="115"/>
      <c r="AEC36" s="115"/>
      <c r="AED36" s="115"/>
      <c r="AEE36" s="115"/>
      <c r="AEF36" s="115"/>
      <c r="AEG36" s="115"/>
      <c r="AEH36" s="115"/>
      <c r="AEI36" s="115"/>
      <c r="AEJ36" s="115"/>
      <c r="AEK36" s="115"/>
      <c r="AEL36" s="115"/>
      <c r="AEM36" s="115"/>
      <c r="AEN36" s="115"/>
      <c r="AEO36" s="115"/>
      <c r="AEP36" s="115"/>
      <c r="AEQ36" s="115"/>
      <c r="AER36" s="115"/>
      <c r="AES36" s="115"/>
      <c r="AET36" s="115"/>
      <c r="AEU36" s="115"/>
      <c r="AEV36" s="115"/>
      <c r="AEW36" s="115"/>
      <c r="AEX36" s="115"/>
      <c r="AEY36" s="115"/>
      <c r="AEZ36" s="115"/>
      <c r="AFA36" s="115"/>
      <c r="AFB36" s="115"/>
      <c r="AFC36" s="115"/>
      <c r="AFD36" s="115"/>
      <c r="AFE36" s="115"/>
      <c r="AFF36" s="115"/>
      <c r="AFG36" s="115"/>
      <c r="AFH36" s="115"/>
      <c r="AFI36" s="115"/>
      <c r="AFJ36" s="115"/>
      <c r="AFK36" s="115"/>
      <c r="AFL36" s="115"/>
      <c r="AFM36" s="115"/>
      <c r="AFN36" s="115"/>
      <c r="AFO36" s="115"/>
      <c r="AFP36" s="115"/>
      <c r="AFQ36" s="115"/>
      <c r="AFR36" s="115"/>
      <c r="AFS36" s="115"/>
      <c r="AFT36" s="115"/>
      <c r="AFU36" s="115"/>
      <c r="AFV36" s="115"/>
      <c r="AFW36" s="115"/>
      <c r="AFX36" s="115"/>
      <c r="AFY36" s="115"/>
      <c r="AFZ36" s="115"/>
      <c r="AGA36" s="115"/>
      <c r="AGB36" s="115"/>
      <c r="AGC36" s="115"/>
      <c r="AGD36" s="115"/>
      <c r="AGE36" s="115"/>
      <c r="AGF36" s="115"/>
      <c r="AGG36" s="115"/>
      <c r="AGH36" s="115"/>
      <c r="AGI36" s="115"/>
      <c r="AGJ36" s="115"/>
      <c r="AGK36" s="115"/>
      <c r="AGL36" s="115"/>
      <c r="AGM36" s="115"/>
      <c r="AGN36" s="115"/>
      <c r="AGO36" s="115"/>
      <c r="AGP36" s="115"/>
      <c r="AGQ36" s="115"/>
      <c r="AGR36" s="115"/>
      <c r="AGS36" s="115"/>
      <c r="AGT36" s="115"/>
      <c r="AGU36" s="115"/>
      <c r="AGV36" s="115"/>
      <c r="AGW36" s="115"/>
      <c r="AGX36" s="115"/>
      <c r="AGY36" s="115"/>
      <c r="AGZ36" s="115"/>
      <c r="AHA36" s="115"/>
      <c r="AHB36" s="115"/>
      <c r="AHC36" s="115"/>
      <c r="AHD36" s="115"/>
      <c r="AHE36" s="115"/>
      <c r="AHF36" s="115"/>
      <c r="AHG36" s="115"/>
      <c r="AHH36" s="115"/>
      <c r="AHI36" s="115"/>
      <c r="AHJ36" s="115"/>
      <c r="AHK36" s="115"/>
      <c r="AHL36" s="115"/>
      <c r="AHM36" s="115"/>
      <c r="AHN36" s="115"/>
      <c r="AHO36" s="115"/>
      <c r="AHP36" s="115"/>
      <c r="AHQ36" s="115"/>
      <c r="AHR36" s="115"/>
      <c r="AHS36" s="115"/>
      <c r="AHT36" s="115"/>
      <c r="AHU36" s="115"/>
      <c r="AHV36" s="115"/>
      <c r="AHW36" s="115"/>
      <c r="AHX36" s="115"/>
      <c r="AHY36" s="115"/>
      <c r="AHZ36" s="115"/>
      <c r="AIA36" s="115"/>
      <c r="AIB36" s="115"/>
      <c r="AIC36" s="115"/>
      <c r="AID36" s="115"/>
      <c r="AIE36" s="115"/>
      <c r="AIF36" s="115"/>
      <c r="AIG36" s="115"/>
      <c r="AIH36" s="115"/>
      <c r="AII36" s="115"/>
      <c r="AIJ36" s="115"/>
      <c r="AIK36" s="115"/>
      <c r="AIL36" s="115"/>
      <c r="AIM36" s="115"/>
      <c r="AIN36" s="115"/>
      <c r="AIO36" s="115"/>
      <c r="AIP36" s="115"/>
      <c r="AIQ36" s="115"/>
      <c r="AIR36" s="115"/>
      <c r="AIS36" s="115"/>
    </row>
    <row r="37" spans="1:929" ht="156" customHeight="1" x14ac:dyDescent="0.2">
      <c r="A37" s="37"/>
      <c r="B37" s="357"/>
      <c r="C37" s="289" t="s">
        <v>531</v>
      </c>
      <c r="D37" s="117" t="s">
        <v>499</v>
      </c>
      <c r="E37" s="137"/>
      <c r="BS37" s="308"/>
      <c r="BT37" s="330"/>
      <c r="BU37" s="289" t="s">
        <v>469</v>
      </c>
      <c r="BV37" s="300" t="s">
        <v>540</v>
      </c>
      <c r="BW37" s="137"/>
      <c r="BX37" s="115"/>
      <c r="BY37" s="115"/>
      <c r="BZ37" s="115"/>
      <c r="CA37" s="115"/>
      <c r="CB37" s="115"/>
      <c r="CC37" s="115"/>
      <c r="CD37" s="115"/>
      <c r="CE37" s="115"/>
      <c r="CF37" s="115"/>
      <c r="CG37" s="115"/>
      <c r="CH37" s="115"/>
      <c r="CI37" s="115"/>
      <c r="CJ37" s="115"/>
      <c r="CK37" s="115"/>
      <c r="CL37" s="115"/>
      <c r="CM37" s="115"/>
      <c r="CN37" s="115"/>
      <c r="CO37" s="115"/>
      <c r="CP37" s="115"/>
      <c r="CQ37" s="115"/>
      <c r="CR37" s="115"/>
      <c r="CS37" s="115"/>
      <c r="CT37" s="115"/>
      <c r="CU37" s="115"/>
      <c r="CV37" s="115"/>
      <c r="CW37" s="115"/>
      <c r="CX37" s="115"/>
      <c r="CY37" s="115"/>
      <c r="CZ37" s="115"/>
      <c r="DA37" s="115"/>
      <c r="DB37" s="115"/>
      <c r="DC37" s="115"/>
      <c r="DD37" s="115"/>
      <c r="DE37" s="115"/>
      <c r="DF37" s="115"/>
      <c r="DG37" s="115"/>
      <c r="DH37" s="115"/>
      <c r="DI37" s="115"/>
      <c r="DJ37" s="115"/>
      <c r="DK37" s="115"/>
      <c r="DL37" s="115"/>
      <c r="DM37" s="115"/>
      <c r="DN37" s="115"/>
      <c r="DO37" s="115"/>
      <c r="DP37" s="115"/>
      <c r="DQ37" s="115"/>
      <c r="DR37" s="115"/>
      <c r="DS37" s="115"/>
      <c r="DT37" s="115"/>
      <c r="DU37" s="115"/>
      <c r="DV37" s="115"/>
      <c r="DW37" s="115"/>
      <c r="DX37" s="115"/>
      <c r="DY37" s="115"/>
      <c r="DZ37" s="115"/>
      <c r="EA37" s="115"/>
      <c r="EB37" s="115"/>
      <c r="EC37" s="115"/>
      <c r="ED37" s="115"/>
      <c r="EE37" s="115"/>
      <c r="EF37" s="115"/>
      <c r="EG37" s="115"/>
      <c r="EH37" s="115"/>
      <c r="EI37" s="115"/>
      <c r="EJ37" s="115"/>
      <c r="EK37" s="115"/>
      <c r="EL37" s="115"/>
      <c r="EM37" s="115"/>
      <c r="EN37" s="115"/>
      <c r="EO37" s="115"/>
      <c r="EP37" s="115"/>
      <c r="EQ37" s="115"/>
      <c r="ER37" s="115"/>
      <c r="ES37" s="115"/>
      <c r="ET37" s="115"/>
      <c r="EU37" s="115"/>
      <c r="EV37" s="115"/>
      <c r="EW37" s="115"/>
      <c r="EX37" s="115"/>
      <c r="EY37" s="115"/>
      <c r="EZ37" s="115"/>
      <c r="FA37" s="115"/>
      <c r="FB37" s="115"/>
      <c r="FC37" s="115"/>
      <c r="FD37" s="115"/>
      <c r="FE37" s="115"/>
      <c r="FF37" s="115"/>
      <c r="FG37" s="115"/>
      <c r="FH37" s="115"/>
      <c r="FI37" s="115"/>
      <c r="FJ37" s="115"/>
      <c r="FK37" s="115"/>
      <c r="FL37" s="115"/>
      <c r="FM37" s="115"/>
      <c r="FN37" s="115"/>
      <c r="FO37" s="115"/>
      <c r="FP37" s="115"/>
      <c r="FQ37" s="115"/>
      <c r="FR37" s="115"/>
      <c r="FS37" s="115"/>
      <c r="FT37" s="115"/>
      <c r="FU37" s="115"/>
      <c r="FV37" s="115"/>
      <c r="FW37" s="115"/>
      <c r="FX37" s="115"/>
      <c r="FY37" s="115"/>
      <c r="FZ37" s="115"/>
      <c r="GA37" s="115"/>
      <c r="GB37" s="115"/>
      <c r="GC37" s="115"/>
      <c r="GD37" s="115"/>
      <c r="GE37" s="115"/>
      <c r="GF37" s="115"/>
      <c r="GG37" s="115"/>
      <c r="GH37" s="115"/>
      <c r="GI37" s="115"/>
      <c r="GJ37" s="115"/>
      <c r="GK37" s="115"/>
      <c r="GL37" s="115"/>
      <c r="GM37" s="115"/>
      <c r="GN37" s="115"/>
      <c r="GO37" s="115"/>
      <c r="GP37" s="115"/>
      <c r="GQ37" s="115"/>
      <c r="GR37" s="115"/>
      <c r="GS37" s="115"/>
      <c r="GT37" s="115"/>
      <c r="GU37" s="115"/>
      <c r="GV37" s="115"/>
      <c r="GW37" s="115"/>
      <c r="GX37" s="115"/>
      <c r="GY37" s="115"/>
      <c r="GZ37" s="115"/>
      <c r="HA37" s="115"/>
      <c r="HB37" s="115"/>
      <c r="HC37" s="115"/>
      <c r="HD37" s="115"/>
      <c r="HE37" s="115"/>
      <c r="HF37" s="115"/>
      <c r="HG37" s="115"/>
      <c r="HH37" s="115"/>
      <c r="HI37" s="115"/>
      <c r="HJ37" s="115"/>
      <c r="HK37" s="115"/>
      <c r="HL37" s="115"/>
      <c r="HM37" s="115"/>
      <c r="HN37" s="115"/>
      <c r="HO37" s="115"/>
      <c r="HP37" s="115"/>
      <c r="HQ37" s="115"/>
      <c r="HR37" s="115"/>
      <c r="HS37" s="115"/>
      <c r="HT37" s="115"/>
      <c r="HU37" s="115"/>
      <c r="HV37" s="115"/>
      <c r="HW37" s="115"/>
      <c r="HX37" s="115"/>
      <c r="HY37" s="115"/>
      <c r="HZ37" s="115"/>
      <c r="IA37" s="115"/>
      <c r="IB37" s="115"/>
      <c r="IC37" s="115"/>
      <c r="ID37" s="115"/>
      <c r="IE37" s="115"/>
      <c r="IF37" s="115"/>
      <c r="IG37" s="115"/>
      <c r="IH37" s="115"/>
      <c r="II37" s="115"/>
      <c r="IJ37" s="115"/>
      <c r="IK37" s="115"/>
      <c r="IL37" s="115"/>
      <c r="IM37" s="115"/>
      <c r="IN37" s="115"/>
      <c r="IO37" s="115"/>
      <c r="IP37" s="115"/>
      <c r="IQ37" s="115"/>
      <c r="IR37" s="115"/>
      <c r="IS37" s="115"/>
      <c r="IT37" s="115"/>
      <c r="IU37" s="115"/>
      <c r="IV37" s="115"/>
      <c r="IW37" s="115"/>
      <c r="IX37" s="115"/>
      <c r="IY37" s="115"/>
      <c r="IZ37" s="115"/>
      <c r="JA37" s="115"/>
      <c r="JB37" s="115"/>
      <c r="JC37" s="115"/>
      <c r="JD37" s="115"/>
      <c r="JE37" s="115"/>
      <c r="JF37" s="115"/>
      <c r="JG37" s="115"/>
      <c r="JH37" s="115"/>
      <c r="JI37" s="115"/>
      <c r="JJ37" s="115"/>
      <c r="JK37" s="115"/>
      <c r="JL37" s="115"/>
      <c r="JM37" s="115"/>
      <c r="JN37" s="115"/>
      <c r="JO37" s="115"/>
      <c r="JP37" s="115"/>
      <c r="JQ37" s="115"/>
      <c r="JR37" s="115"/>
      <c r="JS37" s="115"/>
      <c r="JT37" s="115"/>
      <c r="JU37" s="115"/>
      <c r="JV37" s="115"/>
      <c r="JW37" s="115"/>
      <c r="JX37" s="115"/>
      <c r="JY37" s="115"/>
      <c r="JZ37" s="115"/>
      <c r="KA37" s="115"/>
      <c r="KB37" s="115"/>
      <c r="KC37" s="115"/>
      <c r="KD37" s="115"/>
      <c r="KE37" s="115"/>
      <c r="KF37" s="115"/>
      <c r="KG37" s="115"/>
      <c r="KH37" s="115"/>
      <c r="KI37" s="115"/>
      <c r="KJ37" s="115"/>
      <c r="KK37" s="115"/>
      <c r="KL37" s="115"/>
      <c r="KM37" s="115"/>
      <c r="KN37" s="115"/>
      <c r="KO37" s="115"/>
      <c r="KP37" s="115"/>
      <c r="KQ37" s="115"/>
      <c r="KR37" s="115"/>
      <c r="KS37" s="115"/>
      <c r="KT37" s="115"/>
      <c r="KU37" s="115"/>
      <c r="KV37" s="115"/>
      <c r="KW37" s="115"/>
      <c r="KX37" s="115"/>
      <c r="KY37" s="115"/>
      <c r="KZ37" s="115"/>
      <c r="LA37" s="115"/>
      <c r="LB37" s="115"/>
      <c r="LC37" s="115"/>
      <c r="LD37" s="115"/>
      <c r="LE37" s="115"/>
      <c r="LF37" s="115"/>
      <c r="LG37" s="115"/>
      <c r="LH37" s="115"/>
      <c r="LI37" s="115"/>
      <c r="LJ37" s="115"/>
      <c r="LK37" s="115"/>
      <c r="LL37" s="115"/>
      <c r="LM37" s="115"/>
      <c r="LN37" s="115"/>
      <c r="LO37" s="115"/>
      <c r="LP37" s="115"/>
      <c r="LQ37" s="115"/>
      <c r="LR37" s="115"/>
      <c r="LS37" s="115"/>
      <c r="LT37" s="115"/>
      <c r="LU37" s="115"/>
      <c r="LV37" s="115"/>
      <c r="LW37" s="115"/>
      <c r="LX37" s="115"/>
      <c r="LY37" s="115"/>
      <c r="LZ37" s="115"/>
      <c r="MA37" s="115"/>
      <c r="MB37" s="115"/>
      <c r="MC37" s="115"/>
      <c r="MD37" s="115"/>
      <c r="ME37" s="115"/>
      <c r="MF37" s="115"/>
      <c r="MG37" s="115"/>
      <c r="MH37" s="115"/>
      <c r="MI37" s="115"/>
      <c r="MJ37" s="115"/>
      <c r="MK37" s="115"/>
      <c r="ML37" s="115"/>
      <c r="MM37" s="115"/>
      <c r="MN37" s="115"/>
      <c r="MO37" s="115"/>
      <c r="MP37" s="115"/>
      <c r="MQ37" s="115"/>
      <c r="MR37" s="115"/>
      <c r="MS37" s="115"/>
      <c r="MT37" s="115"/>
      <c r="MU37" s="115"/>
      <c r="MV37" s="115"/>
      <c r="MW37" s="115"/>
      <c r="MX37" s="115"/>
      <c r="MY37" s="115"/>
      <c r="MZ37" s="115"/>
      <c r="NA37" s="115"/>
      <c r="NB37" s="115"/>
      <c r="NC37" s="115"/>
      <c r="ND37" s="115"/>
      <c r="NE37" s="115"/>
      <c r="NF37" s="115"/>
      <c r="NG37" s="115"/>
      <c r="NH37" s="115"/>
      <c r="NI37" s="115"/>
      <c r="NJ37" s="115"/>
      <c r="NK37" s="115"/>
      <c r="NL37" s="115"/>
      <c r="NM37" s="115"/>
      <c r="NN37" s="115"/>
      <c r="NO37" s="115"/>
      <c r="NP37" s="115"/>
      <c r="NQ37" s="115"/>
      <c r="NR37" s="115"/>
      <c r="NS37" s="115"/>
      <c r="NT37" s="115"/>
      <c r="NU37" s="115"/>
      <c r="NV37" s="115"/>
      <c r="NW37" s="115"/>
      <c r="NX37" s="115"/>
      <c r="NY37" s="115"/>
      <c r="NZ37" s="115"/>
      <c r="OA37" s="115"/>
      <c r="OB37" s="115"/>
      <c r="OC37" s="115"/>
      <c r="OD37" s="115"/>
      <c r="OE37" s="115"/>
      <c r="OF37" s="115"/>
      <c r="OG37" s="115"/>
      <c r="OH37" s="115"/>
      <c r="OI37" s="115"/>
      <c r="OJ37" s="115"/>
      <c r="OK37" s="115"/>
      <c r="OL37" s="115"/>
      <c r="OM37" s="115"/>
      <c r="ON37" s="115"/>
      <c r="OO37" s="115"/>
      <c r="OP37" s="115"/>
      <c r="OQ37" s="115"/>
      <c r="OR37" s="115"/>
      <c r="OS37" s="115"/>
      <c r="OT37" s="115"/>
      <c r="OU37" s="115"/>
      <c r="OV37" s="115"/>
      <c r="OW37" s="115"/>
      <c r="OX37" s="115"/>
      <c r="OY37" s="115"/>
      <c r="OZ37" s="115"/>
      <c r="PA37" s="115"/>
      <c r="PB37" s="115"/>
      <c r="PC37" s="115"/>
      <c r="PD37" s="115"/>
      <c r="PE37" s="115"/>
      <c r="PF37" s="115"/>
      <c r="PG37" s="115"/>
      <c r="PH37" s="115"/>
      <c r="PI37" s="115"/>
      <c r="PJ37" s="115"/>
      <c r="PK37" s="115"/>
      <c r="PL37" s="115"/>
      <c r="PM37" s="115"/>
      <c r="PN37" s="115"/>
      <c r="PO37" s="115"/>
      <c r="PP37" s="115"/>
      <c r="PQ37" s="115"/>
      <c r="PR37" s="115"/>
      <c r="PS37" s="115"/>
      <c r="PT37" s="115"/>
      <c r="PU37" s="115"/>
      <c r="PV37" s="115"/>
      <c r="PW37" s="115"/>
      <c r="PX37" s="115"/>
      <c r="PY37" s="115"/>
      <c r="PZ37" s="115"/>
      <c r="QA37" s="115"/>
      <c r="QB37" s="115"/>
      <c r="QC37" s="115"/>
      <c r="QD37" s="115"/>
      <c r="QE37" s="115"/>
      <c r="QF37" s="115"/>
      <c r="QG37" s="115"/>
      <c r="QH37" s="115"/>
      <c r="QI37" s="115"/>
      <c r="QJ37" s="115"/>
      <c r="QK37" s="115"/>
      <c r="QL37" s="115"/>
      <c r="QM37" s="115"/>
      <c r="QN37" s="115"/>
      <c r="QO37" s="115"/>
      <c r="QP37" s="115"/>
      <c r="QQ37" s="115"/>
      <c r="QR37" s="115"/>
      <c r="QS37" s="115"/>
      <c r="QT37" s="115"/>
      <c r="QU37" s="115"/>
      <c r="QV37" s="115"/>
      <c r="QW37" s="115"/>
      <c r="QX37" s="115"/>
      <c r="QY37" s="115"/>
      <c r="QZ37" s="115"/>
      <c r="RA37" s="115"/>
      <c r="RB37" s="115"/>
      <c r="RC37" s="115"/>
      <c r="RD37" s="115"/>
      <c r="RE37" s="115"/>
      <c r="RF37" s="115"/>
      <c r="RG37" s="115"/>
      <c r="RH37" s="115"/>
      <c r="RI37" s="115"/>
      <c r="RJ37" s="115"/>
      <c r="RK37" s="115"/>
      <c r="RL37" s="115"/>
      <c r="RM37" s="115"/>
      <c r="RN37" s="115"/>
      <c r="RO37" s="115"/>
      <c r="RP37" s="115"/>
      <c r="RQ37" s="115"/>
      <c r="RR37" s="115"/>
      <c r="RS37" s="115"/>
      <c r="RT37" s="115"/>
      <c r="RU37" s="115"/>
      <c r="RV37" s="115"/>
      <c r="RW37" s="115"/>
      <c r="RX37" s="115"/>
      <c r="RY37" s="115"/>
      <c r="RZ37" s="115"/>
      <c r="SA37" s="115"/>
      <c r="SB37" s="115"/>
      <c r="SC37" s="115"/>
      <c r="SD37" s="115"/>
      <c r="SE37" s="115"/>
      <c r="SF37" s="115"/>
      <c r="SG37" s="115"/>
      <c r="SH37" s="115"/>
      <c r="SI37" s="115"/>
      <c r="SJ37" s="115"/>
      <c r="SK37" s="115"/>
      <c r="SL37" s="115"/>
      <c r="SM37" s="115"/>
      <c r="SN37" s="115"/>
      <c r="SO37" s="115"/>
      <c r="SP37" s="115"/>
      <c r="SQ37" s="115"/>
      <c r="SR37" s="115"/>
      <c r="SS37" s="115"/>
      <c r="ST37" s="115"/>
      <c r="SU37" s="115"/>
      <c r="SV37" s="115"/>
      <c r="SW37" s="115"/>
      <c r="SX37" s="115"/>
      <c r="SY37" s="115"/>
      <c r="SZ37" s="115"/>
      <c r="TA37" s="115"/>
      <c r="TB37" s="115"/>
      <c r="TC37" s="115"/>
      <c r="TD37" s="115"/>
      <c r="TE37" s="115"/>
      <c r="TF37" s="115"/>
      <c r="TG37" s="115"/>
      <c r="TH37" s="115"/>
      <c r="TI37" s="115"/>
      <c r="TJ37" s="115"/>
      <c r="TK37" s="115"/>
      <c r="TL37" s="115"/>
      <c r="TM37" s="115"/>
      <c r="TN37" s="115"/>
      <c r="TO37" s="115"/>
      <c r="TP37" s="115"/>
      <c r="TQ37" s="115"/>
      <c r="TR37" s="115"/>
      <c r="TS37" s="115"/>
      <c r="TT37" s="115"/>
      <c r="TU37" s="115"/>
      <c r="TV37" s="115"/>
      <c r="TW37" s="115"/>
      <c r="TX37" s="115"/>
      <c r="TY37" s="115"/>
      <c r="TZ37" s="115"/>
      <c r="UA37" s="115"/>
      <c r="UB37" s="115"/>
      <c r="UC37" s="115"/>
      <c r="UD37" s="115"/>
      <c r="UE37" s="115"/>
      <c r="UF37" s="115"/>
      <c r="UG37" s="115"/>
      <c r="UH37" s="115"/>
      <c r="UI37" s="115"/>
      <c r="UJ37" s="115"/>
      <c r="UK37" s="115"/>
      <c r="UL37" s="115"/>
      <c r="UM37" s="115"/>
      <c r="UN37" s="115"/>
      <c r="UO37" s="115"/>
      <c r="UP37" s="115"/>
      <c r="UQ37" s="115"/>
      <c r="UR37" s="115"/>
      <c r="US37" s="115"/>
      <c r="UT37" s="115"/>
      <c r="UU37" s="115"/>
      <c r="UV37" s="115"/>
      <c r="UW37" s="115"/>
      <c r="UX37" s="115"/>
      <c r="UY37" s="115"/>
      <c r="UZ37" s="115"/>
      <c r="VA37" s="115"/>
      <c r="VB37" s="115"/>
      <c r="VC37" s="115"/>
      <c r="VD37" s="115"/>
      <c r="VE37" s="115"/>
      <c r="VF37" s="115"/>
      <c r="VG37" s="115"/>
      <c r="VH37" s="115"/>
      <c r="VI37" s="115"/>
      <c r="VJ37" s="115"/>
      <c r="VK37" s="115"/>
      <c r="VL37" s="115"/>
      <c r="VM37" s="115"/>
      <c r="VN37" s="115"/>
      <c r="VO37" s="115"/>
      <c r="VP37" s="115"/>
      <c r="VQ37" s="115"/>
      <c r="VR37" s="115"/>
      <c r="VS37" s="115"/>
      <c r="VT37" s="115"/>
      <c r="VU37" s="115"/>
      <c r="VV37" s="115"/>
      <c r="VW37" s="115"/>
      <c r="VX37" s="115"/>
      <c r="VY37" s="115"/>
      <c r="VZ37" s="115"/>
      <c r="WA37" s="115"/>
      <c r="WB37" s="115"/>
      <c r="WC37" s="115"/>
      <c r="WD37" s="115"/>
      <c r="WE37" s="115"/>
      <c r="WF37" s="115"/>
      <c r="WG37" s="115"/>
      <c r="WH37" s="115"/>
      <c r="WI37" s="115"/>
      <c r="WJ37" s="115"/>
      <c r="WK37" s="115"/>
      <c r="WL37" s="115"/>
      <c r="WM37" s="115"/>
      <c r="WN37" s="115"/>
      <c r="WO37" s="115"/>
      <c r="WP37" s="115"/>
      <c r="WQ37" s="115"/>
      <c r="WR37" s="115"/>
      <c r="WS37" s="115"/>
      <c r="WT37" s="115"/>
      <c r="WU37" s="115"/>
      <c r="WV37" s="115"/>
      <c r="WW37" s="115"/>
      <c r="WX37" s="115"/>
      <c r="WY37" s="115"/>
      <c r="WZ37" s="115"/>
      <c r="XA37" s="115"/>
      <c r="XB37" s="115"/>
      <c r="XC37" s="115"/>
      <c r="XD37" s="115"/>
      <c r="XE37" s="115"/>
      <c r="XF37" s="115"/>
      <c r="XG37" s="115"/>
      <c r="XH37" s="115"/>
      <c r="XI37" s="115"/>
      <c r="XJ37" s="115"/>
      <c r="XK37" s="115"/>
      <c r="XL37" s="115"/>
      <c r="XM37" s="115"/>
      <c r="XN37" s="115"/>
      <c r="XO37" s="115"/>
      <c r="XP37" s="115"/>
      <c r="XQ37" s="115"/>
      <c r="XR37" s="115"/>
      <c r="XS37" s="115"/>
      <c r="XT37" s="115"/>
      <c r="XU37" s="115"/>
      <c r="XV37" s="115"/>
      <c r="XW37" s="115"/>
      <c r="XX37" s="115"/>
      <c r="XY37" s="115"/>
      <c r="XZ37" s="115"/>
      <c r="YA37" s="115"/>
      <c r="YB37" s="115"/>
      <c r="YC37" s="115"/>
      <c r="YD37" s="115"/>
      <c r="YE37" s="115"/>
      <c r="YF37" s="115"/>
      <c r="YG37" s="115"/>
      <c r="YH37" s="115"/>
      <c r="YI37" s="115"/>
      <c r="YJ37" s="115"/>
      <c r="YK37" s="115"/>
      <c r="YL37" s="115"/>
      <c r="YM37" s="115"/>
      <c r="YN37" s="115"/>
      <c r="YO37" s="115"/>
      <c r="YP37" s="115"/>
      <c r="YQ37" s="115"/>
      <c r="YR37" s="115"/>
      <c r="YS37" s="115"/>
      <c r="YT37" s="115"/>
      <c r="YU37" s="115"/>
      <c r="YV37" s="115"/>
      <c r="YW37" s="115"/>
      <c r="YX37" s="115"/>
      <c r="YY37" s="115"/>
      <c r="YZ37" s="115"/>
      <c r="ZA37" s="115"/>
      <c r="ZB37" s="115"/>
      <c r="ZC37" s="115"/>
      <c r="ZD37" s="115"/>
      <c r="ZE37" s="115"/>
      <c r="ZF37" s="115"/>
      <c r="ZG37" s="115"/>
      <c r="ZH37" s="115"/>
      <c r="ZI37" s="115"/>
      <c r="ZJ37" s="115"/>
      <c r="ZK37" s="115"/>
      <c r="ZL37" s="115"/>
      <c r="ZM37" s="115"/>
      <c r="ZN37" s="115"/>
      <c r="ZO37" s="115"/>
      <c r="ZP37" s="115"/>
      <c r="ZQ37" s="115"/>
      <c r="ZR37" s="115"/>
      <c r="ZS37" s="115"/>
      <c r="ZT37" s="115"/>
      <c r="ZU37" s="115"/>
      <c r="ZV37" s="115"/>
      <c r="ZW37" s="115"/>
      <c r="ZX37" s="115"/>
      <c r="ZY37" s="115"/>
      <c r="ZZ37" s="115"/>
      <c r="AAA37" s="115"/>
      <c r="AAB37" s="115"/>
      <c r="AAC37" s="115"/>
      <c r="AAD37" s="115"/>
      <c r="AAE37" s="115"/>
      <c r="AAF37" s="115"/>
      <c r="AAG37" s="115"/>
      <c r="AAH37" s="115"/>
      <c r="AAI37" s="115"/>
      <c r="AAJ37" s="115"/>
      <c r="AAK37" s="115"/>
      <c r="AAL37" s="115"/>
      <c r="AAM37" s="115"/>
      <c r="AAN37" s="115"/>
      <c r="AAO37" s="115"/>
      <c r="AAP37" s="115"/>
      <c r="AAQ37" s="115"/>
      <c r="AAR37" s="115"/>
      <c r="AAS37" s="115"/>
      <c r="AAT37" s="115"/>
      <c r="AAU37" s="115"/>
      <c r="AAV37" s="115"/>
      <c r="AAW37" s="115"/>
      <c r="AAX37" s="115"/>
      <c r="AAY37" s="115"/>
      <c r="AAZ37" s="115"/>
      <c r="ABA37" s="115"/>
      <c r="ABB37" s="115"/>
      <c r="ABC37" s="115"/>
      <c r="ABD37" s="115"/>
      <c r="ABE37" s="115"/>
      <c r="ABF37" s="115"/>
      <c r="ABG37" s="115"/>
      <c r="ABH37" s="115"/>
      <c r="ABI37" s="115"/>
      <c r="ABJ37" s="115"/>
      <c r="ABK37" s="115"/>
      <c r="ABL37" s="115"/>
      <c r="ABM37" s="115"/>
      <c r="ABN37" s="115"/>
      <c r="ABO37" s="115"/>
      <c r="ABP37" s="115"/>
      <c r="ABQ37" s="115"/>
      <c r="ABR37" s="115"/>
      <c r="ABS37" s="115"/>
      <c r="ABT37" s="115"/>
      <c r="ABU37" s="115"/>
      <c r="ABV37" s="115"/>
      <c r="ABW37" s="115"/>
      <c r="ABX37" s="115"/>
      <c r="ABY37" s="115"/>
      <c r="ABZ37" s="115"/>
      <c r="ACA37" s="115"/>
      <c r="ACB37" s="115"/>
      <c r="ACC37" s="115"/>
      <c r="ACD37" s="115"/>
      <c r="ACE37" s="115"/>
      <c r="ACF37" s="115"/>
      <c r="ACG37" s="115"/>
      <c r="ACH37" s="115"/>
      <c r="ACI37" s="115"/>
      <c r="ACJ37" s="115"/>
      <c r="ACK37" s="115"/>
      <c r="ACL37" s="115"/>
      <c r="ACM37" s="115"/>
      <c r="ACN37" s="115"/>
      <c r="ACO37" s="115"/>
      <c r="ACP37" s="115"/>
      <c r="ACQ37" s="115"/>
      <c r="ACR37" s="115"/>
      <c r="ACS37" s="115"/>
      <c r="ACT37" s="115"/>
      <c r="ACU37" s="115"/>
      <c r="ACV37" s="115"/>
      <c r="ACW37" s="115"/>
      <c r="ACX37" s="115"/>
      <c r="ACY37" s="115"/>
      <c r="ACZ37" s="115"/>
      <c r="ADA37" s="115"/>
      <c r="ADB37" s="115"/>
      <c r="ADC37" s="115"/>
      <c r="ADD37" s="115"/>
      <c r="ADE37" s="115"/>
      <c r="ADF37" s="115"/>
      <c r="ADG37" s="115"/>
      <c r="ADH37" s="115"/>
      <c r="ADI37" s="115"/>
      <c r="ADJ37" s="115"/>
      <c r="ADK37" s="115"/>
      <c r="ADL37" s="115"/>
      <c r="ADM37" s="115"/>
      <c r="ADN37" s="115"/>
      <c r="ADO37" s="115"/>
      <c r="ADP37" s="115"/>
      <c r="ADQ37" s="115"/>
      <c r="ADR37" s="115"/>
      <c r="ADS37" s="115"/>
      <c r="ADT37" s="115"/>
      <c r="ADU37" s="115"/>
      <c r="ADV37" s="115"/>
      <c r="ADW37" s="115"/>
      <c r="ADX37" s="115"/>
      <c r="ADY37" s="115"/>
      <c r="ADZ37" s="115"/>
      <c r="AEA37" s="115"/>
      <c r="AEB37" s="115"/>
      <c r="AEC37" s="115"/>
      <c r="AED37" s="115"/>
      <c r="AEE37" s="115"/>
      <c r="AEF37" s="115"/>
      <c r="AEG37" s="115"/>
      <c r="AEH37" s="115"/>
      <c r="AEI37" s="115"/>
      <c r="AEJ37" s="115"/>
      <c r="AEK37" s="115"/>
      <c r="AEL37" s="115"/>
      <c r="AEM37" s="115"/>
      <c r="AEN37" s="115"/>
      <c r="AEO37" s="115"/>
      <c r="AEP37" s="115"/>
      <c r="AEQ37" s="115"/>
      <c r="AER37" s="115"/>
      <c r="AES37" s="115"/>
      <c r="AET37" s="115"/>
      <c r="AEU37" s="115"/>
      <c r="AEV37" s="115"/>
      <c r="AEW37" s="115"/>
      <c r="AEX37" s="115"/>
      <c r="AEY37" s="115"/>
      <c r="AEZ37" s="115"/>
      <c r="AFA37" s="115"/>
      <c r="AFB37" s="115"/>
      <c r="AFC37" s="115"/>
      <c r="AFD37" s="115"/>
      <c r="AFE37" s="115"/>
      <c r="AFF37" s="115"/>
      <c r="AFG37" s="115"/>
      <c r="AFH37" s="115"/>
      <c r="AFI37" s="115"/>
      <c r="AFJ37" s="115"/>
      <c r="AFK37" s="115"/>
      <c r="AFL37" s="115"/>
      <c r="AFM37" s="115"/>
      <c r="AFN37" s="115"/>
      <c r="AFO37" s="115"/>
      <c r="AFP37" s="115"/>
      <c r="AFQ37" s="115"/>
      <c r="AFR37" s="115"/>
      <c r="AFS37" s="115"/>
      <c r="AFT37" s="115"/>
      <c r="AFU37" s="115"/>
      <c r="AFV37" s="115"/>
      <c r="AFW37" s="115"/>
      <c r="AFX37" s="115"/>
      <c r="AFY37" s="115"/>
      <c r="AFZ37" s="115"/>
      <c r="AGA37" s="115"/>
      <c r="AGB37" s="115"/>
      <c r="AGC37" s="115"/>
      <c r="AGD37" s="115"/>
      <c r="AGE37" s="115"/>
      <c r="AGF37" s="115"/>
      <c r="AGG37" s="115"/>
      <c r="AGH37" s="115"/>
      <c r="AGI37" s="115"/>
      <c r="AGJ37" s="115"/>
      <c r="AGK37" s="115"/>
      <c r="AGL37" s="115"/>
      <c r="AGM37" s="115"/>
      <c r="AGN37" s="115"/>
      <c r="AGO37" s="115"/>
      <c r="AGP37" s="115"/>
      <c r="AGQ37" s="115"/>
      <c r="AGR37" s="115"/>
      <c r="AGS37" s="115"/>
      <c r="AGT37" s="115"/>
      <c r="AGU37" s="115"/>
      <c r="AGV37" s="115"/>
      <c r="AGW37" s="115"/>
      <c r="AGX37" s="115"/>
      <c r="AGY37" s="115"/>
      <c r="AGZ37" s="115"/>
      <c r="AHA37" s="115"/>
      <c r="AHB37" s="115"/>
      <c r="AHC37" s="115"/>
      <c r="AHD37" s="115"/>
      <c r="AHE37" s="115"/>
      <c r="AHF37" s="115"/>
      <c r="AHG37" s="115"/>
      <c r="AHH37" s="115"/>
      <c r="AHI37" s="115"/>
      <c r="AHJ37" s="115"/>
      <c r="AHK37" s="115"/>
      <c r="AHL37" s="115"/>
      <c r="AHM37" s="115"/>
      <c r="AHN37" s="115"/>
      <c r="AHO37" s="115"/>
      <c r="AHP37" s="115"/>
      <c r="AHQ37" s="115"/>
      <c r="AHR37" s="115"/>
      <c r="AHS37" s="115"/>
      <c r="AHT37" s="115"/>
      <c r="AHU37" s="115"/>
      <c r="AHV37" s="115"/>
      <c r="AHW37" s="115"/>
      <c r="AHX37" s="115"/>
      <c r="AHY37" s="115"/>
      <c r="AHZ37" s="115"/>
      <c r="AIA37" s="115"/>
      <c r="AIB37" s="115"/>
      <c r="AIC37" s="115"/>
      <c r="AID37" s="115"/>
      <c r="AIE37" s="115"/>
      <c r="AIF37" s="115"/>
      <c r="AIG37" s="115"/>
      <c r="AIH37" s="115"/>
      <c r="AII37" s="115"/>
      <c r="AIJ37" s="115"/>
      <c r="AIK37" s="115"/>
      <c r="AIL37" s="115"/>
      <c r="AIM37" s="115"/>
      <c r="AIN37" s="115"/>
      <c r="AIO37" s="115"/>
      <c r="AIP37" s="115"/>
      <c r="AIQ37" s="115"/>
      <c r="AIR37" s="115"/>
      <c r="AIS37" s="115"/>
    </row>
    <row r="38" spans="1:929" ht="6.6" customHeight="1" x14ac:dyDescent="0.4">
      <c r="A38" s="37"/>
      <c r="B38" s="357"/>
      <c r="C38" s="92"/>
      <c r="D38" s="99"/>
      <c r="E38" s="137"/>
      <c r="BS38" s="308"/>
      <c r="BT38" s="330"/>
      <c r="BU38" s="92"/>
      <c r="BV38" s="99"/>
      <c r="BW38" s="137"/>
      <c r="BX38" s="115"/>
      <c r="BY38" s="115"/>
      <c r="BZ38" s="115"/>
      <c r="CA38" s="115"/>
      <c r="CB38" s="115"/>
      <c r="CC38" s="115"/>
      <c r="CD38" s="115"/>
      <c r="CE38" s="115"/>
      <c r="CF38" s="115"/>
      <c r="CG38" s="115"/>
      <c r="CH38" s="115"/>
      <c r="CI38" s="115"/>
      <c r="CJ38" s="115"/>
      <c r="CK38" s="115"/>
      <c r="CL38" s="115"/>
      <c r="CM38" s="115"/>
      <c r="CN38" s="115"/>
      <c r="CO38" s="115"/>
      <c r="CP38" s="115"/>
      <c r="CQ38" s="115"/>
      <c r="CR38" s="115"/>
      <c r="CS38" s="115"/>
      <c r="CT38" s="115"/>
      <c r="CU38" s="115"/>
      <c r="CV38" s="115"/>
      <c r="CW38" s="115"/>
      <c r="CX38" s="115"/>
      <c r="CY38" s="115"/>
      <c r="CZ38" s="115"/>
      <c r="DA38" s="115"/>
      <c r="DB38" s="115"/>
      <c r="DC38" s="115"/>
      <c r="DD38" s="115"/>
      <c r="DE38" s="115"/>
      <c r="DF38" s="115"/>
      <c r="DG38" s="115"/>
      <c r="DH38" s="115"/>
      <c r="DI38" s="115"/>
      <c r="DJ38" s="115"/>
      <c r="DK38" s="115"/>
      <c r="DL38" s="115"/>
      <c r="DM38" s="115"/>
      <c r="DN38" s="115"/>
      <c r="DO38" s="115"/>
      <c r="DP38" s="115"/>
      <c r="DQ38" s="115"/>
      <c r="DR38" s="115"/>
      <c r="DS38" s="115"/>
      <c r="DT38" s="115"/>
      <c r="DU38" s="115"/>
      <c r="DV38" s="115"/>
      <c r="DW38" s="115"/>
      <c r="DX38" s="115"/>
      <c r="DY38" s="115"/>
      <c r="DZ38" s="115"/>
      <c r="EA38" s="115"/>
      <c r="EB38" s="115"/>
      <c r="EC38" s="115"/>
      <c r="ED38" s="115"/>
      <c r="EE38" s="115"/>
      <c r="EF38" s="115"/>
      <c r="EG38" s="115"/>
      <c r="EH38" s="115"/>
      <c r="EI38" s="115"/>
      <c r="EJ38" s="115"/>
      <c r="EK38" s="115"/>
      <c r="EL38" s="115"/>
      <c r="EM38" s="115"/>
      <c r="EN38" s="115"/>
      <c r="EO38" s="115"/>
      <c r="EP38" s="115"/>
      <c r="EQ38" s="115"/>
      <c r="ER38" s="115"/>
      <c r="ES38" s="115"/>
      <c r="ET38" s="115"/>
      <c r="EU38" s="115"/>
      <c r="EV38" s="115"/>
      <c r="EW38" s="115"/>
      <c r="EX38" s="115"/>
      <c r="EY38" s="115"/>
      <c r="EZ38" s="115"/>
      <c r="FA38" s="115"/>
      <c r="FB38" s="115"/>
      <c r="FC38" s="115"/>
      <c r="FD38" s="115"/>
      <c r="FE38" s="115"/>
      <c r="FF38" s="115"/>
      <c r="FG38" s="115"/>
      <c r="FH38" s="115"/>
      <c r="FI38" s="115"/>
      <c r="FJ38" s="115"/>
      <c r="FK38" s="115"/>
      <c r="FL38" s="115"/>
      <c r="FM38" s="115"/>
      <c r="FN38" s="115"/>
      <c r="FO38" s="115"/>
      <c r="FP38" s="115"/>
      <c r="FQ38" s="115"/>
      <c r="FR38" s="115"/>
      <c r="FS38" s="115"/>
      <c r="FT38" s="115"/>
      <c r="FU38" s="115"/>
      <c r="FV38" s="115"/>
      <c r="FW38" s="115"/>
      <c r="FX38" s="115"/>
      <c r="FY38" s="115"/>
      <c r="FZ38" s="115"/>
      <c r="GA38" s="115"/>
      <c r="GB38" s="115"/>
      <c r="GC38" s="115"/>
      <c r="GD38" s="115"/>
      <c r="GE38" s="115"/>
      <c r="GF38" s="115"/>
      <c r="GG38" s="115"/>
      <c r="GH38" s="115"/>
      <c r="GI38" s="115"/>
      <c r="GJ38" s="115"/>
      <c r="GK38" s="115"/>
      <c r="GL38" s="115"/>
      <c r="GM38" s="115"/>
      <c r="GN38" s="115"/>
      <c r="GO38" s="115"/>
      <c r="GP38" s="115"/>
      <c r="GQ38" s="115"/>
      <c r="GR38" s="115"/>
      <c r="GS38" s="115"/>
      <c r="GT38" s="115"/>
      <c r="GU38" s="115"/>
      <c r="GV38" s="115"/>
      <c r="GW38" s="115"/>
      <c r="GX38" s="115"/>
      <c r="GY38" s="115"/>
      <c r="GZ38" s="115"/>
      <c r="HA38" s="115"/>
      <c r="HB38" s="115"/>
      <c r="HC38" s="115"/>
      <c r="HD38" s="115"/>
      <c r="HE38" s="115"/>
      <c r="HF38" s="115"/>
      <c r="HG38" s="115"/>
      <c r="HH38" s="115"/>
      <c r="HI38" s="115"/>
      <c r="HJ38" s="115"/>
      <c r="HK38" s="115"/>
      <c r="HL38" s="115"/>
      <c r="HM38" s="115"/>
      <c r="HN38" s="115"/>
      <c r="HO38" s="115"/>
      <c r="HP38" s="115"/>
      <c r="HQ38" s="115"/>
      <c r="HR38" s="115"/>
      <c r="HS38" s="115"/>
      <c r="HT38" s="115"/>
      <c r="HU38" s="115"/>
      <c r="HV38" s="115"/>
      <c r="HW38" s="115"/>
      <c r="HX38" s="115"/>
      <c r="HY38" s="115"/>
      <c r="HZ38" s="115"/>
      <c r="IA38" s="115"/>
      <c r="IB38" s="115"/>
      <c r="IC38" s="115"/>
      <c r="ID38" s="115"/>
      <c r="IE38" s="115"/>
      <c r="IF38" s="115"/>
      <c r="IG38" s="115"/>
      <c r="IH38" s="115"/>
      <c r="II38" s="115"/>
      <c r="IJ38" s="115"/>
      <c r="IK38" s="115"/>
      <c r="IL38" s="115"/>
      <c r="IM38" s="115"/>
      <c r="IN38" s="115"/>
      <c r="IO38" s="115"/>
      <c r="IP38" s="115"/>
      <c r="IQ38" s="115"/>
      <c r="IR38" s="115"/>
      <c r="IS38" s="115"/>
      <c r="IT38" s="115"/>
      <c r="IU38" s="115"/>
      <c r="IV38" s="115"/>
      <c r="IW38" s="115"/>
      <c r="IX38" s="115"/>
      <c r="IY38" s="115"/>
      <c r="IZ38" s="115"/>
      <c r="JA38" s="115"/>
      <c r="JB38" s="115"/>
      <c r="JC38" s="115"/>
      <c r="JD38" s="115"/>
      <c r="JE38" s="115"/>
      <c r="JF38" s="115"/>
      <c r="JG38" s="115"/>
      <c r="JH38" s="115"/>
      <c r="JI38" s="115"/>
      <c r="JJ38" s="115"/>
      <c r="JK38" s="115"/>
      <c r="JL38" s="115"/>
      <c r="JM38" s="115"/>
      <c r="JN38" s="115"/>
      <c r="JO38" s="115"/>
      <c r="JP38" s="115"/>
      <c r="JQ38" s="115"/>
      <c r="JR38" s="115"/>
      <c r="JS38" s="115"/>
      <c r="JT38" s="115"/>
      <c r="JU38" s="115"/>
      <c r="JV38" s="115"/>
      <c r="JW38" s="115"/>
      <c r="JX38" s="115"/>
      <c r="JY38" s="115"/>
      <c r="JZ38" s="115"/>
      <c r="KA38" s="115"/>
      <c r="KB38" s="115"/>
      <c r="KC38" s="115"/>
      <c r="KD38" s="115"/>
      <c r="KE38" s="115"/>
      <c r="KF38" s="115"/>
      <c r="KG38" s="115"/>
      <c r="KH38" s="115"/>
      <c r="KI38" s="115"/>
      <c r="KJ38" s="115"/>
      <c r="KK38" s="115"/>
      <c r="KL38" s="115"/>
      <c r="KM38" s="115"/>
      <c r="KN38" s="115"/>
      <c r="KO38" s="115"/>
      <c r="KP38" s="115"/>
      <c r="KQ38" s="115"/>
      <c r="KR38" s="115"/>
      <c r="KS38" s="115"/>
      <c r="KT38" s="115"/>
      <c r="KU38" s="115"/>
      <c r="KV38" s="115"/>
      <c r="KW38" s="115"/>
      <c r="KX38" s="115"/>
      <c r="KY38" s="115"/>
      <c r="KZ38" s="115"/>
      <c r="LA38" s="115"/>
      <c r="LB38" s="115"/>
      <c r="LC38" s="115"/>
      <c r="LD38" s="115"/>
      <c r="LE38" s="115"/>
      <c r="LF38" s="115"/>
      <c r="LG38" s="115"/>
      <c r="LH38" s="115"/>
      <c r="LI38" s="115"/>
      <c r="LJ38" s="115"/>
      <c r="LK38" s="115"/>
      <c r="LL38" s="115"/>
      <c r="LM38" s="115"/>
      <c r="LN38" s="115"/>
      <c r="LO38" s="115"/>
      <c r="LP38" s="115"/>
      <c r="LQ38" s="115"/>
      <c r="LR38" s="115"/>
      <c r="LS38" s="115"/>
      <c r="LT38" s="115"/>
      <c r="LU38" s="115"/>
      <c r="LV38" s="115"/>
      <c r="LW38" s="115"/>
      <c r="LX38" s="115"/>
      <c r="LY38" s="115"/>
      <c r="LZ38" s="115"/>
      <c r="MA38" s="115"/>
      <c r="MB38" s="115"/>
      <c r="MC38" s="115"/>
      <c r="MD38" s="115"/>
      <c r="ME38" s="115"/>
      <c r="MF38" s="115"/>
      <c r="MG38" s="115"/>
      <c r="MH38" s="115"/>
      <c r="MI38" s="115"/>
      <c r="MJ38" s="115"/>
      <c r="MK38" s="115"/>
      <c r="ML38" s="115"/>
      <c r="MM38" s="115"/>
      <c r="MN38" s="115"/>
      <c r="MO38" s="115"/>
      <c r="MP38" s="115"/>
      <c r="MQ38" s="115"/>
      <c r="MR38" s="115"/>
      <c r="MS38" s="115"/>
      <c r="MT38" s="115"/>
      <c r="MU38" s="115"/>
      <c r="MV38" s="115"/>
      <c r="MW38" s="115"/>
      <c r="MX38" s="115"/>
      <c r="MY38" s="115"/>
      <c r="MZ38" s="115"/>
      <c r="NA38" s="115"/>
      <c r="NB38" s="115"/>
      <c r="NC38" s="115"/>
      <c r="ND38" s="115"/>
      <c r="NE38" s="115"/>
      <c r="NF38" s="115"/>
      <c r="NG38" s="115"/>
      <c r="NH38" s="115"/>
      <c r="NI38" s="115"/>
      <c r="NJ38" s="115"/>
      <c r="NK38" s="115"/>
      <c r="NL38" s="115"/>
      <c r="NM38" s="115"/>
      <c r="NN38" s="115"/>
      <c r="NO38" s="115"/>
      <c r="NP38" s="115"/>
      <c r="NQ38" s="115"/>
      <c r="NR38" s="115"/>
      <c r="NS38" s="115"/>
      <c r="NT38" s="115"/>
      <c r="NU38" s="115"/>
      <c r="NV38" s="115"/>
      <c r="NW38" s="115"/>
      <c r="NX38" s="115"/>
      <c r="NY38" s="115"/>
      <c r="NZ38" s="115"/>
      <c r="OA38" s="115"/>
      <c r="OB38" s="115"/>
      <c r="OC38" s="115"/>
      <c r="OD38" s="115"/>
      <c r="OE38" s="115"/>
      <c r="OF38" s="115"/>
      <c r="OG38" s="115"/>
      <c r="OH38" s="115"/>
      <c r="OI38" s="115"/>
      <c r="OJ38" s="115"/>
      <c r="OK38" s="115"/>
      <c r="OL38" s="115"/>
      <c r="OM38" s="115"/>
      <c r="ON38" s="115"/>
      <c r="OO38" s="115"/>
      <c r="OP38" s="115"/>
      <c r="OQ38" s="115"/>
      <c r="OR38" s="115"/>
      <c r="OS38" s="115"/>
      <c r="OT38" s="115"/>
      <c r="OU38" s="115"/>
      <c r="OV38" s="115"/>
      <c r="OW38" s="115"/>
      <c r="OX38" s="115"/>
      <c r="OY38" s="115"/>
      <c r="OZ38" s="115"/>
      <c r="PA38" s="115"/>
      <c r="PB38" s="115"/>
      <c r="PC38" s="115"/>
      <c r="PD38" s="115"/>
      <c r="PE38" s="115"/>
      <c r="PF38" s="115"/>
      <c r="PG38" s="115"/>
      <c r="PH38" s="115"/>
      <c r="PI38" s="115"/>
      <c r="PJ38" s="115"/>
      <c r="PK38" s="115"/>
      <c r="PL38" s="115"/>
      <c r="PM38" s="115"/>
      <c r="PN38" s="115"/>
      <c r="PO38" s="115"/>
      <c r="PP38" s="115"/>
      <c r="PQ38" s="115"/>
      <c r="PR38" s="115"/>
      <c r="PS38" s="115"/>
      <c r="PT38" s="115"/>
      <c r="PU38" s="115"/>
      <c r="PV38" s="115"/>
      <c r="PW38" s="115"/>
      <c r="PX38" s="115"/>
      <c r="PY38" s="115"/>
      <c r="PZ38" s="115"/>
      <c r="QA38" s="115"/>
      <c r="QB38" s="115"/>
      <c r="QC38" s="115"/>
      <c r="QD38" s="115"/>
      <c r="QE38" s="115"/>
      <c r="QF38" s="115"/>
      <c r="QG38" s="115"/>
      <c r="QH38" s="115"/>
      <c r="QI38" s="115"/>
      <c r="QJ38" s="115"/>
      <c r="QK38" s="115"/>
      <c r="QL38" s="115"/>
      <c r="QM38" s="115"/>
      <c r="QN38" s="115"/>
      <c r="QO38" s="115"/>
      <c r="QP38" s="115"/>
      <c r="QQ38" s="115"/>
      <c r="QR38" s="115"/>
      <c r="QS38" s="115"/>
      <c r="QT38" s="115"/>
      <c r="QU38" s="115"/>
      <c r="QV38" s="115"/>
      <c r="QW38" s="115"/>
      <c r="QX38" s="115"/>
      <c r="QY38" s="115"/>
      <c r="QZ38" s="115"/>
      <c r="RA38" s="115"/>
      <c r="RB38" s="115"/>
      <c r="RC38" s="115"/>
      <c r="RD38" s="115"/>
      <c r="RE38" s="115"/>
      <c r="RF38" s="115"/>
      <c r="RG38" s="115"/>
      <c r="RH38" s="115"/>
      <c r="RI38" s="115"/>
      <c r="RJ38" s="115"/>
      <c r="RK38" s="115"/>
      <c r="RL38" s="115"/>
      <c r="RM38" s="115"/>
      <c r="RN38" s="115"/>
      <c r="RO38" s="115"/>
      <c r="RP38" s="115"/>
      <c r="RQ38" s="115"/>
      <c r="RR38" s="115"/>
      <c r="RS38" s="115"/>
      <c r="RT38" s="115"/>
      <c r="RU38" s="115"/>
      <c r="RV38" s="115"/>
      <c r="RW38" s="115"/>
      <c r="RX38" s="115"/>
      <c r="RY38" s="115"/>
      <c r="RZ38" s="115"/>
      <c r="SA38" s="115"/>
      <c r="SB38" s="115"/>
      <c r="SC38" s="115"/>
      <c r="SD38" s="115"/>
      <c r="SE38" s="115"/>
      <c r="SF38" s="115"/>
      <c r="SG38" s="115"/>
      <c r="SH38" s="115"/>
      <c r="SI38" s="115"/>
      <c r="SJ38" s="115"/>
      <c r="SK38" s="115"/>
      <c r="SL38" s="115"/>
      <c r="SM38" s="115"/>
      <c r="SN38" s="115"/>
      <c r="SO38" s="115"/>
      <c r="SP38" s="115"/>
      <c r="SQ38" s="115"/>
      <c r="SR38" s="115"/>
      <c r="SS38" s="115"/>
      <c r="ST38" s="115"/>
      <c r="SU38" s="115"/>
      <c r="SV38" s="115"/>
      <c r="SW38" s="115"/>
      <c r="SX38" s="115"/>
      <c r="SY38" s="115"/>
      <c r="SZ38" s="115"/>
      <c r="TA38" s="115"/>
      <c r="TB38" s="115"/>
      <c r="TC38" s="115"/>
      <c r="TD38" s="115"/>
      <c r="TE38" s="115"/>
      <c r="TF38" s="115"/>
      <c r="TG38" s="115"/>
      <c r="TH38" s="115"/>
      <c r="TI38" s="115"/>
      <c r="TJ38" s="115"/>
      <c r="TK38" s="115"/>
      <c r="TL38" s="115"/>
      <c r="TM38" s="115"/>
      <c r="TN38" s="115"/>
      <c r="TO38" s="115"/>
      <c r="TP38" s="115"/>
      <c r="TQ38" s="115"/>
      <c r="TR38" s="115"/>
      <c r="TS38" s="115"/>
      <c r="TT38" s="115"/>
      <c r="TU38" s="115"/>
      <c r="TV38" s="115"/>
      <c r="TW38" s="115"/>
      <c r="TX38" s="115"/>
      <c r="TY38" s="115"/>
      <c r="TZ38" s="115"/>
      <c r="UA38" s="115"/>
      <c r="UB38" s="115"/>
      <c r="UC38" s="115"/>
      <c r="UD38" s="115"/>
      <c r="UE38" s="115"/>
      <c r="UF38" s="115"/>
      <c r="UG38" s="115"/>
      <c r="UH38" s="115"/>
      <c r="UI38" s="115"/>
      <c r="UJ38" s="115"/>
      <c r="UK38" s="115"/>
      <c r="UL38" s="115"/>
      <c r="UM38" s="115"/>
      <c r="UN38" s="115"/>
      <c r="UO38" s="115"/>
      <c r="UP38" s="115"/>
      <c r="UQ38" s="115"/>
      <c r="UR38" s="115"/>
      <c r="US38" s="115"/>
      <c r="UT38" s="115"/>
      <c r="UU38" s="115"/>
      <c r="UV38" s="115"/>
      <c r="UW38" s="115"/>
      <c r="UX38" s="115"/>
      <c r="UY38" s="115"/>
      <c r="UZ38" s="115"/>
      <c r="VA38" s="115"/>
      <c r="VB38" s="115"/>
      <c r="VC38" s="115"/>
      <c r="VD38" s="115"/>
      <c r="VE38" s="115"/>
      <c r="VF38" s="115"/>
      <c r="VG38" s="115"/>
      <c r="VH38" s="115"/>
      <c r="VI38" s="115"/>
      <c r="VJ38" s="115"/>
      <c r="VK38" s="115"/>
      <c r="VL38" s="115"/>
      <c r="VM38" s="115"/>
      <c r="VN38" s="115"/>
      <c r="VO38" s="115"/>
      <c r="VP38" s="115"/>
      <c r="VQ38" s="115"/>
      <c r="VR38" s="115"/>
      <c r="VS38" s="115"/>
      <c r="VT38" s="115"/>
      <c r="VU38" s="115"/>
      <c r="VV38" s="115"/>
      <c r="VW38" s="115"/>
      <c r="VX38" s="115"/>
      <c r="VY38" s="115"/>
      <c r="VZ38" s="115"/>
      <c r="WA38" s="115"/>
      <c r="WB38" s="115"/>
      <c r="WC38" s="115"/>
      <c r="WD38" s="115"/>
      <c r="WE38" s="115"/>
      <c r="WF38" s="115"/>
      <c r="WG38" s="115"/>
      <c r="WH38" s="115"/>
      <c r="WI38" s="115"/>
      <c r="WJ38" s="115"/>
      <c r="WK38" s="115"/>
      <c r="WL38" s="115"/>
      <c r="WM38" s="115"/>
      <c r="WN38" s="115"/>
      <c r="WO38" s="115"/>
      <c r="WP38" s="115"/>
      <c r="WQ38" s="115"/>
      <c r="WR38" s="115"/>
      <c r="WS38" s="115"/>
      <c r="WT38" s="115"/>
      <c r="WU38" s="115"/>
      <c r="WV38" s="115"/>
      <c r="WW38" s="115"/>
      <c r="WX38" s="115"/>
      <c r="WY38" s="115"/>
      <c r="WZ38" s="115"/>
      <c r="XA38" s="115"/>
      <c r="XB38" s="115"/>
      <c r="XC38" s="115"/>
      <c r="XD38" s="115"/>
      <c r="XE38" s="115"/>
      <c r="XF38" s="115"/>
      <c r="XG38" s="115"/>
      <c r="XH38" s="115"/>
      <c r="XI38" s="115"/>
      <c r="XJ38" s="115"/>
      <c r="XK38" s="115"/>
      <c r="XL38" s="115"/>
      <c r="XM38" s="115"/>
      <c r="XN38" s="115"/>
      <c r="XO38" s="115"/>
      <c r="XP38" s="115"/>
      <c r="XQ38" s="115"/>
      <c r="XR38" s="115"/>
      <c r="XS38" s="115"/>
      <c r="XT38" s="115"/>
      <c r="XU38" s="115"/>
      <c r="XV38" s="115"/>
      <c r="XW38" s="115"/>
      <c r="XX38" s="115"/>
      <c r="XY38" s="115"/>
      <c r="XZ38" s="115"/>
      <c r="YA38" s="115"/>
      <c r="YB38" s="115"/>
      <c r="YC38" s="115"/>
      <c r="YD38" s="115"/>
      <c r="YE38" s="115"/>
      <c r="YF38" s="115"/>
      <c r="YG38" s="115"/>
      <c r="YH38" s="115"/>
      <c r="YI38" s="115"/>
      <c r="YJ38" s="115"/>
      <c r="YK38" s="115"/>
      <c r="YL38" s="115"/>
      <c r="YM38" s="115"/>
      <c r="YN38" s="115"/>
      <c r="YO38" s="115"/>
      <c r="YP38" s="115"/>
      <c r="YQ38" s="115"/>
      <c r="YR38" s="115"/>
      <c r="YS38" s="115"/>
      <c r="YT38" s="115"/>
      <c r="YU38" s="115"/>
      <c r="YV38" s="115"/>
      <c r="YW38" s="115"/>
      <c r="YX38" s="115"/>
      <c r="YY38" s="115"/>
      <c r="YZ38" s="115"/>
      <c r="ZA38" s="115"/>
      <c r="ZB38" s="115"/>
      <c r="ZC38" s="115"/>
      <c r="ZD38" s="115"/>
      <c r="ZE38" s="115"/>
      <c r="ZF38" s="115"/>
      <c r="ZG38" s="115"/>
      <c r="ZH38" s="115"/>
      <c r="ZI38" s="115"/>
      <c r="ZJ38" s="115"/>
      <c r="ZK38" s="115"/>
      <c r="ZL38" s="115"/>
      <c r="ZM38" s="115"/>
      <c r="ZN38" s="115"/>
      <c r="ZO38" s="115"/>
      <c r="ZP38" s="115"/>
      <c r="ZQ38" s="115"/>
      <c r="ZR38" s="115"/>
      <c r="ZS38" s="115"/>
      <c r="ZT38" s="115"/>
      <c r="ZU38" s="115"/>
      <c r="ZV38" s="115"/>
      <c r="ZW38" s="115"/>
      <c r="ZX38" s="115"/>
      <c r="ZY38" s="115"/>
      <c r="ZZ38" s="115"/>
      <c r="AAA38" s="115"/>
      <c r="AAB38" s="115"/>
      <c r="AAC38" s="115"/>
      <c r="AAD38" s="115"/>
      <c r="AAE38" s="115"/>
      <c r="AAF38" s="115"/>
      <c r="AAG38" s="115"/>
      <c r="AAH38" s="115"/>
      <c r="AAI38" s="115"/>
      <c r="AAJ38" s="115"/>
      <c r="AAK38" s="115"/>
      <c r="AAL38" s="115"/>
      <c r="AAM38" s="115"/>
      <c r="AAN38" s="115"/>
      <c r="AAO38" s="115"/>
      <c r="AAP38" s="115"/>
      <c r="AAQ38" s="115"/>
      <c r="AAR38" s="115"/>
      <c r="AAS38" s="115"/>
      <c r="AAT38" s="115"/>
      <c r="AAU38" s="115"/>
      <c r="AAV38" s="115"/>
      <c r="AAW38" s="115"/>
      <c r="AAX38" s="115"/>
      <c r="AAY38" s="115"/>
      <c r="AAZ38" s="115"/>
      <c r="ABA38" s="115"/>
      <c r="ABB38" s="115"/>
      <c r="ABC38" s="115"/>
      <c r="ABD38" s="115"/>
      <c r="ABE38" s="115"/>
      <c r="ABF38" s="115"/>
      <c r="ABG38" s="115"/>
      <c r="ABH38" s="115"/>
      <c r="ABI38" s="115"/>
      <c r="ABJ38" s="115"/>
      <c r="ABK38" s="115"/>
      <c r="ABL38" s="115"/>
      <c r="ABM38" s="115"/>
      <c r="ABN38" s="115"/>
      <c r="ABO38" s="115"/>
      <c r="ABP38" s="115"/>
      <c r="ABQ38" s="115"/>
      <c r="ABR38" s="115"/>
      <c r="ABS38" s="115"/>
      <c r="ABT38" s="115"/>
      <c r="ABU38" s="115"/>
      <c r="ABV38" s="115"/>
      <c r="ABW38" s="115"/>
      <c r="ABX38" s="115"/>
      <c r="ABY38" s="115"/>
      <c r="ABZ38" s="115"/>
      <c r="ACA38" s="115"/>
      <c r="ACB38" s="115"/>
      <c r="ACC38" s="115"/>
      <c r="ACD38" s="115"/>
      <c r="ACE38" s="115"/>
      <c r="ACF38" s="115"/>
      <c r="ACG38" s="115"/>
      <c r="ACH38" s="115"/>
      <c r="ACI38" s="115"/>
      <c r="ACJ38" s="115"/>
      <c r="ACK38" s="115"/>
      <c r="ACL38" s="115"/>
      <c r="ACM38" s="115"/>
      <c r="ACN38" s="115"/>
      <c r="ACO38" s="115"/>
      <c r="ACP38" s="115"/>
      <c r="ACQ38" s="115"/>
      <c r="ACR38" s="115"/>
      <c r="ACS38" s="115"/>
      <c r="ACT38" s="115"/>
      <c r="ACU38" s="115"/>
      <c r="ACV38" s="115"/>
      <c r="ACW38" s="115"/>
      <c r="ACX38" s="115"/>
      <c r="ACY38" s="115"/>
      <c r="ACZ38" s="115"/>
      <c r="ADA38" s="115"/>
      <c r="ADB38" s="115"/>
      <c r="ADC38" s="115"/>
      <c r="ADD38" s="115"/>
      <c r="ADE38" s="115"/>
      <c r="ADF38" s="115"/>
      <c r="ADG38" s="115"/>
      <c r="ADH38" s="115"/>
      <c r="ADI38" s="115"/>
      <c r="ADJ38" s="115"/>
      <c r="ADK38" s="115"/>
      <c r="ADL38" s="115"/>
      <c r="ADM38" s="115"/>
      <c r="ADN38" s="115"/>
      <c r="ADO38" s="115"/>
      <c r="ADP38" s="115"/>
      <c r="ADQ38" s="115"/>
      <c r="ADR38" s="115"/>
      <c r="ADS38" s="115"/>
      <c r="ADT38" s="115"/>
      <c r="ADU38" s="115"/>
      <c r="ADV38" s="115"/>
      <c r="ADW38" s="115"/>
      <c r="ADX38" s="115"/>
      <c r="ADY38" s="115"/>
      <c r="ADZ38" s="115"/>
      <c r="AEA38" s="115"/>
      <c r="AEB38" s="115"/>
      <c r="AEC38" s="115"/>
      <c r="AED38" s="115"/>
      <c r="AEE38" s="115"/>
      <c r="AEF38" s="115"/>
      <c r="AEG38" s="115"/>
      <c r="AEH38" s="115"/>
      <c r="AEI38" s="115"/>
      <c r="AEJ38" s="115"/>
      <c r="AEK38" s="115"/>
      <c r="AEL38" s="115"/>
      <c r="AEM38" s="115"/>
      <c r="AEN38" s="115"/>
      <c r="AEO38" s="115"/>
      <c r="AEP38" s="115"/>
      <c r="AEQ38" s="115"/>
      <c r="AER38" s="115"/>
      <c r="AES38" s="115"/>
      <c r="AET38" s="115"/>
      <c r="AEU38" s="115"/>
      <c r="AEV38" s="115"/>
      <c r="AEW38" s="115"/>
      <c r="AEX38" s="115"/>
      <c r="AEY38" s="115"/>
      <c r="AEZ38" s="115"/>
      <c r="AFA38" s="115"/>
      <c r="AFB38" s="115"/>
      <c r="AFC38" s="115"/>
      <c r="AFD38" s="115"/>
      <c r="AFE38" s="115"/>
      <c r="AFF38" s="115"/>
      <c r="AFG38" s="115"/>
      <c r="AFH38" s="115"/>
      <c r="AFI38" s="115"/>
      <c r="AFJ38" s="115"/>
      <c r="AFK38" s="115"/>
      <c r="AFL38" s="115"/>
      <c r="AFM38" s="115"/>
      <c r="AFN38" s="115"/>
      <c r="AFO38" s="115"/>
      <c r="AFP38" s="115"/>
      <c r="AFQ38" s="115"/>
      <c r="AFR38" s="115"/>
      <c r="AFS38" s="115"/>
      <c r="AFT38" s="115"/>
      <c r="AFU38" s="115"/>
      <c r="AFV38" s="115"/>
      <c r="AFW38" s="115"/>
      <c r="AFX38" s="115"/>
      <c r="AFY38" s="115"/>
      <c r="AFZ38" s="115"/>
      <c r="AGA38" s="115"/>
      <c r="AGB38" s="115"/>
      <c r="AGC38" s="115"/>
      <c r="AGD38" s="115"/>
      <c r="AGE38" s="115"/>
      <c r="AGF38" s="115"/>
      <c r="AGG38" s="115"/>
      <c r="AGH38" s="115"/>
      <c r="AGI38" s="115"/>
      <c r="AGJ38" s="115"/>
      <c r="AGK38" s="115"/>
      <c r="AGL38" s="115"/>
      <c r="AGM38" s="115"/>
      <c r="AGN38" s="115"/>
      <c r="AGO38" s="115"/>
      <c r="AGP38" s="115"/>
      <c r="AGQ38" s="115"/>
      <c r="AGR38" s="115"/>
      <c r="AGS38" s="115"/>
      <c r="AGT38" s="115"/>
      <c r="AGU38" s="115"/>
      <c r="AGV38" s="115"/>
      <c r="AGW38" s="115"/>
      <c r="AGX38" s="115"/>
      <c r="AGY38" s="115"/>
      <c r="AGZ38" s="115"/>
      <c r="AHA38" s="115"/>
      <c r="AHB38" s="115"/>
      <c r="AHC38" s="115"/>
      <c r="AHD38" s="115"/>
      <c r="AHE38" s="115"/>
      <c r="AHF38" s="115"/>
      <c r="AHG38" s="115"/>
      <c r="AHH38" s="115"/>
      <c r="AHI38" s="115"/>
      <c r="AHJ38" s="115"/>
      <c r="AHK38" s="115"/>
      <c r="AHL38" s="115"/>
      <c r="AHM38" s="115"/>
      <c r="AHN38" s="115"/>
      <c r="AHO38" s="115"/>
      <c r="AHP38" s="115"/>
      <c r="AHQ38" s="115"/>
      <c r="AHR38" s="115"/>
      <c r="AHS38" s="115"/>
      <c r="AHT38" s="115"/>
      <c r="AHU38" s="115"/>
      <c r="AHV38" s="115"/>
      <c r="AHW38" s="115"/>
      <c r="AHX38" s="115"/>
      <c r="AHY38" s="115"/>
      <c r="AHZ38" s="115"/>
      <c r="AIA38" s="115"/>
      <c r="AIB38" s="115"/>
      <c r="AIC38" s="115"/>
      <c r="AID38" s="115"/>
      <c r="AIE38" s="115"/>
      <c r="AIF38" s="115"/>
      <c r="AIG38" s="115"/>
      <c r="AIH38" s="115"/>
      <c r="AII38" s="115"/>
      <c r="AIJ38" s="115"/>
      <c r="AIK38" s="115"/>
      <c r="AIL38" s="115"/>
      <c r="AIM38" s="115"/>
      <c r="AIN38" s="115"/>
      <c r="AIO38" s="115"/>
      <c r="AIP38" s="115"/>
      <c r="AIQ38" s="115"/>
      <c r="AIR38" s="115"/>
      <c r="AIS38" s="115"/>
    </row>
    <row r="39" spans="1:929" ht="88.5" customHeight="1" x14ac:dyDescent="0.2">
      <c r="A39" s="37"/>
      <c r="B39" s="357"/>
      <c r="C39" s="290" t="s">
        <v>532</v>
      </c>
      <c r="D39" s="119" t="s">
        <v>500</v>
      </c>
      <c r="E39" s="137"/>
      <c r="BS39" s="308"/>
      <c r="BT39" s="330"/>
      <c r="BU39" s="290" t="s">
        <v>470</v>
      </c>
      <c r="BV39" s="301" t="s">
        <v>539</v>
      </c>
      <c r="BW39" s="137"/>
      <c r="BX39" s="115"/>
      <c r="BY39" s="115"/>
      <c r="BZ39" s="115"/>
      <c r="CA39" s="115"/>
      <c r="CB39" s="115"/>
      <c r="CC39" s="115"/>
      <c r="CD39" s="115"/>
      <c r="CE39" s="115"/>
      <c r="CF39" s="115"/>
      <c r="CG39" s="115"/>
      <c r="CH39" s="115"/>
      <c r="CI39" s="115"/>
      <c r="CJ39" s="115"/>
      <c r="CK39" s="115"/>
      <c r="CL39" s="115"/>
      <c r="CM39" s="115"/>
      <c r="CN39" s="115"/>
      <c r="CO39" s="115"/>
      <c r="CP39" s="115"/>
      <c r="CQ39" s="115"/>
      <c r="CR39" s="115"/>
      <c r="CS39" s="115"/>
      <c r="CT39" s="115"/>
      <c r="CU39" s="115"/>
      <c r="CV39" s="115"/>
      <c r="CW39" s="115"/>
      <c r="CX39" s="115"/>
      <c r="CY39" s="115"/>
      <c r="CZ39" s="115"/>
      <c r="DA39" s="115"/>
      <c r="DB39" s="115"/>
      <c r="DC39" s="115"/>
      <c r="DD39" s="115"/>
      <c r="DE39" s="115"/>
      <c r="DF39" s="115"/>
      <c r="DG39" s="115"/>
      <c r="DH39" s="115"/>
      <c r="DI39" s="115"/>
      <c r="DJ39" s="115"/>
      <c r="DK39" s="115"/>
      <c r="DL39" s="115"/>
      <c r="DM39" s="115"/>
      <c r="DN39" s="115"/>
      <c r="DO39" s="115"/>
      <c r="DP39" s="115"/>
      <c r="DQ39" s="115"/>
      <c r="DR39" s="115"/>
      <c r="DS39" s="115"/>
      <c r="DT39" s="115"/>
      <c r="DU39" s="115"/>
      <c r="DV39" s="115"/>
      <c r="DW39" s="115"/>
      <c r="DX39" s="115"/>
      <c r="DY39" s="115"/>
      <c r="DZ39" s="115"/>
      <c r="EA39" s="115"/>
      <c r="EB39" s="115"/>
      <c r="EC39" s="115"/>
      <c r="ED39" s="115"/>
      <c r="EE39" s="115"/>
      <c r="EF39" s="115"/>
      <c r="EG39" s="115"/>
      <c r="EH39" s="115"/>
      <c r="EI39" s="115"/>
      <c r="EJ39" s="115"/>
      <c r="EK39" s="115"/>
      <c r="EL39" s="115"/>
      <c r="EM39" s="115"/>
      <c r="EN39" s="115"/>
      <c r="EO39" s="115"/>
      <c r="EP39" s="115"/>
      <c r="EQ39" s="115"/>
      <c r="ER39" s="115"/>
      <c r="ES39" s="115"/>
      <c r="ET39" s="115"/>
      <c r="EU39" s="115"/>
      <c r="EV39" s="115"/>
      <c r="EW39" s="115"/>
      <c r="EX39" s="115"/>
      <c r="EY39" s="115"/>
      <c r="EZ39" s="115"/>
      <c r="FA39" s="115"/>
      <c r="FB39" s="115"/>
      <c r="FC39" s="115"/>
      <c r="FD39" s="115"/>
      <c r="FE39" s="115"/>
      <c r="FF39" s="115"/>
      <c r="FG39" s="115"/>
      <c r="FH39" s="115"/>
      <c r="FI39" s="115"/>
      <c r="FJ39" s="115"/>
      <c r="FK39" s="115"/>
      <c r="FL39" s="115"/>
      <c r="FM39" s="115"/>
      <c r="FN39" s="115"/>
      <c r="FO39" s="115"/>
      <c r="FP39" s="115"/>
      <c r="FQ39" s="115"/>
      <c r="FR39" s="115"/>
      <c r="FS39" s="115"/>
      <c r="FT39" s="115"/>
      <c r="FU39" s="115"/>
      <c r="FV39" s="115"/>
      <c r="FW39" s="115"/>
      <c r="FX39" s="115"/>
      <c r="FY39" s="115"/>
      <c r="FZ39" s="115"/>
      <c r="GA39" s="115"/>
      <c r="GB39" s="115"/>
      <c r="GC39" s="115"/>
      <c r="GD39" s="115"/>
      <c r="GE39" s="115"/>
      <c r="GF39" s="115"/>
      <c r="GG39" s="115"/>
      <c r="GH39" s="115"/>
      <c r="GI39" s="115"/>
      <c r="GJ39" s="115"/>
      <c r="GK39" s="115"/>
      <c r="GL39" s="115"/>
      <c r="GM39" s="115"/>
      <c r="GN39" s="115"/>
      <c r="GO39" s="115"/>
      <c r="GP39" s="115"/>
      <c r="GQ39" s="115"/>
      <c r="GR39" s="115"/>
      <c r="GS39" s="115"/>
      <c r="GT39" s="115"/>
      <c r="GU39" s="115"/>
      <c r="GV39" s="115"/>
      <c r="GW39" s="115"/>
      <c r="GX39" s="115"/>
      <c r="GY39" s="115"/>
      <c r="GZ39" s="115"/>
      <c r="HA39" s="115"/>
      <c r="HB39" s="115"/>
      <c r="HC39" s="115"/>
      <c r="HD39" s="115"/>
      <c r="HE39" s="115"/>
      <c r="HF39" s="115"/>
      <c r="HG39" s="115"/>
      <c r="HH39" s="115"/>
      <c r="HI39" s="115"/>
      <c r="HJ39" s="115"/>
      <c r="HK39" s="115"/>
      <c r="HL39" s="115"/>
      <c r="HM39" s="115"/>
      <c r="HN39" s="115"/>
      <c r="HO39" s="115"/>
      <c r="HP39" s="115"/>
      <c r="HQ39" s="115"/>
      <c r="HR39" s="115"/>
      <c r="HS39" s="115"/>
      <c r="HT39" s="115"/>
      <c r="HU39" s="115"/>
      <c r="HV39" s="115"/>
      <c r="HW39" s="115"/>
      <c r="HX39" s="115"/>
      <c r="HY39" s="115"/>
      <c r="HZ39" s="115"/>
      <c r="IA39" s="115"/>
      <c r="IB39" s="115"/>
      <c r="IC39" s="115"/>
      <c r="ID39" s="115"/>
      <c r="IE39" s="115"/>
      <c r="IF39" s="115"/>
      <c r="IG39" s="115"/>
      <c r="IH39" s="115"/>
      <c r="II39" s="115"/>
      <c r="IJ39" s="115"/>
      <c r="IK39" s="115"/>
      <c r="IL39" s="115"/>
      <c r="IM39" s="115"/>
      <c r="IN39" s="115"/>
      <c r="IO39" s="115"/>
      <c r="IP39" s="115"/>
      <c r="IQ39" s="115"/>
      <c r="IR39" s="115"/>
      <c r="IS39" s="115"/>
      <c r="IT39" s="115"/>
      <c r="IU39" s="115"/>
      <c r="IV39" s="115"/>
      <c r="IW39" s="115"/>
      <c r="IX39" s="115"/>
      <c r="IY39" s="115"/>
      <c r="IZ39" s="115"/>
      <c r="JA39" s="115"/>
      <c r="JB39" s="115"/>
      <c r="JC39" s="115"/>
      <c r="JD39" s="115"/>
      <c r="JE39" s="115"/>
      <c r="JF39" s="115"/>
      <c r="JG39" s="115"/>
      <c r="JH39" s="115"/>
      <c r="JI39" s="115"/>
      <c r="JJ39" s="115"/>
      <c r="JK39" s="115"/>
      <c r="JL39" s="115"/>
      <c r="JM39" s="115"/>
      <c r="JN39" s="115"/>
      <c r="JO39" s="115"/>
      <c r="JP39" s="115"/>
      <c r="JQ39" s="115"/>
      <c r="JR39" s="115"/>
      <c r="JS39" s="115"/>
      <c r="JT39" s="115"/>
      <c r="JU39" s="115"/>
      <c r="JV39" s="115"/>
      <c r="JW39" s="115"/>
      <c r="JX39" s="115"/>
      <c r="JY39" s="115"/>
      <c r="JZ39" s="115"/>
      <c r="KA39" s="115"/>
      <c r="KB39" s="115"/>
      <c r="KC39" s="115"/>
      <c r="KD39" s="115"/>
      <c r="KE39" s="115"/>
      <c r="KF39" s="115"/>
      <c r="KG39" s="115"/>
      <c r="KH39" s="115"/>
      <c r="KI39" s="115"/>
      <c r="KJ39" s="115"/>
      <c r="KK39" s="115"/>
      <c r="KL39" s="115"/>
      <c r="KM39" s="115"/>
      <c r="KN39" s="115"/>
      <c r="KO39" s="115"/>
      <c r="KP39" s="115"/>
      <c r="KQ39" s="115"/>
      <c r="KR39" s="115"/>
      <c r="KS39" s="115"/>
      <c r="KT39" s="115"/>
      <c r="KU39" s="115"/>
      <c r="KV39" s="115"/>
      <c r="KW39" s="115"/>
      <c r="KX39" s="115"/>
      <c r="KY39" s="115"/>
      <c r="KZ39" s="115"/>
      <c r="LA39" s="115"/>
      <c r="LB39" s="115"/>
      <c r="LC39" s="115"/>
      <c r="LD39" s="115"/>
      <c r="LE39" s="115"/>
      <c r="LF39" s="115"/>
      <c r="LG39" s="115"/>
      <c r="LH39" s="115"/>
      <c r="LI39" s="115"/>
      <c r="LJ39" s="115"/>
      <c r="LK39" s="115"/>
      <c r="LL39" s="115"/>
      <c r="LM39" s="115"/>
      <c r="LN39" s="115"/>
      <c r="LO39" s="115"/>
      <c r="LP39" s="115"/>
      <c r="LQ39" s="115"/>
      <c r="LR39" s="115"/>
      <c r="LS39" s="115"/>
      <c r="LT39" s="115"/>
      <c r="LU39" s="115"/>
      <c r="LV39" s="115"/>
      <c r="LW39" s="115"/>
      <c r="LX39" s="115"/>
      <c r="LY39" s="115"/>
      <c r="LZ39" s="115"/>
      <c r="MA39" s="115"/>
      <c r="MB39" s="115"/>
      <c r="MC39" s="115"/>
      <c r="MD39" s="115"/>
      <c r="ME39" s="115"/>
      <c r="MF39" s="115"/>
      <c r="MG39" s="115"/>
      <c r="MH39" s="115"/>
      <c r="MI39" s="115"/>
      <c r="MJ39" s="115"/>
      <c r="MK39" s="115"/>
      <c r="ML39" s="115"/>
      <c r="MM39" s="115"/>
      <c r="MN39" s="115"/>
      <c r="MO39" s="115"/>
      <c r="MP39" s="115"/>
      <c r="MQ39" s="115"/>
      <c r="MR39" s="115"/>
      <c r="MS39" s="115"/>
      <c r="MT39" s="115"/>
      <c r="MU39" s="115"/>
      <c r="MV39" s="115"/>
      <c r="MW39" s="115"/>
      <c r="MX39" s="115"/>
      <c r="MY39" s="115"/>
      <c r="MZ39" s="115"/>
      <c r="NA39" s="115"/>
      <c r="NB39" s="115"/>
      <c r="NC39" s="115"/>
      <c r="ND39" s="115"/>
      <c r="NE39" s="115"/>
      <c r="NF39" s="115"/>
      <c r="NG39" s="115"/>
      <c r="NH39" s="115"/>
      <c r="NI39" s="115"/>
      <c r="NJ39" s="115"/>
      <c r="NK39" s="115"/>
      <c r="NL39" s="115"/>
      <c r="NM39" s="115"/>
      <c r="NN39" s="115"/>
      <c r="NO39" s="115"/>
      <c r="NP39" s="115"/>
      <c r="NQ39" s="115"/>
      <c r="NR39" s="115"/>
      <c r="NS39" s="115"/>
      <c r="NT39" s="115"/>
      <c r="NU39" s="115"/>
      <c r="NV39" s="115"/>
      <c r="NW39" s="115"/>
      <c r="NX39" s="115"/>
      <c r="NY39" s="115"/>
      <c r="NZ39" s="115"/>
      <c r="OA39" s="115"/>
      <c r="OB39" s="115"/>
      <c r="OC39" s="115"/>
      <c r="OD39" s="115"/>
      <c r="OE39" s="115"/>
      <c r="OF39" s="115"/>
      <c r="OG39" s="115"/>
      <c r="OH39" s="115"/>
      <c r="OI39" s="115"/>
      <c r="OJ39" s="115"/>
      <c r="OK39" s="115"/>
      <c r="OL39" s="115"/>
      <c r="OM39" s="115"/>
      <c r="ON39" s="115"/>
      <c r="OO39" s="115"/>
      <c r="OP39" s="115"/>
      <c r="OQ39" s="115"/>
      <c r="OR39" s="115"/>
      <c r="OS39" s="115"/>
      <c r="OT39" s="115"/>
      <c r="OU39" s="115"/>
      <c r="OV39" s="115"/>
      <c r="OW39" s="115"/>
      <c r="OX39" s="115"/>
      <c r="OY39" s="115"/>
      <c r="OZ39" s="115"/>
      <c r="PA39" s="115"/>
      <c r="PB39" s="115"/>
      <c r="PC39" s="115"/>
      <c r="PD39" s="115"/>
      <c r="PE39" s="115"/>
      <c r="PF39" s="115"/>
      <c r="PG39" s="115"/>
      <c r="PH39" s="115"/>
      <c r="PI39" s="115"/>
      <c r="PJ39" s="115"/>
      <c r="PK39" s="115"/>
      <c r="PL39" s="115"/>
      <c r="PM39" s="115"/>
      <c r="PN39" s="115"/>
      <c r="PO39" s="115"/>
      <c r="PP39" s="115"/>
      <c r="PQ39" s="115"/>
      <c r="PR39" s="115"/>
      <c r="PS39" s="115"/>
      <c r="PT39" s="115"/>
      <c r="PU39" s="115"/>
      <c r="PV39" s="115"/>
      <c r="PW39" s="115"/>
      <c r="PX39" s="115"/>
      <c r="PY39" s="115"/>
      <c r="PZ39" s="115"/>
      <c r="QA39" s="115"/>
      <c r="QB39" s="115"/>
      <c r="QC39" s="115"/>
      <c r="QD39" s="115"/>
      <c r="QE39" s="115"/>
      <c r="QF39" s="115"/>
      <c r="QG39" s="115"/>
      <c r="QH39" s="115"/>
      <c r="QI39" s="115"/>
      <c r="QJ39" s="115"/>
      <c r="QK39" s="115"/>
      <c r="QL39" s="115"/>
      <c r="QM39" s="115"/>
      <c r="QN39" s="115"/>
      <c r="QO39" s="115"/>
      <c r="QP39" s="115"/>
      <c r="QQ39" s="115"/>
      <c r="QR39" s="115"/>
      <c r="QS39" s="115"/>
      <c r="QT39" s="115"/>
      <c r="QU39" s="115"/>
      <c r="QV39" s="115"/>
      <c r="QW39" s="115"/>
      <c r="QX39" s="115"/>
      <c r="QY39" s="115"/>
      <c r="QZ39" s="115"/>
      <c r="RA39" s="115"/>
      <c r="RB39" s="115"/>
      <c r="RC39" s="115"/>
      <c r="RD39" s="115"/>
      <c r="RE39" s="115"/>
      <c r="RF39" s="115"/>
      <c r="RG39" s="115"/>
      <c r="RH39" s="115"/>
      <c r="RI39" s="115"/>
      <c r="RJ39" s="115"/>
      <c r="RK39" s="115"/>
      <c r="RL39" s="115"/>
      <c r="RM39" s="115"/>
      <c r="RN39" s="115"/>
      <c r="RO39" s="115"/>
      <c r="RP39" s="115"/>
      <c r="RQ39" s="115"/>
      <c r="RR39" s="115"/>
      <c r="RS39" s="115"/>
      <c r="RT39" s="115"/>
      <c r="RU39" s="115"/>
      <c r="RV39" s="115"/>
      <c r="RW39" s="115"/>
      <c r="RX39" s="115"/>
      <c r="RY39" s="115"/>
      <c r="RZ39" s="115"/>
      <c r="SA39" s="115"/>
      <c r="SB39" s="115"/>
      <c r="SC39" s="115"/>
      <c r="SD39" s="115"/>
      <c r="SE39" s="115"/>
      <c r="SF39" s="115"/>
      <c r="SG39" s="115"/>
      <c r="SH39" s="115"/>
      <c r="SI39" s="115"/>
      <c r="SJ39" s="115"/>
      <c r="SK39" s="115"/>
      <c r="SL39" s="115"/>
      <c r="SM39" s="115"/>
      <c r="SN39" s="115"/>
      <c r="SO39" s="115"/>
      <c r="SP39" s="115"/>
      <c r="SQ39" s="115"/>
      <c r="SR39" s="115"/>
      <c r="SS39" s="115"/>
      <c r="ST39" s="115"/>
      <c r="SU39" s="115"/>
      <c r="SV39" s="115"/>
      <c r="SW39" s="115"/>
      <c r="SX39" s="115"/>
      <c r="SY39" s="115"/>
      <c r="SZ39" s="115"/>
      <c r="TA39" s="115"/>
      <c r="TB39" s="115"/>
      <c r="TC39" s="115"/>
      <c r="TD39" s="115"/>
      <c r="TE39" s="115"/>
      <c r="TF39" s="115"/>
      <c r="TG39" s="115"/>
      <c r="TH39" s="115"/>
      <c r="TI39" s="115"/>
      <c r="TJ39" s="115"/>
      <c r="TK39" s="115"/>
      <c r="TL39" s="115"/>
      <c r="TM39" s="115"/>
      <c r="TN39" s="115"/>
      <c r="TO39" s="115"/>
      <c r="TP39" s="115"/>
      <c r="TQ39" s="115"/>
      <c r="TR39" s="115"/>
      <c r="TS39" s="115"/>
      <c r="TT39" s="115"/>
      <c r="TU39" s="115"/>
      <c r="TV39" s="115"/>
      <c r="TW39" s="115"/>
      <c r="TX39" s="115"/>
      <c r="TY39" s="115"/>
      <c r="TZ39" s="115"/>
      <c r="UA39" s="115"/>
      <c r="UB39" s="115"/>
      <c r="UC39" s="115"/>
      <c r="UD39" s="115"/>
      <c r="UE39" s="115"/>
      <c r="UF39" s="115"/>
      <c r="UG39" s="115"/>
      <c r="UH39" s="115"/>
      <c r="UI39" s="115"/>
      <c r="UJ39" s="115"/>
      <c r="UK39" s="115"/>
      <c r="UL39" s="115"/>
      <c r="UM39" s="115"/>
      <c r="UN39" s="115"/>
      <c r="UO39" s="115"/>
      <c r="UP39" s="115"/>
      <c r="UQ39" s="115"/>
      <c r="UR39" s="115"/>
      <c r="US39" s="115"/>
      <c r="UT39" s="115"/>
      <c r="UU39" s="115"/>
      <c r="UV39" s="115"/>
      <c r="UW39" s="115"/>
      <c r="UX39" s="115"/>
      <c r="UY39" s="115"/>
      <c r="UZ39" s="115"/>
      <c r="VA39" s="115"/>
      <c r="VB39" s="115"/>
      <c r="VC39" s="115"/>
      <c r="VD39" s="115"/>
      <c r="VE39" s="115"/>
      <c r="VF39" s="115"/>
      <c r="VG39" s="115"/>
      <c r="VH39" s="115"/>
      <c r="VI39" s="115"/>
      <c r="VJ39" s="115"/>
      <c r="VK39" s="115"/>
      <c r="VL39" s="115"/>
      <c r="VM39" s="115"/>
      <c r="VN39" s="115"/>
      <c r="VO39" s="115"/>
      <c r="VP39" s="115"/>
      <c r="VQ39" s="115"/>
      <c r="VR39" s="115"/>
      <c r="VS39" s="115"/>
      <c r="VT39" s="115"/>
      <c r="VU39" s="115"/>
      <c r="VV39" s="115"/>
      <c r="VW39" s="115"/>
      <c r="VX39" s="115"/>
      <c r="VY39" s="115"/>
      <c r="VZ39" s="115"/>
      <c r="WA39" s="115"/>
      <c r="WB39" s="115"/>
      <c r="WC39" s="115"/>
      <c r="WD39" s="115"/>
      <c r="WE39" s="115"/>
      <c r="WF39" s="115"/>
      <c r="WG39" s="115"/>
      <c r="WH39" s="115"/>
      <c r="WI39" s="115"/>
      <c r="WJ39" s="115"/>
      <c r="WK39" s="115"/>
      <c r="WL39" s="115"/>
      <c r="WM39" s="115"/>
      <c r="WN39" s="115"/>
      <c r="WO39" s="115"/>
      <c r="WP39" s="115"/>
      <c r="WQ39" s="115"/>
      <c r="WR39" s="115"/>
      <c r="WS39" s="115"/>
      <c r="WT39" s="115"/>
      <c r="WU39" s="115"/>
      <c r="WV39" s="115"/>
      <c r="WW39" s="115"/>
      <c r="WX39" s="115"/>
      <c r="WY39" s="115"/>
      <c r="WZ39" s="115"/>
      <c r="XA39" s="115"/>
      <c r="XB39" s="115"/>
      <c r="XC39" s="115"/>
      <c r="XD39" s="115"/>
      <c r="XE39" s="115"/>
      <c r="XF39" s="115"/>
      <c r="XG39" s="115"/>
      <c r="XH39" s="115"/>
      <c r="XI39" s="115"/>
      <c r="XJ39" s="115"/>
      <c r="XK39" s="115"/>
      <c r="XL39" s="115"/>
      <c r="XM39" s="115"/>
      <c r="XN39" s="115"/>
      <c r="XO39" s="115"/>
      <c r="XP39" s="115"/>
      <c r="XQ39" s="115"/>
      <c r="XR39" s="115"/>
      <c r="XS39" s="115"/>
      <c r="XT39" s="115"/>
      <c r="XU39" s="115"/>
      <c r="XV39" s="115"/>
      <c r="XW39" s="115"/>
      <c r="XX39" s="115"/>
      <c r="XY39" s="115"/>
      <c r="XZ39" s="115"/>
      <c r="YA39" s="115"/>
      <c r="YB39" s="115"/>
      <c r="YC39" s="115"/>
      <c r="YD39" s="115"/>
      <c r="YE39" s="115"/>
      <c r="YF39" s="115"/>
      <c r="YG39" s="115"/>
      <c r="YH39" s="115"/>
      <c r="YI39" s="115"/>
      <c r="YJ39" s="115"/>
      <c r="YK39" s="115"/>
      <c r="YL39" s="115"/>
      <c r="YM39" s="115"/>
      <c r="YN39" s="115"/>
      <c r="YO39" s="115"/>
      <c r="YP39" s="115"/>
      <c r="YQ39" s="115"/>
      <c r="YR39" s="115"/>
      <c r="YS39" s="115"/>
      <c r="YT39" s="115"/>
      <c r="YU39" s="115"/>
      <c r="YV39" s="115"/>
      <c r="YW39" s="115"/>
      <c r="YX39" s="115"/>
      <c r="YY39" s="115"/>
      <c r="YZ39" s="115"/>
      <c r="ZA39" s="115"/>
      <c r="ZB39" s="115"/>
      <c r="ZC39" s="115"/>
      <c r="ZD39" s="115"/>
      <c r="ZE39" s="115"/>
      <c r="ZF39" s="115"/>
      <c r="ZG39" s="115"/>
      <c r="ZH39" s="115"/>
      <c r="ZI39" s="115"/>
      <c r="ZJ39" s="115"/>
      <c r="ZK39" s="115"/>
      <c r="ZL39" s="115"/>
      <c r="ZM39" s="115"/>
      <c r="ZN39" s="115"/>
      <c r="ZO39" s="115"/>
      <c r="ZP39" s="115"/>
      <c r="ZQ39" s="115"/>
      <c r="ZR39" s="115"/>
      <c r="ZS39" s="115"/>
      <c r="ZT39" s="115"/>
      <c r="ZU39" s="115"/>
      <c r="ZV39" s="115"/>
      <c r="ZW39" s="115"/>
      <c r="ZX39" s="115"/>
      <c r="ZY39" s="115"/>
      <c r="ZZ39" s="115"/>
      <c r="AAA39" s="115"/>
      <c r="AAB39" s="115"/>
      <c r="AAC39" s="115"/>
      <c r="AAD39" s="115"/>
      <c r="AAE39" s="115"/>
      <c r="AAF39" s="115"/>
      <c r="AAG39" s="115"/>
      <c r="AAH39" s="115"/>
      <c r="AAI39" s="115"/>
      <c r="AAJ39" s="115"/>
      <c r="AAK39" s="115"/>
      <c r="AAL39" s="115"/>
      <c r="AAM39" s="115"/>
      <c r="AAN39" s="115"/>
      <c r="AAO39" s="115"/>
      <c r="AAP39" s="115"/>
      <c r="AAQ39" s="115"/>
      <c r="AAR39" s="115"/>
      <c r="AAS39" s="115"/>
      <c r="AAT39" s="115"/>
      <c r="AAU39" s="115"/>
      <c r="AAV39" s="115"/>
      <c r="AAW39" s="115"/>
      <c r="AAX39" s="115"/>
      <c r="AAY39" s="115"/>
      <c r="AAZ39" s="115"/>
      <c r="ABA39" s="115"/>
      <c r="ABB39" s="115"/>
      <c r="ABC39" s="115"/>
      <c r="ABD39" s="115"/>
      <c r="ABE39" s="115"/>
      <c r="ABF39" s="115"/>
      <c r="ABG39" s="115"/>
      <c r="ABH39" s="115"/>
      <c r="ABI39" s="115"/>
      <c r="ABJ39" s="115"/>
      <c r="ABK39" s="115"/>
      <c r="ABL39" s="115"/>
      <c r="ABM39" s="115"/>
      <c r="ABN39" s="115"/>
      <c r="ABO39" s="115"/>
      <c r="ABP39" s="115"/>
      <c r="ABQ39" s="115"/>
      <c r="ABR39" s="115"/>
      <c r="ABS39" s="115"/>
      <c r="ABT39" s="115"/>
      <c r="ABU39" s="115"/>
      <c r="ABV39" s="115"/>
      <c r="ABW39" s="115"/>
      <c r="ABX39" s="115"/>
      <c r="ABY39" s="115"/>
      <c r="ABZ39" s="115"/>
      <c r="ACA39" s="115"/>
      <c r="ACB39" s="115"/>
      <c r="ACC39" s="115"/>
      <c r="ACD39" s="115"/>
      <c r="ACE39" s="115"/>
      <c r="ACF39" s="115"/>
      <c r="ACG39" s="115"/>
      <c r="ACH39" s="115"/>
      <c r="ACI39" s="115"/>
      <c r="ACJ39" s="115"/>
      <c r="ACK39" s="115"/>
      <c r="ACL39" s="115"/>
      <c r="ACM39" s="115"/>
      <c r="ACN39" s="115"/>
      <c r="ACO39" s="115"/>
      <c r="ACP39" s="115"/>
      <c r="ACQ39" s="115"/>
      <c r="ACR39" s="115"/>
      <c r="ACS39" s="115"/>
      <c r="ACT39" s="115"/>
      <c r="ACU39" s="115"/>
      <c r="ACV39" s="115"/>
      <c r="ACW39" s="115"/>
      <c r="ACX39" s="115"/>
      <c r="ACY39" s="115"/>
      <c r="ACZ39" s="115"/>
      <c r="ADA39" s="115"/>
      <c r="ADB39" s="115"/>
      <c r="ADC39" s="115"/>
      <c r="ADD39" s="115"/>
      <c r="ADE39" s="115"/>
      <c r="ADF39" s="115"/>
      <c r="ADG39" s="115"/>
      <c r="ADH39" s="115"/>
      <c r="ADI39" s="115"/>
      <c r="ADJ39" s="115"/>
      <c r="ADK39" s="115"/>
      <c r="ADL39" s="115"/>
      <c r="ADM39" s="115"/>
      <c r="ADN39" s="115"/>
      <c r="ADO39" s="115"/>
      <c r="ADP39" s="115"/>
      <c r="ADQ39" s="115"/>
      <c r="ADR39" s="115"/>
      <c r="ADS39" s="115"/>
      <c r="ADT39" s="115"/>
      <c r="ADU39" s="115"/>
      <c r="ADV39" s="115"/>
      <c r="ADW39" s="115"/>
      <c r="ADX39" s="115"/>
      <c r="ADY39" s="115"/>
      <c r="ADZ39" s="115"/>
      <c r="AEA39" s="115"/>
      <c r="AEB39" s="115"/>
      <c r="AEC39" s="115"/>
      <c r="AED39" s="115"/>
      <c r="AEE39" s="115"/>
      <c r="AEF39" s="115"/>
      <c r="AEG39" s="115"/>
      <c r="AEH39" s="115"/>
      <c r="AEI39" s="115"/>
      <c r="AEJ39" s="115"/>
      <c r="AEK39" s="115"/>
      <c r="AEL39" s="115"/>
      <c r="AEM39" s="115"/>
      <c r="AEN39" s="115"/>
      <c r="AEO39" s="115"/>
      <c r="AEP39" s="115"/>
      <c r="AEQ39" s="115"/>
      <c r="AER39" s="115"/>
      <c r="AES39" s="115"/>
      <c r="AET39" s="115"/>
      <c r="AEU39" s="115"/>
      <c r="AEV39" s="115"/>
      <c r="AEW39" s="115"/>
      <c r="AEX39" s="115"/>
      <c r="AEY39" s="115"/>
      <c r="AEZ39" s="115"/>
      <c r="AFA39" s="115"/>
      <c r="AFB39" s="115"/>
      <c r="AFC39" s="115"/>
      <c r="AFD39" s="115"/>
      <c r="AFE39" s="115"/>
      <c r="AFF39" s="115"/>
      <c r="AFG39" s="115"/>
      <c r="AFH39" s="115"/>
      <c r="AFI39" s="115"/>
      <c r="AFJ39" s="115"/>
      <c r="AFK39" s="115"/>
      <c r="AFL39" s="115"/>
      <c r="AFM39" s="115"/>
      <c r="AFN39" s="115"/>
      <c r="AFO39" s="115"/>
      <c r="AFP39" s="115"/>
      <c r="AFQ39" s="115"/>
      <c r="AFR39" s="115"/>
      <c r="AFS39" s="115"/>
      <c r="AFT39" s="115"/>
      <c r="AFU39" s="115"/>
      <c r="AFV39" s="115"/>
      <c r="AFW39" s="115"/>
      <c r="AFX39" s="115"/>
      <c r="AFY39" s="115"/>
      <c r="AFZ39" s="115"/>
      <c r="AGA39" s="115"/>
      <c r="AGB39" s="115"/>
      <c r="AGC39" s="115"/>
      <c r="AGD39" s="115"/>
      <c r="AGE39" s="115"/>
      <c r="AGF39" s="115"/>
      <c r="AGG39" s="115"/>
      <c r="AGH39" s="115"/>
      <c r="AGI39" s="115"/>
      <c r="AGJ39" s="115"/>
      <c r="AGK39" s="115"/>
      <c r="AGL39" s="115"/>
      <c r="AGM39" s="115"/>
      <c r="AGN39" s="115"/>
      <c r="AGO39" s="115"/>
      <c r="AGP39" s="115"/>
      <c r="AGQ39" s="115"/>
      <c r="AGR39" s="115"/>
      <c r="AGS39" s="115"/>
      <c r="AGT39" s="115"/>
      <c r="AGU39" s="115"/>
      <c r="AGV39" s="115"/>
      <c r="AGW39" s="115"/>
      <c r="AGX39" s="115"/>
      <c r="AGY39" s="115"/>
      <c r="AGZ39" s="115"/>
      <c r="AHA39" s="115"/>
      <c r="AHB39" s="115"/>
      <c r="AHC39" s="115"/>
      <c r="AHD39" s="115"/>
      <c r="AHE39" s="115"/>
      <c r="AHF39" s="115"/>
      <c r="AHG39" s="115"/>
      <c r="AHH39" s="115"/>
      <c r="AHI39" s="115"/>
      <c r="AHJ39" s="115"/>
      <c r="AHK39" s="115"/>
      <c r="AHL39" s="115"/>
      <c r="AHM39" s="115"/>
      <c r="AHN39" s="115"/>
      <c r="AHO39" s="115"/>
      <c r="AHP39" s="115"/>
      <c r="AHQ39" s="115"/>
      <c r="AHR39" s="115"/>
      <c r="AHS39" s="115"/>
      <c r="AHT39" s="115"/>
      <c r="AHU39" s="115"/>
      <c r="AHV39" s="115"/>
      <c r="AHW39" s="115"/>
      <c r="AHX39" s="115"/>
      <c r="AHY39" s="115"/>
      <c r="AHZ39" s="115"/>
      <c r="AIA39" s="115"/>
      <c r="AIB39" s="115"/>
      <c r="AIC39" s="115"/>
      <c r="AID39" s="115"/>
      <c r="AIE39" s="115"/>
      <c r="AIF39" s="115"/>
      <c r="AIG39" s="115"/>
      <c r="AIH39" s="115"/>
      <c r="AII39" s="115"/>
      <c r="AIJ39" s="115"/>
      <c r="AIK39" s="115"/>
      <c r="AIL39" s="115"/>
      <c r="AIM39" s="115"/>
      <c r="AIN39" s="115"/>
      <c r="AIO39" s="115"/>
      <c r="AIP39" s="115"/>
      <c r="AIQ39" s="115"/>
      <c r="AIR39" s="115"/>
      <c r="AIS39" s="115"/>
    </row>
    <row r="40" spans="1:929" ht="6" customHeight="1" x14ac:dyDescent="0.4">
      <c r="A40" s="37"/>
      <c r="B40" s="357"/>
      <c r="C40" s="92"/>
      <c r="D40" s="99"/>
      <c r="E40" s="137"/>
      <c r="BS40" s="308"/>
      <c r="BT40" s="330"/>
      <c r="BU40" s="92"/>
      <c r="BV40" s="99"/>
      <c r="BW40" s="137"/>
      <c r="BX40" s="115"/>
      <c r="BY40" s="115"/>
      <c r="BZ40" s="115"/>
      <c r="CA40" s="115"/>
      <c r="CB40" s="115"/>
      <c r="CC40" s="115"/>
      <c r="CD40" s="115"/>
      <c r="CE40" s="115"/>
      <c r="CF40" s="115"/>
      <c r="CG40" s="115"/>
      <c r="CH40" s="115"/>
      <c r="CI40" s="115"/>
      <c r="CJ40" s="115"/>
      <c r="CK40" s="115"/>
      <c r="CL40" s="115"/>
      <c r="CM40" s="115"/>
      <c r="CN40" s="115"/>
      <c r="CO40" s="115"/>
      <c r="CP40" s="115"/>
      <c r="CQ40" s="115"/>
      <c r="CR40" s="115"/>
      <c r="CS40" s="115"/>
      <c r="CT40" s="115"/>
      <c r="CU40" s="115"/>
      <c r="CV40" s="115"/>
      <c r="CW40" s="115"/>
      <c r="CX40" s="115"/>
      <c r="CY40" s="115"/>
      <c r="CZ40" s="115"/>
      <c r="DA40" s="115"/>
      <c r="DB40" s="115"/>
      <c r="DC40" s="115"/>
      <c r="DD40" s="115"/>
      <c r="DE40" s="115"/>
      <c r="DF40" s="115"/>
      <c r="DG40" s="115"/>
      <c r="DH40" s="115"/>
      <c r="DI40" s="115"/>
      <c r="DJ40" s="115"/>
      <c r="DK40" s="115"/>
      <c r="DL40" s="115"/>
      <c r="DM40" s="115"/>
      <c r="DN40" s="115"/>
      <c r="DO40" s="115"/>
      <c r="DP40" s="115"/>
      <c r="DQ40" s="115"/>
      <c r="DR40" s="115"/>
      <c r="DS40" s="115"/>
      <c r="DT40" s="115"/>
      <c r="DU40" s="115"/>
      <c r="DV40" s="115"/>
      <c r="DW40" s="115"/>
      <c r="DX40" s="115"/>
      <c r="DY40" s="115"/>
      <c r="DZ40" s="115"/>
      <c r="EA40" s="115"/>
      <c r="EB40" s="115"/>
      <c r="EC40" s="115"/>
      <c r="ED40" s="115"/>
      <c r="EE40" s="115"/>
      <c r="EF40" s="115"/>
      <c r="EG40" s="115"/>
      <c r="EH40" s="115"/>
      <c r="EI40" s="115"/>
      <c r="EJ40" s="115"/>
      <c r="EK40" s="115"/>
      <c r="EL40" s="115"/>
      <c r="EM40" s="115"/>
      <c r="EN40" s="115"/>
      <c r="EO40" s="115"/>
      <c r="EP40" s="115"/>
      <c r="EQ40" s="115"/>
      <c r="ER40" s="115"/>
      <c r="ES40" s="115"/>
      <c r="ET40" s="115"/>
      <c r="EU40" s="115"/>
      <c r="EV40" s="115"/>
      <c r="EW40" s="115"/>
      <c r="EX40" s="115"/>
      <c r="EY40" s="115"/>
      <c r="EZ40" s="115"/>
      <c r="FA40" s="115"/>
      <c r="FB40" s="115"/>
      <c r="FC40" s="115"/>
      <c r="FD40" s="115"/>
      <c r="FE40" s="115"/>
      <c r="FF40" s="115"/>
      <c r="FG40" s="115"/>
      <c r="FH40" s="115"/>
      <c r="FI40" s="115"/>
      <c r="FJ40" s="115"/>
      <c r="FK40" s="115"/>
      <c r="FL40" s="115"/>
      <c r="FM40" s="115"/>
      <c r="FN40" s="115"/>
      <c r="FO40" s="115"/>
      <c r="FP40" s="115"/>
      <c r="FQ40" s="115"/>
      <c r="FR40" s="115"/>
      <c r="FS40" s="115"/>
      <c r="FT40" s="115"/>
      <c r="FU40" s="115"/>
      <c r="FV40" s="115"/>
      <c r="FW40" s="115"/>
      <c r="FX40" s="115"/>
      <c r="FY40" s="115"/>
      <c r="FZ40" s="115"/>
      <c r="GA40" s="115"/>
      <c r="GB40" s="115"/>
      <c r="GC40" s="115"/>
      <c r="GD40" s="115"/>
      <c r="GE40" s="115"/>
      <c r="GF40" s="115"/>
      <c r="GG40" s="115"/>
      <c r="GH40" s="115"/>
      <c r="GI40" s="115"/>
      <c r="GJ40" s="115"/>
      <c r="GK40" s="115"/>
      <c r="GL40" s="115"/>
      <c r="GM40" s="115"/>
      <c r="GN40" s="115"/>
      <c r="GO40" s="115"/>
      <c r="GP40" s="115"/>
      <c r="GQ40" s="115"/>
      <c r="GR40" s="115"/>
      <c r="GS40" s="115"/>
      <c r="GT40" s="115"/>
      <c r="GU40" s="115"/>
      <c r="GV40" s="115"/>
      <c r="GW40" s="115"/>
      <c r="GX40" s="115"/>
      <c r="GY40" s="115"/>
      <c r="GZ40" s="115"/>
      <c r="HA40" s="115"/>
      <c r="HB40" s="115"/>
      <c r="HC40" s="115"/>
      <c r="HD40" s="115"/>
      <c r="HE40" s="115"/>
      <c r="HF40" s="115"/>
      <c r="HG40" s="115"/>
      <c r="HH40" s="115"/>
      <c r="HI40" s="115"/>
      <c r="HJ40" s="115"/>
      <c r="HK40" s="115"/>
      <c r="HL40" s="115"/>
      <c r="HM40" s="115"/>
      <c r="HN40" s="115"/>
      <c r="HO40" s="115"/>
      <c r="HP40" s="115"/>
      <c r="HQ40" s="115"/>
      <c r="HR40" s="115"/>
      <c r="HS40" s="115"/>
      <c r="HT40" s="115"/>
      <c r="HU40" s="115"/>
      <c r="HV40" s="115"/>
      <c r="HW40" s="115"/>
      <c r="HX40" s="115"/>
      <c r="HY40" s="115"/>
      <c r="HZ40" s="115"/>
      <c r="IA40" s="115"/>
      <c r="IB40" s="115"/>
      <c r="IC40" s="115"/>
      <c r="ID40" s="115"/>
      <c r="IE40" s="115"/>
      <c r="IF40" s="115"/>
      <c r="IG40" s="115"/>
      <c r="IH40" s="115"/>
      <c r="II40" s="115"/>
      <c r="IJ40" s="115"/>
      <c r="IK40" s="115"/>
      <c r="IL40" s="115"/>
      <c r="IM40" s="115"/>
      <c r="IN40" s="115"/>
      <c r="IO40" s="115"/>
      <c r="IP40" s="115"/>
      <c r="IQ40" s="115"/>
      <c r="IR40" s="115"/>
      <c r="IS40" s="115"/>
      <c r="IT40" s="115"/>
      <c r="IU40" s="115"/>
      <c r="IV40" s="115"/>
      <c r="IW40" s="115"/>
      <c r="IX40" s="115"/>
      <c r="IY40" s="115"/>
      <c r="IZ40" s="115"/>
      <c r="JA40" s="115"/>
      <c r="JB40" s="115"/>
      <c r="JC40" s="115"/>
      <c r="JD40" s="115"/>
      <c r="JE40" s="115"/>
      <c r="JF40" s="115"/>
      <c r="JG40" s="115"/>
      <c r="JH40" s="115"/>
      <c r="JI40" s="115"/>
      <c r="JJ40" s="115"/>
      <c r="JK40" s="115"/>
      <c r="JL40" s="115"/>
      <c r="JM40" s="115"/>
      <c r="JN40" s="115"/>
      <c r="JO40" s="115"/>
      <c r="JP40" s="115"/>
      <c r="JQ40" s="115"/>
      <c r="JR40" s="115"/>
      <c r="JS40" s="115"/>
      <c r="JT40" s="115"/>
      <c r="JU40" s="115"/>
      <c r="JV40" s="115"/>
      <c r="JW40" s="115"/>
      <c r="JX40" s="115"/>
      <c r="JY40" s="115"/>
      <c r="JZ40" s="115"/>
      <c r="KA40" s="115"/>
      <c r="KB40" s="115"/>
      <c r="KC40" s="115"/>
      <c r="KD40" s="115"/>
      <c r="KE40" s="115"/>
      <c r="KF40" s="115"/>
      <c r="KG40" s="115"/>
      <c r="KH40" s="115"/>
      <c r="KI40" s="115"/>
      <c r="KJ40" s="115"/>
      <c r="KK40" s="115"/>
      <c r="KL40" s="115"/>
      <c r="KM40" s="115"/>
      <c r="KN40" s="115"/>
      <c r="KO40" s="115"/>
      <c r="KP40" s="115"/>
      <c r="KQ40" s="115"/>
      <c r="KR40" s="115"/>
      <c r="KS40" s="115"/>
      <c r="KT40" s="115"/>
      <c r="KU40" s="115"/>
      <c r="KV40" s="115"/>
      <c r="KW40" s="115"/>
      <c r="KX40" s="115"/>
      <c r="KY40" s="115"/>
      <c r="KZ40" s="115"/>
      <c r="LA40" s="115"/>
      <c r="LB40" s="115"/>
      <c r="LC40" s="115"/>
      <c r="LD40" s="115"/>
      <c r="LE40" s="115"/>
      <c r="LF40" s="115"/>
      <c r="LG40" s="115"/>
      <c r="LH40" s="115"/>
      <c r="LI40" s="115"/>
      <c r="LJ40" s="115"/>
      <c r="LK40" s="115"/>
      <c r="LL40" s="115"/>
      <c r="LM40" s="115"/>
      <c r="LN40" s="115"/>
      <c r="LO40" s="115"/>
      <c r="LP40" s="115"/>
      <c r="LQ40" s="115"/>
      <c r="LR40" s="115"/>
      <c r="LS40" s="115"/>
      <c r="LT40" s="115"/>
      <c r="LU40" s="115"/>
      <c r="LV40" s="115"/>
      <c r="LW40" s="115"/>
      <c r="LX40" s="115"/>
      <c r="LY40" s="115"/>
      <c r="LZ40" s="115"/>
      <c r="MA40" s="115"/>
      <c r="MB40" s="115"/>
      <c r="MC40" s="115"/>
      <c r="MD40" s="115"/>
      <c r="ME40" s="115"/>
      <c r="MF40" s="115"/>
      <c r="MG40" s="115"/>
      <c r="MH40" s="115"/>
      <c r="MI40" s="115"/>
      <c r="MJ40" s="115"/>
      <c r="MK40" s="115"/>
      <c r="ML40" s="115"/>
      <c r="MM40" s="115"/>
      <c r="MN40" s="115"/>
      <c r="MO40" s="115"/>
      <c r="MP40" s="115"/>
      <c r="MQ40" s="115"/>
      <c r="MR40" s="115"/>
      <c r="MS40" s="115"/>
      <c r="MT40" s="115"/>
      <c r="MU40" s="115"/>
      <c r="MV40" s="115"/>
      <c r="MW40" s="115"/>
      <c r="MX40" s="115"/>
      <c r="MY40" s="115"/>
      <c r="MZ40" s="115"/>
      <c r="NA40" s="115"/>
      <c r="NB40" s="115"/>
      <c r="NC40" s="115"/>
      <c r="ND40" s="115"/>
      <c r="NE40" s="115"/>
      <c r="NF40" s="115"/>
      <c r="NG40" s="115"/>
      <c r="NH40" s="115"/>
      <c r="NI40" s="115"/>
      <c r="NJ40" s="115"/>
      <c r="NK40" s="115"/>
      <c r="NL40" s="115"/>
      <c r="NM40" s="115"/>
      <c r="NN40" s="115"/>
      <c r="NO40" s="115"/>
      <c r="NP40" s="115"/>
      <c r="NQ40" s="115"/>
      <c r="NR40" s="115"/>
      <c r="NS40" s="115"/>
      <c r="NT40" s="115"/>
      <c r="NU40" s="115"/>
      <c r="NV40" s="115"/>
      <c r="NW40" s="115"/>
      <c r="NX40" s="115"/>
      <c r="NY40" s="115"/>
      <c r="NZ40" s="115"/>
      <c r="OA40" s="115"/>
      <c r="OB40" s="115"/>
      <c r="OC40" s="115"/>
      <c r="OD40" s="115"/>
      <c r="OE40" s="115"/>
      <c r="OF40" s="115"/>
      <c r="OG40" s="115"/>
      <c r="OH40" s="115"/>
      <c r="OI40" s="115"/>
      <c r="OJ40" s="115"/>
      <c r="OK40" s="115"/>
      <c r="OL40" s="115"/>
      <c r="OM40" s="115"/>
      <c r="ON40" s="115"/>
      <c r="OO40" s="115"/>
      <c r="OP40" s="115"/>
      <c r="OQ40" s="115"/>
      <c r="OR40" s="115"/>
      <c r="OS40" s="115"/>
      <c r="OT40" s="115"/>
      <c r="OU40" s="115"/>
      <c r="OV40" s="115"/>
      <c r="OW40" s="115"/>
      <c r="OX40" s="115"/>
      <c r="OY40" s="115"/>
      <c r="OZ40" s="115"/>
      <c r="PA40" s="115"/>
      <c r="PB40" s="115"/>
      <c r="PC40" s="115"/>
      <c r="PD40" s="115"/>
      <c r="PE40" s="115"/>
      <c r="PF40" s="115"/>
      <c r="PG40" s="115"/>
      <c r="PH40" s="115"/>
      <c r="PI40" s="115"/>
      <c r="PJ40" s="115"/>
      <c r="PK40" s="115"/>
      <c r="PL40" s="115"/>
      <c r="PM40" s="115"/>
      <c r="PN40" s="115"/>
      <c r="PO40" s="115"/>
      <c r="PP40" s="115"/>
      <c r="PQ40" s="115"/>
      <c r="PR40" s="115"/>
      <c r="PS40" s="115"/>
      <c r="PT40" s="115"/>
      <c r="PU40" s="115"/>
      <c r="PV40" s="115"/>
      <c r="PW40" s="115"/>
      <c r="PX40" s="115"/>
      <c r="PY40" s="115"/>
      <c r="PZ40" s="115"/>
      <c r="QA40" s="115"/>
      <c r="QB40" s="115"/>
      <c r="QC40" s="115"/>
      <c r="QD40" s="115"/>
      <c r="QE40" s="115"/>
      <c r="QF40" s="115"/>
      <c r="QG40" s="115"/>
      <c r="QH40" s="115"/>
      <c r="QI40" s="115"/>
      <c r="QJ40" s="115"/>
      <c r="QK40" s="115"/>
      <c r="QL40" s="115"/>
      <c r="QM40" s="115"/>
      <c r="QN40" s="115"/>
      <c r="QO40" s="115"/>
      <c r="QP40" s="115"/>
      <c r="QQ40" s="115"/>
      <c r="QR40" s="115"/>
      <c r="QS40" s="115"/>
      <c r="QT40" s="115"/>
      <c r="QU40" s="115"/>
      <c r="QV40" s="115"/>
      <c r="QW40" s="115"/>
      <c r="QX40" s="115"/>
      <c r="QY40" s="115"/>
      <c r="QZ40" s="115"/>
      <c r="RA40" s="115"/>
      <c r="RB40" s="115"/>
      <c r="RC40" s="115"/>
      <c r="RD40" s="115"/>
      <c r="RE40" s="115"/>
      <c r="RF40" s="115"/>
      <c r="RG40" s="115"/>
      <c r="RH40" s="115"/>
      <c r="RI40" s="115"/>
      <c r="RJ40" s="115"/>
      <c r="RK40" s="115"/>
      <c r="RL40" s="115"/>
      <c r="RM40" s="115"/>
      <c r="RN40" s="115"/>
      <c r="RO40" s="115"/>
      <c r="RP40" s="115"/>
      <c r="RQ40" s="115"/>
      <c r="RR40" s="115"/>
      <c r="RS40" s="115"/>
      <c r="RT40" s="115"/>
      <c r="RU40" s="115"/>
      <c r="RV40" s="115"/>
      <c r="RW40" s="115"/>
      <c r="RX40" s="115"/>
      <c r="RY40" s="115"/>
      <c r="RZ40" s="115"/>
      <c r="SA40" s="115"/>
      <c r="SB40" s="115"/>
      <c r="SC40" s="115"/>
      <c r="SD40" s="115"/>
      <c r="SE40" s="115"/>
      <c r="SF40" s="115"/>
      <c r="SG40" s="115"/>
      <c r="SH40" s="115"/>
      <c r="SI40" s="115"/>
      <c r="SJ40" s="115"/>
      <c r="SK40" s="115"/>
      <c r="SL40" s="115"/>
      <c r="SM40" s="115"/>
      <c r="SN40" s="115"/>
      <c r="SO40" s="115"/>
      <c r="SP40" s="115"/>
      <c r="SQ40" s="115"/>
      <c r="SR40" s="115"/>
      <c r="SS40" s="115"/>
      <c r="ST40" s="115"/>
      <c r="SU40" s="115"/>
      <c r="SV40" s="115"/>
      <c r="SW40" s="115"/>
      <c r="SX40" s="115"/>
      <c r="SY40" s="115"/>
      <c r="SZ40" s="115"/>
      <c r="TA40" s="115"/>
      <c r="TB40" s="115"/>
      <c r="TC40" s="115"/>
      <c r="TD40" s="115"/>
      <c r="TE40" s="115"/>
      <c r="TF40" s="115"/>
      <c r="TG40" s="115"/>
      <c r="TH40" s="115"/>
      <c r="TI40" s="115"/>
      <c r="TJ40" s="115"/>
      <c r="TK40" s="115"/>
      <c r="TL40" s="115"/>
      <c r="TM40" s="115"/>
      <c r="TN40" s="115"/>
      <c r="TO40" s="115"/>
      <c r="TP40" s="115"/>
      <c r="TQ40" s="115"/>
      <c r="TR40" s="115"/>
      <c r="TS40" s="115"/>
      <c r="TT40" s="115"/>
      <c r="TU40" s="115"/>
      <c r="TV40" s="115"/>
      <c r="TW40" s="115"/>
      <c r="TX40" s="115"/>
      <c r="TY40" s="115"/>
      <c r="TZ40" s="115"/>
      <c r="UA40" s="115"/>
      <c r="UB40" s="115"/>
      <c r="UC40" s="115"/>
      <c r="UD40" s="115"/>
      <c r="UE40" s="115"/>
      <c r="UF40" s="115"/>
      <c r="UG40" s="115"/>
      <c r="UH40" s="115"/>
      <c r="UI40" s="115"/>
      <c r="UJ40" s="115"/>
      <c r="UK40" s="115"/>
      <c r="UL40" s="115"/>
      <c r="UM40" s="115"/>
      <c r="UN40" s="115"/>
      <c r="UO40" s="115"/>
      <c r="UP40" s="115"/>
      <c r="UQ40" s="115"/>
      <c r="UR40" s="115"/>
      <c r="US40" s="115"/>
      <c r="UT40" s="115"/>
      <c r="UU40" s="115"/>
      <c r="UV40" s="115"/>
      <c r="UW40" s="115"/>
      <c r="UX40" s="115"/>
      <c r="UY40" s="115"/>
      <c r="UZ40" s="115"/>
      <c r="VA40" s="115"/>
      <c r="VB40" s="115"/>
      <c r="VC40" s="115"/>
      <c r="VD40" s="115"/>
      <c r="VE40" s="115"/>
      <c r="VF40" s="115"/>
      <c r="VG40" s="115"/>
      <c r="VH40" s="115"/>
      <c r="VI40" s="115"/>
      <c r="VJ40" s="115"/>
      <c r="VK40" s="115"/>
      <c r="VL40" s="115"/>
      <c r="VM40" s="115"/>
      <c r="VN40" s="115"/>
      <c r="VO40" s="115"/>
      <c r="VP40" s="115"/>
      <c r="VQ40" s="115"/>
      <c r="VR40" s="115"/>
      <c r="VS40" s="115"/>
      <c r="VT40" s="115"/>
      <c r="VU40" s="115"/>
      <c r="VV40" s="115"/>
      <c r="VW40" s="115"/>
      <c r="VX40" s="115"/>
      <c r="VY40" s="115"/>
      <c r="VZ40" s="115"/>
      <c r="WA40" s="115"/>
      <c r="WB40" s="115"/>
      <c r="WC40" s="115"/>
      <c r="WD40" s="115"/>
      <c r="WE40" s="115"/>
      <c r="WF40" s="115"/>
      <c r="WG40" s="115"/>
      <c r="WH40" s="115"/>
      <c r="WI40" s="115"/>
      <c r="WJ40" s="115"/>
      <c r="WK40" s="115"/>
      <c r="WL40" s="115"/>
      <c r="WM40" s="115"/>
      <c r="WN40" s="115"/>
      <c r="WO40" s="115"/>
      <c r="WP40" s="115"/>
      <c r="WQ40" s="115"/>
      <c r="WR40" s="115"/>
      <c r="WS40" s="115"/>
      <c r="WT40" s="115"/>
      <c r="WU40" s="115"/>
      <c r="WV40" s="115"/>
      <c r="WW40" s="115"/>
      <c r="WX40" s="115"/>
      <c r="WY40" s="115"/>
      <c r="WZ40" s="115"/>
      <c r="XA40" s="115"/>
      <c r="XB40" s="115"/>
      <c r="XC40" s="115"/>
      <c r="XD40" s="115"/>
      <c r="XE40" s="115"/>
      <c r="XF40" s="115"/>
      <c r="XG40" s="115"/>
      <c r="XH40" s="115"/>
      <c r="XI40" s="115"/>
      <c r="XJ40" s="115"/>
      <c r="XK40" s="115"/>
      <c r="XL40" s="115"/>
      <c r="XM40" s="115"/>
      <c r="XN40" s="115"/>
      <c r="XO40" s="115"/>
      <c r="XP40" s="115"/>
      <c r="XQ40" s="115"/>
      <c r="XR40" s="115"/>
      <c r="XS40" s="115"/>
      <c r="XT40" s="115"/>
      <c r="XU40" s="115"/>
      <c r="XV40" s="115"/>
      <c r="XW40" s="115"/>
      <c r="XX40" s="115"/>
      <c r="XY40" s="115"/>
      <c r="XZ40" s="115"/>
      <c r="YA40" s="115"/>
      <c r="YB40" s="115"/>
      <c r="YC40" s="115"/>
      <c r="YD40" s="115"/>
      <c r="YE40" s="115"/>
      <c r="YF40" s="115"/>
      <c r="YG40" s="115"/>
      <c r="YH40" s="115"/>
      <c r="YI40" s="115"/>
      <c r="YJ40" s="115"/>
      <c r="YK40" s="115"/>
      <c r="YL40" s="115"/>
      <c r="YM40" s="115"/>
      <c r="YN40" s="115"/>
      <c r="YO40" s="115"/>
      <c r="YP40" s="115"/>
      <c r="YQ40" s="115"/>
      <c r="YR40" s="115"/>
      <c r="YS40" s="115"/>
      <c r="YT40" s="115"/>
      <c r="YU40" s="115"/>
      <c r="YV40" s="115"/>
      <c r="YW40" s="115"/>
      <c r="YX40" s="115"/>
      <c r="YY40" s="115"/>
      <c r="YZ40" s="115"/>
      <c r="ZA40" s="115"/>
      <c r="ZB40" s="115"/>
      <c r="ZC40" s="115"/>
      <c r="ZD40" s="115"/>
      <c r="ZE40" s="115"/>
      <c r="ZF40" s="115"/>
      <c r="ZG40" s="115"/>
      <c r="ZH40" s="115"/>
      <c r="ZI40" s="115"/>
      <c r="ZJ40" s="115"/>
      <c r="ZK40" s="115"/>
      <c r="ZL40" s="115"/>
      <c r="ZM40" s="115"/>
      <c r="ZN40" s="115"/>
      <c r="ZO40" s="115"/>
      <c r="ZP40" s="115"/>
      <c r="ZQ40" s="115"/>
      <c r="ZR40" s="115"/>
      <c r="ZS40" s="115"/>
      <c r="ZT40" s="115"/>
      <c r="ZU40" s="115"/>
      <c r="ZV40" s="115"/>
      <c r="ZW40" s="115"/>
      <c r="ZX40" s="115"/>
      <c r="ZY40" s="115"/>
      <c r="ZZ40" s="115"/>
      <c r="AAA40" s="115"/>
      <c r="AAB40" s="115"/>
      <c r="AAC40" s="115"/>
      <c r="AAD40" s="115"/>
      <c r="AAE40" s="115"/>
      <c r="AAF40" s="115"/>
      <c r="AAG40" s="115"/>
      <c r="AAH40" s="115"/>
      <c r="AAI40" s="115"/>
      <c r="AAJ40" s="115"/>
      <c r="AAK40" s="115"/>
      <c r="AAL40" s="115"/>
      <c r="AAM40" s="115"/>
      <c r="AAN40" s="115"/>
      <c r="AAO40" s="115"/>
      <c r="AAP40" s="115"/>
      <c r="AAQ40" s="115"/>
      <c r="AAR40" s="115"/>
      <c r="AAS40" s="115"/>
      <c r="AAT40" s="115"/>
      <c r="AAU40" s="115"/>
      <c r="AAV40" s="115"/>
      <c r="AAW40" s="115"/>
      <c r="AAX40" s="115"/>
      <c r="AAY40" s="115"/>
      <c r="AAZ40" s="115"/>
      <c r="ABA40" s="115"/>
      <c r="ABB40" s="115"/>
      <c r="ABC40" s="115"/>
      <c r="ABD40" s="115"/>
      <c r="ABE40" s="115"/>
      <c r="ABF40" s="115"/>
      <c r="ABG40" s="115"/>
      <c r="ABH40" s="115"/>
      <c r="ABI40" s="115"/>
      <c r="ABJ40" s="115"/>
      <c r="ABK40" s="115"/>
      <c r="ABL40" s="115"/>
      <c r="ABM40" s="115"/>
      <c r="ABN40" s="115"/>
      <c r="ABO40" s="115"/>
      <c r="ABP40" s="115"/>
      <c r="ABQ40" s="115"/>
      <c r="ABR40" s="115"/>
      <c r="ABS40" s="115"/>
      <c r="ABT40" s="115"/>
      <c r="ABU40" s="115"/>
      <c r="ABV40" s="115"/>
      <c r="ABW40" s="115"/>
      <c r="ABX40" s="115"/>
      <c r="ABY40" s="115"/>
      <c r="ABZ40" s="115"/>
      <c r="ACA40" s="115"/>
      <c r="ACB40" s="115"/>
      <c r="ACC40" s="115"/>
      <c r="ACD40" s="115"/>
      <c r="ACE40" s="115"/>
      <c r="ACF40" s="115"/>
      <c r="ACG40" s="115"/>
      <c r="ACH40" s="115"/>
      <c r="ACI40" s="115"/>
      <c r="ACJ40" s="115"/>
      <c r="ACK40" s="115"/>
      <c r="ACL40" s="115"/>
      <c r="ACM40" s="115"/>
      <c r="ACN40" s="115"/>
      <c r="ACO40" s="115"/>
      <c r="ACP40" s="115"/>
      <c r="ACQ40" s="115"/>
      <c r="ACR40" s="115"/>
      <c r="ACS40" s="115"/>
      <c r="ACT40" s="115"/>
      <c r="ACU40" s="115"/>
      <c r="ACV40" s="115"/>
      <c r="ACW40" s="115"/>
      <c r="ACX40" s="115"/>
      <c r="ACY40" s="115"/>
      <c r="ACZ40" s="115"/>
      <c r="ADA40" s="115"/>
      <c r="ADB40" s="115"/>
      <c r="ADC40" s="115"/>
      <c r="ADD40" s="115"/>
      <c r="ADE40" s="115"/>
      <c r="ADF40" s="115"/>
      <c r="ADG40" s="115"/>
      <c r="ADH40" s="115"/>
      <c r="ADI40" s="115"/>
      <c r="ADJ40" s="115"/>
      <c r="ADK40" s="115"/>
      <c r="ADL40" s="115"/>
      <c r="ADM40" s="115"/>
      <c r="ADN40" s="115"/>
      <c r="ADO40" s="115"/>
      <c r="ADP40" s="115"/>
      <c r="ADQ40" s="115"/>
      <c r="ADR40" s="115"/>
      <c r="ADS40" s="115"/>
      <c r="ADT40" s="115"/>
      <c r="ADU40" s="115"/>
      <c r="ADV40" s="115"/>
      <c r="ADW40" s="115"/>
      <c r="ADX40" s="115"/>
      <c r="ADY40" s="115"/>
      <c r="ADZ40" s="115"/>
      <c r="AEA40" s="115"/>
      <c r="AEB40" s="115"/>
      <c r="AEC40" s="115"/>
      <c r="AED40" s="115"/>
      <c r="AEE40" s="115"/>
      <c r="AEF40" s="115"/>
      <c r="AEG40" s="115"/>
      <c r="AEH40" s="115"/>
      <c r="AEI40" s="115"/>
      <c r="AEJ40" s="115"/>
      <c r="AEK40" s="115"/>
      <c r="AEL40" s="115"/>
      <c r="AEM40" s="115"/>
      <c r="AEN40" s="115"/>
      <c r="AEO40" s="115"/>
      <c r="AEP40" s="115"/>
      <c r="AEQ40" s="115"/>
      <c r="AER40" s="115"/>
      <c r="AES40" s="115"/>
      <c r="AET40" s="115"/>
      <c r="AEU40" s="115"/>
      <c r="AEV40" s="115"/>
      <c r="AEW40" s="115"/>
      <c r="AEX40" s="115"/>
      <c r="AEY40" s="115"/>
      <c r="AEZ40" s="115"/>
      <c r="AFA40" s="115"/>
      <c r="AFB40" s="115"/>
      <c r="AFC40" s="115"/>
      <c r="AFD40" s="115"/>
      <c r="AFE40" s="115"/>
      <c r="AFF40" s="115"/>
      <c r="AFG40" s="115"/>
      <c r="AFH40" s="115"/>
      <c r="AFI40" s="115"/>
      <c r="AFJ40" s="115"/>
      <c r="AFK40" s="115"/>
      <c r="AFL40" s="115"/>
      <c r="AFM40" s="115"/>
      <c r="AFN40" s="115"/>
      <c r="AFO40" s="115"/>
      <c r="AFP40" s="115"/>
      <c r="AFQ40" s="115"/>
      <c r="AFR40" s="115"/>
      <c r="AFS40" s="115"/>
      <c r="AFT40" s="115"/>
      <c r="AFU40" s="115"/>
      <c r="AFV40" s="115"/>
      <c r="AFW40" s="115"/>
      <c r="AFX40" s="115"/>
      <c r="AFY40" s="115"/>
      <c r="AFZ40" s="115"/>
      <c r="AGA40" s="115"/>
      <c r="AGB40" s="115"/>
      <c r="AGC40" s="115"/>
      <c r="AGD40" s="115"/>
      <c r="AGE40" s="115"/>
      <c r="AGF40" s="115"/>
      <c r="AGG40" s="115"/>
      <c r="AGH40" s="115"/>
      <c r="AGI40" s="115"/>
      <c r="AGJ40" s="115"/>
      <c r="AGK40" s="115"/>
      <c r="AGL40" s="115"/>
      <c r="AGM40" s="115"/>
      <c r="AGN40" s="115"/>
      <c r="AGO40" s="115"/>
      <c r="AGP40" s="115"/>
      <c r="AGQ40" s="115"/>
      <c r="AGR40" s="115"/>
      <c r="AGS40" s="115"/>
      <c r="AGT40" s="115"/>
      <c r="AGU40" s="115"/>
      <c r="AGV40" s="115"/>
      <c r="AGW40" s="115"/>
      <c r="AGX40" s="115"/>
      <c r="AGY40" s="115"/>
      <c r="AGZ40" s="115"/>
      <c r="AHA40" s="115"/>
      <c r="AHB40" s="115"/>
      <c r="AHC40" s="115"/>
      <c r="AHD40" s="115"/>
      <c r="AHE40" s="115"/>
      <c r="AHF40" s="115"/>
      <c r="AHG40" s="115"/>
      <c r="AHH40" s="115"/>
      <c r="AHI40" s="115"/>
      <c r="AHJ40" s="115"/>
      <c r="AHK40" s="115"/>
      <c r="AHL40" s="115"/>
      <c r="AHM40" s="115"/>
      <c r="AHN40" s="115"/>
      <c r="AHO40" s="115"/>
      <c r="AHP40" s="115"/>
      <c r="AHQ40" s="115"/>
      <c r="AHR40" s="115"/>
      <c r="AHS40" s="115"/>
      <c r="AHT40" s="115"/>
      <c r="AHU40" s="115"/>
      <c r="AHV40" s="115"/>
      <c r="AHW40" s="115"/>
      <c r="AHX40" s="115"/>
      <c r="AHY40" s="115"/>
      <c r="AHZ40" s="115"/>
      <c r="AIA40" s="115"/>
      <c r="AIB40" s="115"/>
      <c r="AIC40" s="115"/>
      <c r="AID40" s="115"/>
      <c r="AIE40" s="115"/>
      <c r="AIF40" s="115"/>
      <c r="AIG40" s="115"/>
      <c r="AIH40" s="115"/>
      <c r="AII40" s="115"/>
      <c r="AIJ40" s="115"/>
      <c r="AIK40" s="115"/>
      <c r="AIL40" s="115"/>
      <c r="AIM40" s="115"/>
      <c r="AIN40" s="115"/>
      <c r="AIO40" s="115"/>
      <c r="AIP40" s="115"/>
      <c r="AIQ40" s="115"/>
      <c r="AIR40" s="115"/>
      <c r="AIS40" s="115"/>
    </row>
    <row r="41" spans="1:929" ht="36" customHeight="1" x14ac:dyDescent="0.2">
      <c r="A41" s="37"/>
      <c r="B41" s="358"/>
      <c r="C41" s="290" t="s">
        <v>533</v>
      </c>
      <c r="D41" s="119" t="s">
        <v>501</v>
      </c>
      <c r="E41" s="137"/>
      <c r="BS41" s="308"/>
      <c r="BT41" s="331"/>
      <c r="BU41" s="290" t="s">
        <v>471</v>
      </c>
      <c r="BV41" s="301" t="s">
        <v>538</v>
      </c>
      <c r="BW41" s="137"/>
      <c r="BX41" s="115"/>
      <c r="BY41" s="115"/>
      <c r="BZ41" s="115"/>
      <c r="CA41" s="115"/>
      <c r="CB41" s="115"/>
      <c r="CC41" s="115"/>
      <c r="CD41" s="115"/>
      <c r="CE41" s="115"/>
      <c r="CF41" s="115"/>
      <c r="CG41" s="115"/>
      <c r="CH41" s="115"/>
      <c r="CI41" s="115"/>
      <c r="CJ41" s="115"/>
      <c r="CK41" s="115"/>
      <c r="CL41" s="115"/>
      <c r="CM41" s="115"/>
      <c r="CN41" s="115"/>
      <c r="CO41" s="115"/>
      <c r="CP41" s="115"/>
      <c r="CQ41" s="115"/>
      <c r="CR41" s="115"/>
      <c r="CS41" s="115"/>
      <c r="CT41" s="115"/>
      <c r="CU41" s="115"/>
      <c r="CV41" s="115"/>
      <c r="CW41" s="115"/>
      <c r="CX41" s="115"/>
      <c r="CY41" s="115"/>
      <c r="CZ41" s="115"/>
      <c r="DA41" s="115"/>
      <c r="DB41" s="115"/>
      <c r="DC41" s="115"/>
      <c r="DD41" s="115"/>
      <c r="DE41" s="115"/>
      <c r="DF41" s="115"/>
      <c r="DG41" s="115"/>
      <c r="DH41" s="115"/>
      <c r="DI41" s="115"/>
      <c r="DJ41" s="115"/>
      <c r="DK41" s="115"/>
      <c r="DL41" s="115"/>
      <c r="DM41" s="115"/>
      <c r="DN41" s="115"/>
      <c r="DO41" s="115"/>
      <c r="DP41" s="115"/>
      <c r="DQ41" s="115"/>
      <c r="DR41" s="115"/>
      <c r="DS41" s="115"/>
      <c r="DT41" s="115"/>
      <c r="DU41" s="115"/>
      <c r="DV41" s="115"/>
      <c r="DW41" s="115"/>
      <c r="DX41" s="115"/>
      <c r="DY41" s="115"/>
      <c r="DZ41" s="115"/>
      <c r="EA41" s="115"/>
      <c r="EB41" s="115"/>
      <c r="EC41" s="115"/>
      <c r="ED41" s="115"/>
      <c r="EE41" s="115"/>
      <c r="EF41" s="115"/>
      <c r="EG41" s="115"/>
      <c r="EH41" s="115"/>
      <c r="EI41" s="115"/>
      <c r="EJ41" s="115"/>
      <c r="EK41" s="115"/>
      <c r="EL41" s="115"/>
      <c r="EM41" s="115"/>
      <c r="EN41" s="115"/>
      <c r="EO41" s="115"/>
      <c r="EP41" s="115"/>
      <c r="EQ41" s="115"/>
      <c r="ER41" s="115"/>
      <c r="ES41" s="115"/>
      <c r="ET41" s="115"/>
      <c r="EU41" s="115"/>
      <c r="EV41" s="115"/>
      <c r="EW41" s="115"/>
      <c r="EX41" s="115"/>
      <c r="EY41" s="115"/>
      <c r="EZ41" s="115"/>
      <c r="FA41" s="115"/>
      <c r="FB41" s="115"/>
      <c r="FC41" s="115"/>
      <c r="FD41" s="115"/>
      <c r="FE41" s="115"/>
      <c r="FF41" s="115"/>
      <c r="FG41" s="115"/>
      <c r="FH41" s="115"/>
      <c r="FI41" s="115"/>
      <c r="FJ41" s="115"/>
      <c r="FK41" s="115"/>
      <c r="FL41" s="115"/>
      <c r="FM41" s="115"/>
      <c r="FN41" s="115"/>
      <c r="FO41" s="115"/>
      <c r="FP41" s="115"/>
      <c r="FQ41" s="115"/>
      <c r="FR41" s="115"/>
      <c r="FS41" s="115"/>
      <c r="FT41" s="115"/>
      <c r="FU41" s="115"/>
      <c r="FV41" s="115"/>
      <c r="FW41" s="115"/>
      <c r="FX41" s="115"/>
      <c r="FY41" s="115"/>
      <c r="FZ41" s="115"/>
      <c r="GA41" s="115"/>
      <c r="GB41" s="115"/>
      <c r="GC41" s="115"/>
      <c r="GD41" s="115"/>
      <c r="GE41" s="115"/>
      <c r="GF41" s="115"/>
      <c r="GG41" s="115"/>
      <c r="GH41" s="115"/>
      <c r="GI41" s="115"/>
      <c r="GJ41" s="115"/>
      <c r="GK41" s="115"/>
      <c r="GL41" s="115"/>
      <c r="GM41" s="115"/>
      <c r="GN41" s="115"/>
      <c r="GO41" s="115"/>
      <c r="GP41" s="115"/>
      <c r="GQ41" s="115"/>
      <c r="GR41" s="115"/>
      <c r="GS41" s="115"/>
      <c r="GT41" s="115"/>
      <c r="GU41" s="115"/>
      <c r="GV41" s="115"/>
      <c r="GW41" s="115"/>
      <c r="GX41" s="115"/>
      <c r="GY41" s="115"/>
      <c r="GZ41" s="115"/>
      <c r="HA41" s="115"/>
      <c r="HB41" s="115"/>
      <c r="HC41" s="115"/>
      <c r="HD41" s="115"/>
      <c r="HE41" s="115"/>
      <c r="HF41" s="115"/>
      <c r="HG41" s="115"/>
      <c r="HH41" s="115"/>
      <c r="HI41" s="115"/>
      <c r="HJ41" s="115"/>
      <c r="HK41" s="115"/>
      <c r="HL41" s="115"/>
      <c r="HM41" s="115"/>
      <c r="HN41" s="115"/>
      <c r="HO41" s="115"/>
      <c r="HP41" s="115"/>
      <c r="HQ41" s="115"/>
      <c r="HR41" s="115"/>
      <c r="HS41" s="115"/>
      <c r="HT41" s="115"/>
      <c r="HU41" s="115"/>
      <c r="HV41" s="115"/>
      <c r="HW41" s="115"/>
      <c r="HX41" s="115"/>
      <c r="HY41" s="115"/>
      <c r="HZ41" s="115"/>
      <c r="IA41" s="115"/>
      <c r="IB41" s="115"/>
      <c r="IC41" s="115"/>
      <c r="ID41" s="115"/>
      <c r="IE41" s="115"/>
      <c r="IF41" s="115"/>
      <c r="IG41" s="115"/>
      <c r="IH41" s="115"/>
      <c r="II41" s="115"/>
      <c r="IJ41" s="115"/>
      <c r="IK41" s="115"/>
      <c r="IL41" s="115"/>
      <c r="IM41" s="115"/>
      <c r="IN41" s="115"/>
      <c r="IO41" s="115"/>
      <c r="IP41" s="115"/>
      <c r="IQ41" s="115"/>
      <c r="IR41" s="115"/>
      <c r="IS41" s="115"/>
      <c r="IT41" s="115"/>
      <c r="IU41" s="115"/>
      <c r="IV41" s="115"/>
      <c r="IW41" s="115"/>
      <c r="IX41" s="115"/>
      <c r="IY41" s="115"/>
      <c r="IZ41" s="115"/>
      <c r="JA41" s="115"/>
      <c r="JB41" s="115"/>
      <c r="JC41" s="115"/>
      <c r="JD41" s="115"/>
      <c r="JE41" s="115"/>
      <c r="JF41" s="115"/>
      <c r="JG41" s="115"/>
      <c r="JH41" s="115"/>
      <c r="JI41" s="115"/>
      <c r="JJ41" s="115"/>
      <c r="JK41" s="115"/>
      <c r="JL41" s="115"/>
      <c r="JM41" s="115"/>
      <c r="JN41" s="115"/>
      <c r="JO41" s="115"/>
      <c r="JP41" s="115"/>
      <c r="JQ41" s="115"/>
      <c r="JR41" s="115"/>
      <c r="JS41" s="115"/>
      <c r="JT41" s="115"/>
      <c r="JU41" s="115"/>
      <c r="JV41" s="115"/>
      <c r="JW41" s="115"/>
      <c r="JX41" s="115"/>
      <c r="JY41" s="115"/>
      <c r="JZ41" s="115"/>
      <c r="KA41" s="115"/>
      <c r="KB41" s="115"/>
      <c r="KC41" s="115"/>
      <c r="KD41" s="115"/>
      <c r="KE41" s="115"/>
      <c r="KF41" s="115"/>
      <c r="KG41" s="115"/>
      <c r="KH41" s="115"/>
      <c r="KI41" s="115"/>
      <c r="KJ41" s="115"/>
      <c r="KK41" s="115"/>
      <c r="KL41" s="115"/>
      <c r="KM41" s="115"/>
      <c r="KN41" s="115"/>
      <c r="KO41" s="115"/>
      <c r="KP41" s="115"/>
      <c r="KQ41" s="115"/>
      <c r="KR41" s="115"/>
      <c r="KS41" s="115"/>
      <c r="KT41" s="115"/>
      <c r="KU41" s="115"/>
      <c r="KV41" s="115"/>
      <c r="KW41" s="115"/>
      <c r="KX41" s="115"/>
      <c r="KY41" s="115"/>
      <c r="KZ41" s="115"/>
      <c r="LA41" s="115"/>
      <c r="LB41" s="115"/>
      <c r="LC41" s="115"/>
      <c r="LD41" s="115"/>
      <c r="LE41" s="115"/>
      <c r="LF41" s="115"/>
      <c r="LG41" s="115"/>
      <c r="LH41" s="115"/>
      <c r="LI41" s="115"/>
      <c r="LJ41" s="115"/>
      <c r="LK41" s="115"/>
      <c r="LL41" s="115"/>
      <c r="LM41" s="115"/>
      <c r="LN41" s="115"/>
      <c r="LO41" s="115"/>
      <c r="LP41" s="115"/>
      <c r="LQ41" s="115"/>
      <c r="LR41" s="115"/>
      <c r="LS41" s="115"/>
      <c r="LT41" s="115"/>
      <c r="LU41" s="115"/>
      <c r="LV41" s="115"/>
      <c r="LW41" s="115"/>
      <c r="LX41" s="115"/>
      <c r="LY41" s="115"/>
      <c r="LZ41" s="115"/>
      <c r="MA41" s="115"/>
      <c r="MB41" s="115"/>
      <c r="MC41" s="115"/>
      <c r="MD41" s="115"/>
      <c r="ME41" s="115"/>
      <c r="MF41" s="115"/>
      <c r="MG41" s="115"/>
      <c r="MH41" s="115"/>
      <c r="MI41" s="115"/>
      <c r="MJ41" s="115"/>
      <c r="MK41" s="115"/>
      <c r="ML41" s="115"/>
      <c r="MM41" s="115"/>
      <c r="MN41" s="115"/>
      <c r="MO41" s="115"/>
      <c r="MP41" s="115"/>
      <c r="MQ41" s="115"/>
      <c r="MR41" s="115"/>
      <c r="MS41" s="115"/>
      <c r="MT41" s="115"/>
      <c r="MU41" s="115"/>
      <c r="MV41" s="115"/>
      <c r="MW41" s="115"/>
      <c r="MX41" s="115"/>
      <c r="MY41" s="115"/>
      <c r="MZ41" s="115"/>
      <c r="NA41" s="115"/>
      <c r="NB41" s="115"/>
      <c r="NC41" s="115"/>
      <c r="ND41" s="115"/>
      <c r="NE41" s="115"/>
      <c r="NF41" s="115"/>
      <c r="NG41" s="115"/>
      <c r="NH41" s="115"/>
      <c r="NI41" s="115"/>
      <c r="NJ41" s="115"/>
      <c r="NK41" s="115"/>
      <c r="NL41" s="115"/>
      <c r="NM41" s="115"/>
      <c r="NN41" s="115"/>
      <c r="NO41" s="115"/>
      <c r="NP41" s="115"/>
      <c r="NQ41" s="115"/>
      <c r="NR41" s="115"/>
      <c r="NS41" s="115"/>
      <c r="NT41" s="115"/>
      <c r="NU41" s="115"/>
      <c r="NV41" s="115"/>
      <c r="NW41" s="115"/>
      <c r="NX41" s="115"/>
      <c r="NY41" s="115"/>
      <c r="NZ41" s="115"/>
      <c r="OA41" s="115"/>
      <c r="OB41" s="115"/>
      <c r="OC41" s="115"/>
      <c r="OD41" s="115"/>
      <c r="OE41" s="115"/>
      <c r="OF41" s="115"/>
      <c r="OG41" s="115"/>
      <c r="OH41" s="115"/>
      <c r="OI41" s="115"/>
      <c r="OJ41" s="115"/>
      <c r="OK41" s="115"/>
      <c r="OL41" s="115"/>
      <c r="OM41" s="115"/>
      <c r="ON41" s="115"/>
      <c r="OO41" s="115"/>
      <c r="OP41" s="115"/>
      <c r="OQ41" s="115"/>
      <c r="OR41" s="115"/>
      <c r="OS41" s="115"/>
      <c r="OT41" s="115"/>
      <c r="OU41" s="115"/>
      <c r="OV41" s="115"/>
      <c r="OW41" s="115"/>
      <c r="OX41" s="115"/>
      <c r="OY41" s="115"/>
      <c r="OZ41" s="115"/>
      <c r="PA41" s="115"/>
      <c r="PB41" s="115"/>
      <c r="PC41" s="115"/>
      <c r="PD41" s="115"/>
      <c r="PE41" s="115"/>
      <c r="PF41" s="115"/>
      <c r="PG41" s="115"/>
      <c r="PH41" s="115"/>
      <c r="PI41" s="115"/>
      <c r="PJ41" s="115"/>
      <c r="PK41" s="115"/>
      <c r="PL41" s="115"/>
      <c r="PM41" s="115"/>
      <c r="PN41" s="115"/>
      <c r="PO41" s="115"/>
      <c r="PP41" s="115"/>
      <c r="PQ41" s="115"/>
      <c r="PR41" s="115"/>
      <c r="PS41" s="115"/>
      <c r="PT41" s="115"/>
      <c r="PU41" s="115"/>
      <c r="PV41" s="115"/>
      <c r="PW41" s="115"/>
      <c r="PX41" s="115"/>
      <c r="PY41" s="115"/>
      <c r="PZ41" s="115"/>
      <c r="QA41" s="115"/>
      <c r="QB41" s="115"/>
      <c r="QC41" s="115"/>
      <c r="QD41" s="115"/>
      <c r="QE41" s="115"/>
      <c r="QF41" s="115"/>
      <c r="QG41" s="115"/>
      <c r="QH41" s="115"/>
      <c r="QI41" s="115"/>
      <c r="QJ41" s="115"/>
      <c r="QK41" s="115"/>
      <c r="QL41" s="115"/>
      <c r="QM41" s="115"/>
      <c r="QN41" s="115"/>
      <c r="QO41" s="115"/>
      <c r="QP41" s="115"/>
      <c r="QQ41" s="115"/>
      <c r="QR41" s="115"/>
      <c r="QS41" s="115"/>
      <c r="QT41" s="115"/>
      <c r="QU41" s="115"/>
      <c r="QV41" s="115"/>
      <c r="QW41" s="115"/>
      <c r="QX41" s="115"/>
      <c r="QY41" s="115"/>
      <c r="QZ41" s="115"/>
      <c r="RA41" s="115"/>
      <c r="RB41" s="115"/>
      <c r="RC41" s="115"/>
      <c r="RD41" s="115"/>
      <c r="RE41" s="115"/>
      <c r="RF41" s="115"/>
      <c r="RG41" s="115"/>
      <c r="RH41" s="115"/>
      <c r="RI41" s="115"/>
      <c r="RJ41" s="115"/>
      <c r="RK41" s="115"/>
      <c r="RL41" s="115"/>
      <c r="RM41" s="115"/>
      <c r="RN41" s="115"/>
      <c r="RO41" s="115"/>
      <c r="RP41" s="115"/>
      <c r="RQ41" s="115"/>
      <c r="RR41" s="115"/>
      <c r="RS41" s="115"/>
      <c r="RT41" s="115"/>
      <c r="RU41" s="115"/>
      <c r="RV41" s="115"/>
      <c r="RW41" s="115"/>
      <c r="RX41" s="115"/>
      <c r="RY41" s="115"/>
      <c r="RZ41" s="115"/>
      <c r="SA41" s="115"/>
      <c r="SB41" s="115"/>
      <c r="SC41" s="115"/>
      <c r="SD41" s="115"/>
      <c r="SE41" s="115"/>
      <c r="SF41" s="115"/>
      <c r="SG41" s="115"/>
      <c r="SH41" s="115"/>
      <c r="SI41" s="115"/>
      <c r="SJ41" s="115"/>
      <c r="SK41" s="115"/>
      <c r="SL41" s="115"/>
      <c r="SM41" s="115"/>
      <c r="SN41" s="115"/>
      <c r="SO41" s="115"/>
      <c r="SP41" s="115"/>
      <c r="SQ41" s="115"/>
      <c r="SR41" s="115"/>
      <c r="SS41" s="115"/>
      <c r="ST41" s="115"/>
      <c r="SU41" s="115"/>
      <c r="SV41" s="115"/>
      <c r="SW41" s="115"/>
      <c r="SX41" s="115"/>
      <c r="SY41" s="115"/>
      <c r="SZ41" s="115"/>
      <c r="TA41" s="115"/>
      <c r="TB41" s="115"/>
      <c r="TC41" s="115"/>
      <c r="TD41" s="115"/>
      <c r="TE41" s="115"/>
      <c r="TF41" s="115"/>
      <c r="TG41" s="115"/>
      <c r="TH41" s="115"/>
      <c r="TI41" s="115"/>
      <c r="TJ41" s="115"/>
      <c r="TK41" s="115"/>
      <c r="TL41" s="115"/>
      <c r="TM41" s="115"/>
      <c r="TN41" s="115"/>
      <c r="TO41" s="115"/>
      <c r="TP41" s="115"/>
      <c r="TQ41" s="115"/>
      <c r="TR41" s="115"/>
      <c r="TS41" s="115"/>
      <c r="TT41" s="115"/>
      <c r="TU41" s="115"/>
      <c r="TV41" s="115"/>
      <c r="TW41" s="115"/>
      <c r="TX41" s="115"/>
      <c r="TY41" s="115"/>
      <c r="TZ41" s="115"/>
      <c r="UA41" s="115"/>
      <c r="UB41" s="115"/>
      <c r="UC41" s="115"/>
      <c r="UD41" s="115"/>
      <c r="UE41" s="115"/>
      <c r="UF41" s="115"/>
      <c r="UG41" s="115"/>
      <c r="UH41" s="115"/>
      <c r="UI41" s="115"/>
      <c r="UJ41" s="115"/>
      <c r="UK41" s="115"/>
      <c r="UL41" s="115"/>
      <c r="UM41" s="115"/>
      <c r="UN41" s="115"/>
      <c r="UO41" s="115"/>
      <c r="UP41" s="115"/>
      <c r="UQ41" s="115"/>
      <c r="UR41" s="115"/>
      <c r="US41" s="115"/>
      <c r="UT41" s="115"/>
      <c r="UU41" s="115"/>
      <c r="UV41" s="115"/>
      <c r="UW41" s="115"/>
      <c r="UX41" s="115"/>
      <c r="UY41" s="115"/>
      <c r="UZ41" s="115"/>
      <c r="VA41" s="115"/>
      <c r="VB41" s="115"/>
      <c r="VC41" s="115"/>
      <c r="VD41" s="115"/>
      <c r="VE41" s="115"/>
      <c r="VF41" s="115"/>
      <c r="VG41" s="115"/>
      <c r="VH41" s="115"/>
      <c r="VI41" s="115"/>
      <c r="VJ41" s="115"/>
      <c r="VK41" s="115"/>
      <c r="VL41" s="115"/>
      <c r="VM41" s="115"/>
      <c r="VN41" s="115"/>
      <c r="VO41" s="115"/>
      <c r="VP41" s="115"/>
      <c r="VQ41" s="115"/>
      <c r="VR41" s="115"/>
      <c r="VS41" s="115"/>
      <c r="VT41" s="115"/>
      <c r="VU41" s="115"/>
      <c r="VV41" s="115"/>
      <c r="VW41" s="115"/>
      <c r="VX41" s="115"/>
      <c r="VY41" s="115"/>
      <c r="VZ41" s="115"/>
      <c r="WA41" s="115"/>
      <c r="WB41" s="115"/>
      <c r="WC41" s="115"/>
      <c r="WD41" s="115"/>
      <c r="WE41" s="115"/>
      <c r="WF41" s="115"/>
      <c r="WG41" s="115"/>
      <c r="WH41" s="115"/>
      <c r="WI41" s="115"/>
      <c r="WJ41" s="115"/>
      <c r="WK41" s="115"/>
      <c r="WL41" s="115"/>
      <c r="WM41" s="115"/>
      <c r="WN41" s="115"/>
      <c r="WO41" s="115"/>
      <c r="WP41" s="115"/>
      <c r="WQ41" s="115"/>
      <c r="WR41" s="115"/>
      <c r="WS41" s="115"/>
      <c r="WT41" s="115"/>
      <c r="WU41" s="115"/>
      <c r="WV41" s="115"/>
      <c r="WW41" s="115"/>
      <c r="WX41" s="115"/>
      <c r="WY41" s="115"/>
      <c r="WZ41" s="115"/>
      <c r="XA41" s="115"/>
      <c r="XB41" s="115"/>
      <c r="XC41" s="115"/>
      <c r="XD41" s="115"/>
      <c r="XE41" s="115"/>
      <c r="XF41" s="115"/>
      <c r="XG41" s="115"/>
      <c r="XH41" s="115"/>
      <c r="XI41" s="115"/>
      <c r="XJ41" s="115"/>
      <c r="XK41" s="115"/>
      <c r="XL41" s="115"/>
      <c r="XM41" s="115"/>
      <c r="XN41" s="115"/>
      <c r="XO41" s="115"/>
      <c r="XP41" s="115"/>
      <c r="XQ41" s="115"/>
      <c r="XR41" s="115"/>
      <c r="XS41" s="115"/>
      <c r="XT41" s="115"/>
      <c r="XU41" s="115"/>
      <c r="XV41" s="115"/>
      <c r="XW41" s="115"/>
      <c r="XX41" s="115"/>
      <c r="XY41" s="115"/>
      <c r="XZ41" s="115"/>
      <c r="YA41" s="115"/>
      <c r="YB41" s="115"/>
      <c r="YC41" s="115"/>
      <c r="YD41" s="115"/>
      <c r="YE41" s="115"/>
      <c r="YF41" s="115"/>
      <c r="YG41" s="115"/>
      <c r="YH41" s="115"/>
      <c r="YI41" s="115"/>
      <c r="YJ41" s="115"/>
      <c r="YK41" s="115"/>
      <c r="YL41" s="115"/>
      <c r="YM41" s="115"/>
      <c r="YN41" s="115"/>
      <c r="YO41" s="115"/>
      <c r="YP41" s="115"/>
      <c r="YQ41" s="115"/>
      <c r="YR41" s="115"/>
      <c r="YS41" s="115"/>
      <c r="YT41" s="115"/>
      <c r="YU41" s="115"/>
      <c r="YV41" s="115"/>
      <c r="YW41" s="115"/>
      <c r="YX41" s="115"/>
      <c r="YY41" s="115"/>
      <c r="YZ41" s="115"/>
      <c r="ZA41" s="115"/>
      <c r="ZB41" s="115"/>
      <c r="ZC41" s="115"/>
      <c r="ZD41" s="115"/>
      <c r="ZE41" s="115"/>
      <c r="ZF41" s="115"/>
      <c r="ZG41" s="115"/>
      <c r="ZH41" s="115"/>
      <c r="ZI41" s="115"/>
      <c r="ZJ41" s="115"/>
      <c r="ZK41" s="115"/>
      <c r="ZL41" s="115"/>
      <c r="ZM41" s="115"/>
      <c r="ZN41" s="115"/>
      <c r="ZO41" s="115"/>
      <c r="ZP41" s="115"/>
      <c r="ZQ41" s="115"/>
      <c r="ZR41" s="115"/>
      <c r="ZS41" s="115"/>
      <c r="ZT41" s="115"/>
      <c r="ZU41" s="115"/>
      <c r="ZV41" s="115"/>
      <c r="ZW41" s="115"/>
      <c r="ZX41" s="115"/>
      <c r="ZY41" s="115"/>
      <c r="ZZ41" s="115"/>
      <c r="AAA41" s="115"/>
      <c r="AAB41" s="115"/>
      <c r="AAC41" s="115"/>
      <c r="AAD41" s="115"/>
      <c r="AAE41" s="115"/>
      <c r="AAF41" s="115"/>
      <c r="AAG41" s="115"/>
      <c r="AAH41" s="115"/>
      <c r="AAI41" s="115"/>
      <c r="AAJ41" s="115"/>
      <c r="AAK41" s="115"/>
      <c r="AAL41" s="115"/>
      <c r="AAM41" s="115"/>
      <c r="AAN41" s="115"/>
      <c r="AAO41" s="115"/>
      <c r="AAP41" s="115"/>
      <c r="AAQ41" s="115"/>
      <c r="AAR41" s="115"/>
      <c r="AAS41" s="115"/>
      <c r="AAT41" s="115"/>
      <c r="AAU41" s="115"/>
      <c r="AAV41" s="115"/>
      <c r="AAW41" s="115"/>
      <c r="AAX41" s="115"/>
      <c r="AAY41" s="115"/>
      <c r="AAZ41" s="115"/>
      <c r="ABA41" s="115"/>
      <c r="ABB41" s="115"/>
      <c r="ABC41" s="115"/>
      <c r="ABD41" s="115"/>
      <c r="ABE41" s="115"/>
      <c r="ABF41" s="115"/>
      <c r="ABG41" s="115"/>
      <c r="ABH41" s="115"/>
      <c r="ABI41" s="115"/>
      <c r="ABJ41" s="115"/>
      <c r="ABK41" s="115"/>
      <c r="ABL41" s="115"/>
      <c r="ABM41" s="115"/>
      <c r="ABN41" s="115"/>
      <c r="ABO41" s="115"/>
      <c r="ABP41" s="115"/>
      <c r="ABQ41" s="115"/>
      <c r="ABR41" s="115"/>
      <c r="ABS41" s="115"/>
      <c r="ABT41" s="115"/>
      <c r="ABU41" s="115"/>
      <c r="ABV41" s="115"/>
      <c r="ABW41" s="115"/>
      <c r="ABX41" s="115"/>
      <c r="ABY41" s="115"/>
      <c r="ABZ41" s="115"/>
      <c r="ACA41" s="115"/>
      <c r="ACB41" s="115"/>
      <c r="ACC41" s="115"/>
      <c r="ACD41" s="115"/>
      <c r="ACE41" s="115"/>
      <c r="ACF41" s="115"/>
      <c r="ACG41" s="115"/>
      <c r="ACH41" s="115"/>
      <c r="ACI41" s="115"/>
      <c r="ACJ41" s="115"/>
      <c r="ACK41" s="115"/>
      <c r="ACL41" s="115"/>
      <c r="ACM41" s="115"/>
      <c r="ACN41" s="115"/>
      <c r="ACO41" s="115"/>
      <c r="ACP41" s="115"/>
      <c r="ACQ41" s="115"/>
      <c r="ACR41" s="115"/>
      <c r="ACS41" s="115"/>
      <c r="ACT41" s="115"/>
      <c r="ACU41" s="115"/>
      <c r="ACV41" s="115"/>
      <c r="ACW41" s="115"/>
      <c r="ACX41" s="115"/>
      <c r="ACY41" s="115"/>
      <c r="ACZ41" s="115"/>
      <c r="ADA41" s="115"/>
      <c r="ADB41" s="115"/>
      <c r="ADC41" s="115"/>
      <c r="ADD41" s="115"/>
      <c r="ADE41" s="115"/>
      <c r="ADF41" s="115"/>
      <c r="ADG41" s="115"/>
      <c r="ADH41" s="115"/>
      <c r="ADI41" s="115"/>
      <c r="ADJ41" s="115"/>
      <c r="ADK41" s="115"/>
      <c r="ADL41" s="115"/>
      <c r="ADM41" s="115"/>
      <c r="ADN41" s="115"/>
      <c r="ADO41" s="115"/>
      <c r="ADP41" s="115"/>
      <c r="ADQ41" s="115"/>
      <c r="ADR41" s="115"/>
      <c r="ADS41" s="115"/>
      <c r="ADT41" s="115"/>
      <c r="ADU41" s="115"/>
      <c r="ADV41" s="115"/>
      <c r="ADW41" s="115"/>
      <c r="ADX41" s="115"/>
      <c r="ADY41" s="115"/>
      <c r="ADZ41" s="115"/>
      <c r="AEA41" s="115"/>
      <c r="AEB41" s="115"/>
      <c r="AEC41" s="115"/>
      <c r="AED41" s="115"/>
      <c r="AEE41" s="115"/>
      <c r="AEF41" s="115"/>
      <c r="AEG41" s="115"/>
      <c r="AEH41" s="115"/>
      <c r="AEI41" s="115"/>
      <c r="AEJ41" s="115"/>
      <c r="AEK41" s="115"/>
      <c r="AEL41" s="115"/>
      <c r="AEM41" s="115"/>
      <c r="AEN41" s="115"/>
      <c r="AEO41" s="115"/>
      <c r="AEP41" s="115"/>
      <c r="AEQ41" s="115"/>
      <c r="AER41" s="115"/>
      <c r="AES41" s="115"/>
      <c r="AET41" s="115"/>
      <c r="AEU41" s="115"/>
      <c r="AEV41" s="115"/>
      <c r="AEW41" s="115"/>
      <c r="AEX41" s="115"/>
      <c r="AEY41" s="115"/>
      <c r="AEZ41" s="115"/>
      <c r="AFA41" s="115"/>
      <c r="AFB41" s="115"/>
      <c r="AFC41" s="115"/>
      <c r="AFD41" s="115"/>
      <c r="AFE41" s="115"/>
      <c r="AFF41" s="115"/>
      <c r="AFG41" s="115"/>
      <c r="AFH41" s="115"/>
      <c r="AFI41" s="115"/>
      <c r="AFJ41" s="115"/>
      <c r="AFK41" s="115"/>
      <c r="AFL41" s="115"/>
      <c r="AFM41" s="115"/>
      <c r="AFN41" s="115"/>
      <c r="AFO41" s="115"/>
      <c r="AFP41" s="115"/>
      <c r="AFQ41" s="115"/>
      <c r="AFR41" s="115"/>
      <c r="AFS41" s="115"/>
      <c r="AFT41" s="115"/>
      <c r="AFU41" s="115"/>
      <c r="AFV41" s="115"/>
      <c r="AFW41" s="115"/>
      <c r="AFX41" s="115"/>
      <c r="AFY41" s="115"/>
      <c r="AFZ41" s="115"/>
      <c r="AGA41" s="115"/>
      <c r="AGB41" s="115"/>
      <c r="AGC41" s="115"/>
      <c r="AGD41" s="115"/>
      <c r="AGE41" s="115"/>
      <c r="AGF41" s="115"/>
      <c r="AGG41" s="115"/>
      <c r="AGH41" s="115"/>
      <c r="AGI41" s="115"/>
      <c r="AGJ41" s="115"/>
      <c r="AGK41" s="115"/>
      <c r="AGL41" s="115"/>
      <c r="AGM41" s="115"/>
      <c r="AGN41" s="115"/>
      <c r="AGO41" s="115"/>
      <c r="AGP41" s="115"/>
      <c r="AGQ41" s="115"/>
      <c r="AGR41" s="115"/>
      <c r="AGS41" s="115"/>
      <c r="AGT41" s="115"/>
      <c r="AGU41" s="115"/>
      <c r="AGV41" s="115"/>
      <c r="AGW41" s="115"/>
      <c r="AGX41" s="115"/>
      <c r="AGY41" s="115"/>
      <c r="AGZ41" s="115"/>
      <c r="AHA41" s="115"/>
      <c r="AHB41" s="115"/>
      <c r="AHC41" s="115"/>
      <c r="AHD41" s="115"/>
      <c r="AHE41" s="115"/>
      <c r="AHF41" s="115"/>
      <c r="AHG41" s="115"/>
      <c r="AHH41" s="115"/>
      <c r="AHI41" s="115"/>
      <c r="AHJ41" s="115"/>
      <c r="AHK41" s="115"/>
      <c r="AHL41" s="115"/>
      <c r="AHM41" s="115"/>
      <c r="AHN41" s="115"/>
      <c r="AHO41" s="115"/>
      <c r="AHP41" s="115"/>
      <c r="AHQ41" s="115"/>
      <c r="AHR41" s="115"/>
      <c r="AHS41" s="115"/>
      <c r="AHT41" s="115"/>
      <c r="AHU41" s="115"/>
      <c r="AHV41" s="115"/>
      <c r="AHW41" s="115"/>
      <c r="AHX41" s="115"/>
      <c r="AHY41" s="115"/>
      <c r="AHZ41" s="115"/>
      <c r="AIA41" s="115"/>
      <c r="AIB41" s="115"/>
      <c r="AIC41" s="115"/>
      <c r="AID41" s="115"/>
      <c r="AIE41" s="115"/>
      <c r="AIF41" s="115"/>
      <c r="AIG41" s="115"/>
      <c r="AIH41" s="115"/>
      <c r="AII41" s="115"/>
      <c r="AIJ41" s="115"/>
      <c r="AIK41" s="115"/>
      <c r="AIL41" s="115"/>
      <c r="AIM41" s="115"/>
      <c r="AIN41" s="115"/>
      <c r="AIO41" s="115"/>
      <c r="AIP41" s="115"/>
      <c r="AIQ41" s="115"/>
      <c r="AIR41" s="115"/>
      <c r="AIS41" s="115"/>
    </row>
    <row r="42" spans="1:929" ht="12.6" customHeight="1" x14ac:dyDescent="0.4">
      <c r="A42" s="37"/>
      <c r="B42" s="89"/>
      <c r="C42" s="89"/>
      <c r="D42" s="89"/>
      <c r="E42" s="137"/>
      <c r="BS42" s="308"/>
      <c r="BT42" s="89"/>
      <c r="BU42" s="89"/>
      <c r="BV42" s="89"/>
      <c r="BW42" s="137"/>
      <c r="BX42" s="115"/>
      <c r="BY42" s="115"/>
      <c r="BZ42" s="115"/>
      <c r="CA42" s="115"/>
      <c r="CB42" s="115"/>
      <c r="CC42" s="115"/>
      <c r="CD42" s="115"/>
      <c r="CE42" s="115"/>
      <c r="CF42" s="115"/>
      <c r="CG42" s="115"/>
      <c r="CH42" s="115"/>
      <c r="CI42" s="115"/>
      <c r="CJ42" s="115"/>
      <c r="CK42" s="115"/>
      <c r="CL42" s="115"/>
      <c r="CM42" s="115"/>
      <c r="CN42" s="115"/>
      <c r="CO42" s="115"/>
      <c r="CP42" s="115"/>
      <c r="CQ42" s="115"/>
      <c r="CR42" s="115"/>
      <c r="CS42" s="115"/>
      <c r="CT42" s="115"/>
      <c r="CU42" s="115"/>
      <c r="CV42" s="115"/>
      <c r="CW42" s="115"/>
      <c r="CX42" s="115"/>
      <c r="CY42" s="115"/>
      <c r="CZ42" s="115"/>
      <c r="DA42" s="115"/>
      <c r="DB42" s="115"/>
      <c r="DC42" s="115"/>
      <c r="DD42" s="115"/>
      <c r="DE42" s="115"/>
      <c r="DF42" s="115"/>
      <c r="DG42" s="115"/>
      <c r="DH42" s="115"/>
      <c r="DI42" s="115"/>
      <c r="DJ42" s="115"/>
      <c r="DK42" s="115"/>
      <c r="DL42" s="115"/>
      <c r="DM42" s="115"/>
      <c r="DN42" s="115"/>
      <c r="DO42" s="115"/>
      <c r="DP42" s="115"/>
      <c r="DQ42" s="115"/>
      <c r="DR42" s="115"/>
      <c r="DS42" s="115"/>
      <c r="DT42" s="115"/>
      <c r="DU42" s="115"/>
      <c r="DV42" s="115"/>
      <c r="DW42" s="115"/>
      <c r="DX42" s="115"/>
      <c r="DY42" s="115"/>
      <c r="DZ42" s="115"/>
      <c r="EA42" s="115"/>
      <c r="EB42" s="115"/>
      <c r="EC42" s="115"/>
      <c r="ED42" s="115"/>
      <c r="EE42" s="115"/>
      <c r="EF42" s="115"/>
      <c r="EG42" s="115"/>
      <c r="EH42" s="115"/>
      <c r="EI42" s="115"/>
      <c r="EJ42" s="115"/>
      <c r="EK42" s="115"/>
      <c r="EL42" s="115"/>
      <c r="EM42" s="115"/>
      <c r="EN42" s="115"/>
      <c r="EO42" s="115"/>
      <c r="EP42" s="115"/>
      <c r="EQ42" s="115"/>
      <c r="ER42" s="115"/>
      <c r="ES42" s="115"/>
      <c r="ET42" s="115"/>
      <c r="EU42" s="115"/>
      <c r="EV42" s="115"/>
      <c r="EW42" s="115"/>
      <c r="EX42" s="115"/>
      <c r="EY42" s="115"/>
      <c r="EZ42" s="115"/>
      <c r="FA42" s="115"/>
      <c r="FB42" s="115"/>
      <c r="FC42" s="115"/>
      <c r="FD42" s="115"/>
      <c r="FE42" s="115"/>
      <c r="FF42" s="115"/>
      <c r="FG42" s="115"/>
      <c r="FH42" s="115"/>
      <c r="FI42" s="115"/>
      <c r="FJ42" s="115"/>
      <c r="FK42" s="115"/>
      <c r="FL42" s="115"/>
      <c r="FM42" s="115"/>
      <c r="FN42" s="115"/>
      <c r="FO42" s="115"/>
      <c r="FP42" s="115"/>
      <c r="FQ42" s="115"/>
      <c r="FR42" s="115"/>
      <c r="FS42" s="115"/>
      <c r="FT42" s="115"/>
      <c r="FU42" s="115"/>
      <c r="FV42" s="115"/>
      <c r="FW42" s="115"/>
      <c r="FX42" s="115"/>
      <c r="FY42" s="115"/>
      <c r="FZ42" s="115"/>
      <c r="GA42" s="115"/>
      <c r="GB42" s="115"/>
      <c r="GC42" s="115"/>
      <c r="GD42" s="115"/>
      <c r="GE42" s="115"/>
      <c r="GF42" s="115"/>
      <c r="GG42" s="115"/>
      <c r="GH42" s="115"/>
      <c r="GI42" s="115"/>
      <c r="GJ42" s="115"/>
      <c r="GK42" s="115"/>
      <c r="GL42" s="115"/>
      <c r="GM42" s="115"/>
      <c r="GN42" s="115"/>
      <c r="GO42" s="115"/>
      <c r="GP42" s="115"/>
      <c r="GQ42" s="115"/>
      <c r="GR42" s="115"/>
      <c r="GS42" s="115"/>
      <c r="GT42" s="115"/>
      <c r="GU42" s="115"/>
      <c r="GV42" s="115"/>
      <c r="GW42" s="115"/>
      <c r="GX42" s="115"/>
      <c r="GY42" s="115"/>
      <c r="GZ42" s="115"/>
      <c r="HA42" s="115"/>
      <c r="HB42" s="115"/>
      <c r="HC42" s="115"/>
      <c r="HD42" s="115"/>
      <c r="HE42" s="115"/>
      <c r="HF42" s="115"/>
      <c r="HG42" s="115"/>
      <c r="HH42" s="115"/>
      <c r="HI42" s="115"/>
      <c r="HJ42" s="115"/>
      <c r="HK42" s="115"/>
      <c r="HL42" s="115"/>
      <c r="HM42" s="115"/>
      <c r="HN42" s="115"/>
      <c r="HO42" s="115"/>
      <c r="HP42" s="115"/>
      <c r="HQ42" s="115"/>
      <c r="HR42" s="115"/>
      <c r="HS42" s="115"/>
      <c r="HT42" s="115"/>
      <c r="HU42" s="115"/>
      <c r="HV42" s="115"/>
      <c r="HW42" s="115"/>
      <c r="HX42" s="115"/>
      <c r="HY42" s="115"/>
      <c r="HZ42" s="115"/>
      <c r="IA42" s="115"/>
      <c r="IB42" s="115"/>
      <c r="IC42" s="115"/>
      <c r="ID42" s="115"/>
      <c r="IE42" s="115"/>
      <c r="IF42" s="115"/>
      <c r="IG42" s="115"/>
      <c r="IH42" s="115"/>
      <c r="II42" s="115"/>
      <c r="IJ42" s="115"/>
      <c r="IK42" s="115"/>
      <c r="IL42" s="115"/>
      <c r="IM42" s="115"/>
      <c r="IN42" s="115"/>
      <c r="IO42" s="115"/>
      <c r="IP42" s="115"/>
      <c r="IQ42" s="115"/>
      <c r="IR42" s="115"/>
      <c r="IS42" s="115"/>
      <c r="IT42" s="115"/>
      <c r="IU42" s="115"/>
      <c r="IV42" s="115"/>
      <c r="IW42" s="115"/>
      <c r="IX42" s="115"/>
      <c r="IY42" s="115"/>
      <c r="IZ42" s="115"/>
      <c r="JA42" s="115"/>
      <c r="JB42" s="115"/>
      <c r="JC42" s="115"/>
      <c r="JD42" s="115"/>
      <c r="JE42" s="115"/>
      <c r="JF42" s="115"/>
      <c r="JG42" s="115"/>
      <c r="JH42" s="115"/>
      <c r="JI42" s="115"/>
      <c r="JJ42" s="115"/>
      <c r="JK42" s="115"/>
      <c r="JL42" s="115"/>
      <c r="JM42" s="115"/>
      <c r="JN42" s="115"/>
      <c r="JO42" s="115"/>
      <c r="JP42" s="115"/>
      <c r="JQ42" s="115"/>
      <c r="JR42" s="115"/>
      <c r="JS42" s="115"/>
      <c r="JT42" s="115"/>
      <c r="JU42" s="115"/>
      <c r="JV42" s="115"/>
      <c r="JW42" s="115"/>
      <c r="JX42" s="115"/>
      <c r="JY42" s="115"/>
      <c r="JZ42" s="115"/>
      <c r="KA42" s="115"/>
      <c r="KB42" s="115"/>
      <c r="KC42" s="115"/>
      <c r="KD42" s="115"/>
      <c r="KE42" s="115"/>
      <c r="KF42" s="115"/>
      <c r="KG42" s="115"/>
      <c r="KH42" s="115"/>
      <c r="KI42" s="115"/>
      <c r="KJ42" s="115"/>
      <c r="KK42" s="115"/>
      <c r="KL42" s="115"/>
      <c r="KM42" s="115"/>
      <c r="KN42" s="115"/>
      <c r="KO42" s="115"/>
      <c r="KP42" s="115"/>
      <c r="KQ42" s="115"/>
      <c r="KR42" s="115"/>
      <c r="KS42" s="115"/>
      <c r="KT42" s="115"/>
      <c r="KU42" s="115"/>
      <c r="KV42" s="115"/>
      <c r="KW42" s="115"/>
      <c r="KX42" s="115"/>
      <c r="KY42" s="115"/>
      <c r="KZ42" s="115"/>
      <c r="LA42" s="115"/>
      <c r="LB42" s="115"/>
      <c r="LC42" s="115"/>
      <c r="LD42" s="115"/>
      <c r="LE42" s="115"/>
      <c r="LF42" s="115"/>
      <c r="LG42" s="115"/>
      <c r="LH42" s="115"/>
      <c r="LI42" s="115"/>
      <c r="LJ42" s="115"/>
      <c r="LK42" s="115"/>
      <c r="LL42" s="115"/>
      <c r="LM42" s="115"/>
      <c r="LN42" s="115"/>
      <c r="LO42" s="115"/>
      <c r="LP42" s="115"/>
      <c r="LQ42" s="115"/>
      <c r="LR42" s="115"/>
      <c r="LS42" s="115"/>
      <c r="LT42" s="115"/>
      <c r="LU42" s="115"/>
      <c r="LV42" s="115"/>
      <c r="LW42" s="115"/>
      <c r="LX42" s="115"/>
      <c r="LY42" s="115"/>
      <c r="LZ42" s="115"/>
      <c r="MA42" s="115"/>
      <c r="MB42" s="115"/>
      <c r="MC42" s="115"/>
      <c r="MD42" s="115"/>
      <c r="ME42" s="115"/>
      <c r="MF42" s="115"/>
      <c r="MG42" s="115"/>
      <c r="MH42" s="115"/>
      <c r="MI42" s="115"/>
      <c r="MJ42" s="115"/>
      <c r="MK42" s="115"/>
      <c r="ML42" s="115"/>
      <c r="MM42" s="115"/>
      <c r="MN42" s="115"/>
      <c r="MO42" s="115"/>
      <c r="MP42" s="115"/>
      <c r="MQ42" s="115"/>
      <c r="MR42" s="115"/>
      <c r="MS42" s="115"/>
      <c r="MT42" s="115"/>
      <c r="MU42" s="115"/>
      <c r="MV42" s="115"/>
      <c r="MW42" s="115"/>
      <c r="MX42" s="115"/>
      <c r="MY42" s="115"/>
      <c r="MZ42" s="115"/>
      <c r="NA42" s="115"/>
      <c r="NB42" s="115"/>
      <c r="NC42" s="115"/>
      <c r="ND42" s="115"/>
      <c r="NE42" s="115"/>
      <c r="NF42" s="115"/>
      <c r="NG42" s="115"/>
      <c r="NH42" s="115"/>
      <c r="NI42" s="115"/>
      <c r="NJ42" s="115"/>
      <c r="NK42" s="115"/>
      <c r="NL42" s="115"/>
      <c r="NM42" s="115"/>
      <c r="NN42" s="115"/>
      <c r="NO42" s="115"/>
      <c r="NP42" s="115"/>
      <c r="NQ42" s="115"/>
      <c r="NR42" s="115"/>
      <c r="NS42" s="115"/>
      <c r="NT42" s="115"/>
      <c r="NU42" s="115"/>
      <c r="NV42" s="115"/>
      <c r="NW42" s="115"/>
      <c r="NX42" s="115"/>
      <c r="NY42" s="115"/>
      <c r="NZ42" s="115"/>
      <c r="OA42" s="115"/>
      <c r="OB42" s="115"/>
      <c r="OC42" s="115"/>
      <c r="OD42" s="115"/>
      <c r="OE42" s="115"/>
      <c r="OF42" s="115"/>
      <c r="OG42" s="115"/>
      <c r="OH42" s="115"/>
      <c r="OI42" s="115"/>
      <c r="OJ42" s="115"/>
      <c r="OK42" s="115"/>
      <c r="OL42" s="115"/>
      <c r="OM42" s="115"/>
      <c r="ON42" s="115"/>
      <c r="OO42" s="115"/>
      <c r="OP42" s="115"/>
      <c r="OQ42" s="115"/>
      <c r="OR42" s="115"/>
      <c r="OS42" s="115"/>
      <c r="OT42" s="115"/>
      <c r="OU42" s="115"/>
      <c r="OV42" s="115"/>
      <c r="OW42" s="115"/>
      <c r="OX42" s="115"/>
      <c r="OY42" s="115"/>
      <c r="OZ42" s="115"/>
      <c r="PA42" s="115"/>
      <c r="PB42" s="115"/>
      <c r="PC42" s="115"/>
      <c r="PD42" s="115"/>
      <c r="PE42" s="115"/>
      <c r="PF42" s="115"/>
      <c r="PG42" s="115"/>
      <c r="PH42" s="115"/>
      <c r="PI42" s="115"/>
      <c r="PJ42" s="115"/>
      <c r="PK42" s="115"/>
      <c r="PL42" s="115"/>
      <c r="PM42" s="115"/>
      <c r="PN42" s="115"/>
      <c r="PO42" s="115"/>
      <c r="PP42" s="115"/>
      <c r="PQ42" s="115"/>
      <c r="PR42" s="115"/>
      <c r="PS42" s="115"/>
      <c r="PT42" s="115"/>
      <c r="PU42" s="115"/>
      <c r="PV42" s="115"/>
      <c r="PW42" s="115"/>
      <c r="PX42" s="115"/>
      <c r="PY42" s="115"/>
      <c r="PZ42" s="115"/>
      <c r="QA42" s="115"/>
      <c r="QB42" s="115"/>
      <c r="QC42" s="115"/>
      <c r="QD42" s="115"/>
      <c r="QE42" s="115"/>
      <c r="QF42" s="115"/>
      <c r="QG42" s="115"/>
      <c r="QH42" s="115"/>
      <c r="QI42" s="115"/>
      <c r="QJ42" s="115"/>
      <c r="QK42" s="115"/>
      <c r="QL42" s="115"/>
      <c r="QM42" s="115"/>
      <c r="QN42" s="115"/>
      <c r="QO42" s="115"/>
      <c r="QP42" s="115"/>
      <c r="QQ42" s="115"/>
      <c r="QR42" s="115"/>
      <c r="QS42" s="115"/>
      <c r="QT42" s="115"/>
      <c r="QU42" s="115"/>
      <c r="QV42" s="115"/>
      <c r="QW42" s="115"/>
      <c r="QX42" s="115"/>
      <c r="QY42" s="115"/>
      <c r="QZ42" s="115"/>
      <c r="RA42" s="115"/>
      <c r="RB42" s="115"/>
      <c r="RC42" s="115"/>
      <c r="RD42" s="115"/>
      <c r="RE42" s="115"/>
      <c r="RF42" s="115"/>
      <c r="RG42" s="115"/>
      <c r="RH42" s="115"/>
      <c r="RI42" s="115"/>
      <c r="RJ42" s="115"/>
      <c r="RK42" s="115"/>
      <c r="RL42" s="115"/>
      <c r="RM42" s="115"/>
      <c r="RN42" s="115"/>
      <c r="RO42" s="115"/>
      <c r="RP42" s="115"/>
      <c r="RQ42" s="115"/>
      <c r="RR42" s="115"/>
      <c r="RS42" s="115"/>
      <c r="RT42" s="115"/>
      <c r="RU42" s="115"/>
      <c r="RV42" s="115"/>
      <c r="RW42" s="115"/>
      <c r="RX42" s="115"/>
      <c r="RY42" s="115"/>
      <c r="RZ42" s="115"/>
      <c r="SA42" s="115"/>
      <c r="SB42" s="115"/>
      <c r="SC42" s="115"/>
      <c r="SD42" s="115"/>
      <c r="SE42" s="115"/>
      <c r="SF42" s="115"/>
      <c r="SG42" s="115"/>
      <c r="SH42" s="115"/>
      <c r="SI42" s="115"/>
      <c r="SJ42" s="115"/>
      <c r="SK42" s="115"/>
      <c r="SL42" s="115"/>
      <c r="SM42" s="115"/>
      <c r="SN42" s="115"/>
      <c r="SO42" s="115"/>
      <c r="SP42" s="115"/>
      <c r="SQ42" s="115"/>
      <c r="SR42" s="115"/>
      <c r="SS42" s="115"/>
      <c r="ST42" s="115"/>
      <c r="SU42" s="115"/>
      <c r="SV42" s="115"/>
      <c r="SW42" s="115"/>
      <c r="SX42" s="115"/>
      <c r="SY42" s="115"/>
      <c r="SZ42" s="115"/>
      <c r="TA42" s="115"/>
      <c r="TB42" s="115"/>
      <c r="TC42" s="115"/>
      <c r="TD42" s="115"/>
      <c r="TE42" s="115"/>
      <c r="TF42" s="115"/>
      <c r="TG42" s="115"/>
      <c r="TH42" s="115"/>
      <c r="TI42" s="115"/>
      <c r="TJ42" s="115"/>
      <c r="TK42" s="115"/>
      <c r="TL42" s="115"/>
      <c r="TM42" s="115"/>
      <c r="TN42" s="115"/>
      <c r="TO42" s="115"/>
      <c r="TP42" s="115"/>
      <c r="TQ42" s="115"/>
      <c r="TR42" s="115"/>
      <c r="TS42" s="115"/>
      <c r="TT42" s="115"/>
      <c r="TU42" s="115"/>
      <c r="TV42" s="115"/>
      <c r="TW42" s="115"/>
      <c r="TX42" s="115"/>
      <c r="TY42" s="115"/>
      <c r="TZ42" s="115"/>
      <c r="UA42" s="115"/>
      <c r="UB42" s="115"/>
      <c r="UC42" s="115"/>
      <c r="UD42" s="115"/>
      <c r="UE42" s="115"/>
      <c r="UF42" s="115"/>
      <c r="UG42" s="115"/>
      <c r="UH42" s="115"/>
      <c r="UI42" s="115"/>
      <c r="UJ42" s="115"/>
      <c r="UK42" s="115"/>
      <c r="UL42" s="115"/>
      <c r="UM42" s="115"/>
      <c r="UN42" s="115"/>
      <c r="UO42" s="115"/>
      <c r="UP42" s="115"/>
      <c r="UQ42" s="115"/>
      <c r="UR42" s="115"/>
      <c r="US42" s="115"/>
      <c r="UT42" s="115"/>
      <c r="UU42" s="115"/>
      <c r="UV42" s="115"/>
      <c r="UW42" s="115"/>
      <c r="UX42" s="115"/>
      <c r="UY42" s="115"/>
      <c r="UZ42" s="115"/>
      <c r="VA42" s="115"/>
      <c r="VB42" s="115"/>
      <c r="VC42" s="115"/>
      <c r="VD42" s="115"/>
      <c r="VE42" s="115"/>
      <c r="VF42" s="115"/>
      <c r="VG42" s="115"/>
      <c r="VH42" s="115"/>
      <c r="VI42" s="115"/>
      <c r="VJ42" s="115"/>
      <c r="VK42" s="115"/>
      <c r="VL42" s="115"/>
      <c r="VM42" s="115"/>
      <c r="VN42" s="115"/>
      <c r="VO42" s="115"/>
      <c r="VP42" s="115"/>
      <c r="VQ42" s="115"/>
      <c r="VR42" s="115"/>
      <c r="VS42" s="115"/>
      <c r="VT42" s="115"/>
      <c r="VU42" s="115"/>
      <c r="VV42" s="115"/>
      <c r="VW42" s="115"/>
      <c r="VX42" s="115"/>
      <c r="VY42" s="115"/>
      <c r="VZ42" s="115"/>
      <c r="WA42" s="115"/>
      <c r="WB42" s="115"/>
      <c r="WC42" s="115"/>
      <c r="WD42" s="115"/>
      <c r="WE42" s="115"/>
      <c r="WF42" s="115"/>
      <c r="WG42" s="115"/>
      <c r="WH42" s="115"/>
      <c r="WI42" s="115"/>
      <c r="WJ42" s="115"/>
      <c r="WK42" s="115"/>
      <c r="WL42" s="115"/>
      <c r="WM42" s="115"/>
      <c r="WN42" s="115"/>
      <c r="WO42" s="115"/>
      <c r="WP42" s="115"/>
      <c r="WQ42" s="115"/>
      <c r="WR42" s="115"/>
      <c r="WS42" s="115"/>
      <c r="WT42" s="115"/>
      <c r="WU42" s="115"/>
      <c r="WV42" s="115"/>
      <c r="WW42" s="115"/>
      <c r="WX42" s="115"/>
      <c r="WY42" s="115"/>
      <c r="WZ42" s="115"/>
      <c r="XA42" s="115"/>
      <c r="XB42" s="115"/>
      <c r="XC42" s="115"/>
      <c r="XD42" s="115"/>
      <c r="XE42" s="115"/>
      <c r="XF42" s="115"/>
      <c r="XG42" s="115"/>
      <c r="XH42" s="115"/>
      <c r="XI42" s="115"/>
      <c r="XJ42" s="115"/>
      <c r="XK42" s="115"/>
      <c r="XL42" s="115"/>
      <c r="XM42" s="115"/>
      <c r="XN42" s="115"/>
      <c r="XO42" s="115"/>
      <c r="XP42" s="115"/>
      <c r="XQ42" s="115"/>
      <c r="XR42" s="115"/>
      <c r="XS42" s="115"/>
      <c r="XT42" s="115"/>
      <c r="XU42" s="115"/>
      <c r="XV42" s="115"/>
      <c r="XW42" s="115"/>
      <c r="XX42" s="115"/>
      <c r="XY42" s="115"/>
      <c r="XZ42" s="115"/>
      <c r="YA42" s="115"/>
      <c r="YB42" s="115"/>
      <c r="YC42" s="115"/>
      <c r="YD42" s="115"/>
      <c r="YE42" s="115"/>
      <c r="YF42" s="115"/>
      <c r="YG42" s="115"/>
      <c r="YH42" s="115"/>
      <c r="YI42" s="115"/>
      <c r="YJ42" s="115"/>
      <c r="YK42" s="115"/>
      <c r="YL42" s="115"/>
      <c r="YM42" s="115"/>
      <c r="YN42" s="115"/>
      <c r="YO42" s="115"/>
      <c r="YP42" s="115"/>
      <c r="YQ42" s="115"/>
      <c r="YR42" s="115"/>
      <c r="YS42" s="115"/>
      <c r="YT42" s="115"/>
      <c r="YU42" s="115"/>
      <c r="YV42" s="115"/>
      <c r="YW42" s="115"/>
      <c r="YX42" s="115"/>
      <c r="YY42" s="115"/>
      <c r="YZ42" s="115"/>
      <c r="ZA42" s="115"/>
      <c r="ZB42" s="115"/>
      <c r="ZC42" s="115"/>
      <c r="ZD42" s="115"/>
      <c r="ZE42" s="115"/>
      <c r="ZF42" s="115"/>
      <c r="ZG42" s="115"/>
      <c r="ZH42" s="115"/>
      <c r="ZI42" s="115"/>
      <c r="ZJ42" s="115"/>
      <c r="ZK42" s="115"/>
      <c r="ZL42" s="115"/>
      <c r="ZM42" s="115"/>
      <c r="ZN42" s="115"/>
      <c r="ZO42" s="115"/>
      <c r="ZP42" s="115"/>
      <c r="ZQ42" s="115"/>
      <c r="ZR42" s="115"/>
      <c r="ZS42" s="115"/>
      <c r="ZT42" s="115"/>
      <c r="ZU42" s="115"/>
      <c r="ZV42" s="115"/>
      <c r="ZW42" s="115"/>
      <c r="ZX42" s="115"/>
      <c r="ZY42" s="115"/>
      <c r="ZZ42" s="115"/>
      <c r="AAA42" s="115"/>
      <c r="AAB42" s="115"/>
      <c r="AAC42" s="115"/>
      <c r="AAD42" s="115"/>
      <c r="AAE42" s="115"/>
      <c r="AAF42" s="115"/>
      <c r="AAG42" s="115"/>
      <c r="AAH42" s="115"/>
      <c r="AAI42" s="115"/>
      <c r="AAJ42" s="115"/>
      <c r="AAK42" s="115"/>
      <c r="AAL42" s="115"/>
      <c r="AAM42" s="115"/>
      <c r="AAN42" s="115"/>
      <c r="AAO42" s="115"/>
      <c r="AAP42" s="115"/>
      <c r="AAQ42" s="115"/>
      <c r="AAR42" s="115"/>
      <c r="AAS42" s="115"/>
      <c r="AAT42" s="115"/>
      <c r="AAU42" s="115"/>
      <c r="AAV42" s="115"/>
      <c r="AAW42" s="115"/>
      <c r="AAX42" s="115"/>
      <c r="AAY42" s="115"/>
      <c r="AAZ42" s="115"/>
      <c r="ABA42" s="115"/>
      <c r="ABB42" s="115"/>
      <c r="ABC42" s="115"/>
      <c r="ABD42" s="115"/>
      <c r="ABE42" s="115"/>
      <c r="ABF42" s="115"/>
      <c r="ABG42" s="115"/>
      <c r="ABH42" s="115"/>
      <c r="ABI42" s="115"/>
      <c r="ABJ42" s="115"/>
      <c r="ABK42" s="115"/>
      <c r="ABL42" s="115"/>
      <c r="ABM42" s="115"/>
      <c r="ABN42" s="115"/>
      <c r="ABO42" s="115"/>
      <c r="ABP42" s="115"/>
      <c r="ABQ42" s="115"/>
      <c r="ABR42" s="115"/>
      <c r="ABS42" s="115"/>
      <c r="ABT42" s="115"/>
      <c r="ABU42" s="115"/>
      <c r="ABV42" s="115"/>
      <c r="ABW42" s="115"/>
      <c r="ABX42" s="115"/>
      <c r="ABY42" s="115"/>
      <c r="ABZ42" s="115"/>
      <c r="ACA42" s="115"/>
      <c r="ACB42" s="115"/>
      <c r="ACC42" s="115"/>
      <c r="ACD42" s="115"/>
      <c r="ACE42" s="115"/>
      <c r="ACF42" s="115"/>
      <c r="ACG42" s="115"/>
      <c r="ACH42" s="115"/>
      <c r="ACI42" s="115"/>
      <c r="ACJ42" s="115"/>
      <c r="ACK42" s="115"/>
      <c r="ACL42" s="115"/>
      <c r="ACM42" s="115"/>
      <c r="ACN42" s="115"/>
      <c r="ACO42" s="115"/>
      <c r="ACP42" s="115"/>
      <c r="ACQ42" s="115"/>
      <c r="ACR42" s="115"/>
      <c r="ACS42" s="115"/>
      <c r="ACT42" s="115"/>
      <c r="ACU42" s="115"/>
      <c r="ACV42" s="115"/>
      <c r="ACW42" s="115"/>
      <c r="ACX42" s="115"/>
      <c r="ACY42" s="115"/>
      <c r="ACZ42" s="115"/>
      <c r="ADA42" s="115"/>
      <c r="ADB42" s="115"/>
      <c r="ADC42" s="115"/>
      <c r="ADD42" s="115"/>
      <c r="ADE42" s="115"/>
      <c r="ADF42" s="115"/>
      <c r="ADG42" s="115"/>
      <c r="ADH42" s="115"/>
      <c r="ADI42" s="115"/>
      <c r="ADJ42" s="115"/>
      <c r="ADK42" s="115"/>
      <c r="ADL42" s="115"/>
      <c r="ADM42" s="115"/>
      <c r="ADN42" s="115"/>
      <c r="ADO42" s="115"/>
      <c r="ADP42" s="115"/>
      <c r="ADQ42" s="115"/>
      <c r="ADR42" s="115"/>
      <c r="ADS42" s="115"/>
      <c r="ADT42" s="115"/>
      <c r="ADU42" s="115"/>
      <c r="ADV42" s="115"/>
      <c r="ADW42" s="115"/>
      <c r="ADX42" s="115"/>
      <c r="ADY42" s="115"/>
      <c r="ADZ42" s="115"/>
      <c r="AEA42" s="115"/>
      <c r="AEB42" s="115"/>
      <c r="AEC42" s="115"/>
      <c r="AED42" s="115"/>
      <c r="AEE42" s="115"/>
      <c r="AEF42" s="115"/>
      <c r="AEG42" s="115"/>
      <c r="AEH42" s="115"/>
      <c r="AEI42" s="115"/>
      <c r="AEJ42" s="115"/>
      <c r="AEK42" s="115"/>
      <c r="AEL42" s="115"/>
      <c r="AEM42" s="115"/>
      <c r="AEN42" s="115"/>
      <c r="AEO42" s="115"/>
      <c r="AEP42" s="115"/>
      <c r="AEQ42" s="115"/>
      <c r="AER42" s="115"/>
      <c r="AES42" s="115"/>
      <c r="AET42" s="115"/>
      <c r="AEU42" s="115"/>
      <c r="AEV42" s="115"/>
      <c r="AEW42" s="115"/>
      <c r="AEX42" s="115"/>
      <c r="AEY42" s="115"/>
      <c r="AEZ42" s="115"/>
      <c r="AFA42" s="115"/>
      <c r="AFB42" s="115"/>
      <c r="AFC42" s="115"/>
      <c r="AFD42" s="115"/>
      <c r="AFE42" s="115"/>
      <c r="AFF42" s="115"/>
      <c r="AFG42" s="115"/>
      <c r="AFH42" s="115"/>
      <c r="AFI42" s="115"/>
      <c r="AFJ42" s="115"/>
      <c r="AFK42" s="115"/>
      <c r="AFL42" s="115"/>
      <c r="AFM42" s="115"/>
      <c r="AFN42" s="115"/>
      <c r="AFO42" s="115"/>
      <c r="AFP42" s="115"/>
      <c r="AFQ42" s="115"/>
      <c r="AFR42" s="115"/>
      <c r="AFS42" s="115"/>
      <c r="AFT42" s="115"/>
      <c r="AFU42" s="115"/>
      <c r="AFV42" s="115"/>
      <c r="AFW42" s="115"/>
      <c r="AFX42" s="115"/>
      <c r="AFY42" s="115"/>
      <c r="AFZ42" s="115"/>
      <c r="AGA42" s="115"/>
      <c r="AGB42" s="115"/>
      <c r="AGC42" s="115"/>
      <c r="AGD42" s="115"/>
      <c r="AGE42" s="115"/>
      <c r="AGF42" s="115"/>
      <c r="AGG42" s="115"/>
      <c r="AGH42" s="115"/>
      <c r="AGI42" s="115"/>
      <c r="AGJ42" s="115"/>
      <c r="AGK42" s="115"/>
      <c r="AGL42" s="115"/>
      <c r="AGM42" s="115"/>
      <c r="AGN42" s="115"/>
      <c r="AGO42" s="115"/>
      <c r="AGP42" s="115"/>
      <c r="AGQ42" s="115"/>
      <c r="AGR42" s="115"/>
      <c r="AGS42" s="115"/>
      <c r="AGT42" s="115"/>
      <c r="AGU42" s="115"/>
      <c r="AGV42" s="115"/>
      <c r="AGW42" s="115"/>
      <c r="AGX42" s="115"/>
      <c r="AGY42" s="115"/>
      <c r="AGZ42" s="115"/>
      <c r="AHA42" s="115"/>
      <c r="AHB42" s="115"/>
      <c r="AHC42" s="115"/>
      <c r="AHD42" s="115"/>
      <c r="AHE42" s="115"/>
      <c r="AHF42" s="115"/>
      <c r="AHG42" s="115"/>
      <c r="AHH42" s="115"/>
      <c r="AHI42" s="115"/>
      <c r="AHJ42" s="115"/>
      <c r="AHK42" s="115"/>
      <c r="AHL42" s="115"/>
      <c r="AHM42" s="115"/>
      <c r="AHN42" s="115"/>
      <c r="AHO42" s="115"/>
      <c r="AHP42" s="115"/>
      <c r="AHQ42" s="115"/>
      <c r="AHR42" s="115"/>
      <c r="AHS42" s="115"/>
      <c r="AHT42" s="115"/>
      <c r="AHU42" s="115"/>
      <c r="AHV42" s="115"/>
      <c r="AHW42" s="115"/>
      <c r="AHX42" s="115"/>
      <c r="AHY42" s="115"/>
      <c r="AHZ42" s="115"/>
      <c r="AIA42" s="115"/>
      <c r="AIB42" s="115"/>
      <c r="AIC42" s="115"/>
      <c r="AID42" s="115"/>
      <c r="AIE42" s="115"/>
      <c r="AIF42" s="115"/>
      <c r="AIG42" s="115"/>
      <c r="AIH42" s="115"/>
      <c r="AII42" s="115"/>
      <c r="AIJ42" s="115"/>
      <c r="AIK42" s="115"/>
      <c r="AIL42" s="115"/>
      <c r="AIM42" s="115"/>
      <c r="AIN42" s="115"/>
      <c r="AIO42" s="115"/>
      <c r="AIP42" s="115"/>
      <c r="AIQ42" s="115"/>
      <c r="AIR42" s="115"/>
      <c r="AIS42" s="115"/>
    </row>
    <row r="43" spans="1:929" ht="54" customHeight="1" x14ac:dyDescent="0.2">
      <c r="A43" s="40"/>
      <c r="B43" s="304">
        <v>6</v>
      </c>
      <c r="C43" s="352" t="s">
        <v>502</v>
      </c>
      <c r="D43" s="353"/>
      <c r="E43" s="137"/>
      <c r="BS43" s="306"/>
      <c r="BT43" s="287">
        <v>6</v>
      </c>
      <c r="BU43" s="334" t="s">
        <v>526</v>
      </c>
      <c r="BV43" s="335"/>
      <c r="BW43" s="137"/>
      <c r="BX43" s="115"/>
      <c r="BY43" s="115"/>
      <c r="BZ43" s="115"/>
      <c r="CA43" s="115"/>
      <c r="CB43" s="115"/>
      <c r="CC43" s="115"/>
      <c r="CD43" s="115"/>
      <c r="CE43" s="115"/>
      <c r="CF43" s="115"/>
      <c r="CG43" s="115"/>
      <c r="CH43" s="115"/>
      <c r="CI43" s="115"/>
      <c r="CJ43" s="115"/>
      <c r="CK43" s="115"/>
      <c r="CL43" s="115"/>
      <c r="CM43" s="115"/>
      <c r="CN43" s="115"/>
      <c r="CO43" s="115"/>
      <c r="CP43" s="115"/>
      <c r="CQ43" s="115"/>
      <c r="CR43" s="115"/>
      <c r="CS43" s="115"/>
      <c r="CT43" s="115"/>
      <c r="CU43" s="115"/>
      <c r="CV43" s="115"/>
      <c r="CW43" s="115"/>
      <c r="CX43" s="115"/>
      <c r="CY43" s="115"/>
      <c r="CZ43" s="115"/>
      <c r="DA43" s="115"/>
      <c r="DB43" s="115"/>
      <c r="DC43" s="115"/>
      <c r="DD43" s="115"/>
      <c r="DE43" s="115"/>
      <c r="DF43" s="115"/>
      <c r="DG43" s="115"/>
      <c r="DH43" s="115"/>
      <c r="DI43" s="115"/>
      <c r="DJ43" s="115"/>
      <c r="DK43" s="115"/>
      <c r="DL43" s="115"/>
      <c r="DM43" s="115"/>
      <c r="DN43" s="115"/>
      <c r="DO43" s="115"/>
      <c r="DP43" s="115"/>
      <c r="DQ43" s="115"/>
      <c r="DR43" s="115"/>
      <c r="DS43" s="115"/>
      <c r="DT43" s="115"/>
      <c r="DU43" s="115"/>
      <c r="DV43" s="115"/>
      <c r="DW43" s="115"/>
      <c r="DX43" s="115"/>
      <c r="DY43" s="115"/>
      <c r="DZ43" s="115"/>
      <c r="EA43" s="115"/>
      <c r="EB43" s="115"/>
      <c r="EC43" s="115"/>
      <c r="ED43" s="115"/>
      <c r="EE43" s="115"/>
      <c r="EF43" s="115"/>
      <c r="EG43" s="115"/>
      <c r="EH43" s="115"/>
      <c r="EI43" s="115"/>
      <c r="EJ43" s="115"/>
      <c r="EK43" s="115"/>
      <c r="EL43" s="115"/>
      <c r="EM43" s="115"/>
      <c r="EN43" s="115"/>
      <c r="EO43" s="115"/>
      <c r="EP43" s="115"/>
      <c r="EQ43" s="115"/>
      <c r="ER43" s="115"/>
      <c r="ES43" s="115"/>
      <c r="ET43" s="115"/>
      <c r="EU43" s="115"/>
      <c r="EV43" s="115"/>
      <c r="EW43" s="115"/>
      <c r="EX43" s="115"/>
      <c r="EY43" s="115"/>
      <c r="EZ43" s="115"/>
      <c r="FA43" s="115"/>
      <c r="FB43" s="115"/>
      <c r="FC43" s="115"/>
      <c r="FD43" s="115"/>
      <c r="FE43" s="115"/>
      <c r="FF43" s="115"/>
      <c r="FG43" s="115"/>
      <c r="FH43" s="115"/>
      <c r="FI43" s="115"/>
      <c r="FJ43" s="115"/>
      <c r="FK43" s="115"/>
      <c r="FL43" s="115"/>
      <c r="FM43" s="115"/>
      <c r="FN43" s="115"/>
      <c r="FO43" s="115"/>
      <c r="FP43" s="115"/>
      <c r="FQ43" s="115"/>
      <c r="FR43" s="115"/>
      <c r="FS43" s="115"/>
      <c r="FT43" s="115"/>
      <c r="FU43" s="115"/>
      <c r="FV43" s="115"/>
      <c r="FW43" s="115"/>
      <c r="FX43" s="115"/>
      <c r="FY43" s="115"/>
      <c r="FZ43" s="115"/>
      <c r="GA43" s="115"/>
      <c r="GB43" s="115"/>
      <c r="GC43" s="115"/>
      <c r="GD43" s="115"/>
      <c r="GE43" s="115"/>
      <c r="GF43" s="115"/>
      <c r="GG43" s="115"/>
      <c r="GH43" s="115"/>
      <c r="GI43" s="115"/>
      <c r="GJ43" s="115"/>
      <c r="GK43" s="115"/>
      <c r="GL43" s="115"/>
      <c r="GM43" s="115"/>
      <c r="GN43" s="115"/>
      <c r="GO43" s="115"/>
      <c r="GP43" s="115"/>
      <c r="GQ43" s="115"/>
      <c r="GR43" s="115"/>
      <c r="GS43" s="115"/>
      <c r="GT43" s="115"/>
      <c r="GU43" s="115"/>
      <c r="GV43" s="115"/>
      <c r="GW43" s="115"/>
      <c r="GX43" s="115"/>
      <c r="GY43" s="115"/>
      <c r="GZ43" s="115"/>
      <c r="HA43" s="115"/>
      <c r="HB43" s="115"/>
      <c r="HC43" s="115"/>
      <c r="HD43" s="115"/>
      <c r="HE43" s="115"/>
      <c r="HF43" s="115"/>
      <c r="HG43" s="115"/>
      <c r="HH43" s="115"/>
      <c r="HI43" s="115"/>
      <c r="HJ43" s="115"/>
      <c r="HK43" s="115"/>
      <c r="HL43" s="115"/>
      <c r="HM43" s="115"/>
      <c r="HN43" s="115"/>
      <c r="HO43" s="115"/>
      <c r="HP43" s="115"/>
      <c r="HQ43" s="115"/>
      <c r="HR43" s="115"/>
      <c r="HS43" s="115"/>
      <c r="HT43" s="115"/>
      <c r="HU43" s="115"/>
      <c r="HV43" s="115"/>
      <c r="HW43" s="115"/>
      <c r="HX43" s="115"/>
      <c r="HY43" s="115"/>
      <c r="HZ43" s="115"/>
      <c r="IA43" s="115"/>
      <c r="IB43" s="115"/>
      <c r="IC43" s="115"/>
      <c r="ID43" s="115"/>
      <c r="IE43" s="115"/>
      <c r="IF43" s="115"/>
      <c r="IG43" s="115"/>
      <c r="IH43" s="115"/>
      <c r="II43" s="115"/>
      <c r="IJ43" s="115"/>
      <c r="IK43" s="115"/>
      <c r="IL43" s="115"/>
      <c r="IM43" s="115"/>
      <c r="IN43" s="115"/>
      <c r="IO43" s="115"/>
      <c r="IP43" s="115"/>
      <c r="IQ43" s="115"/>
      <c r="IR43" s="115"/>
      <c r="IS43" s="115"/>
      <c r="IT43" s="115"/>
      <c r="IU43" s="115"/>
      <c r="IV43" s="115"/>
      <c r="IW43" s="115"/>
      <c r="IX43" s="115"/>
      <c r="IY43" s="115"/>
      <c r="IZ43" s="115"/>
      <c r="JA43" s="115"/>
      <c r="JB43" s="115"/>
      <c r="JC43" s="115"/>
      <c r="JD43" s="115"/>
      <c r="JE43" s="115"/>
      <c r="JF43" s="115"/>
      <c r="JG43" s="115"/>
      <c r="JH43" s="115"/>
      <c r="JI43" s="115"/>
      <c r="JJ43" s="115"/>
      <c r="JK43" s="115"/>
      <c r="JL43" s="115"/>
      <c r="JM43" s="115"/>
      <c r="JN43" s="115"/>
      <c r="JO43" s="115"/>
      <c r="JP43" s="115"/>
      <c r="JQ43" s="115"/>
      <c r="JR43" s="115"/>
      <c r="JS43" s="115"/>
      <c r="JT43" s="115"/>
      <c r="JU43" s="115"/>
      <c r="JV43" s="115"/>
      <c r="JW43" s="115"/>
      <c r="JX43" s="115"/>
      <c r="JY43" s="115"/>
      <c r="JZ43" s="115"/>
      <c r="KA43" s="115"/>
      <c r="KB43" s="115"/>
      <c r="KC43" s="115"/>
      <c r="KD43" s="115"/>
      <c r="KE43" s="115"/>
      <c r="KF43" s="115"/>
      <c r="KG43" s="115"/>
      <c r="KH43" s="115"/>
      <c r="KI43" s="115"/>
      <c r="KJ43" s="115"/>
      <c r="KK43" s="115"/>
      <c r="KL43" s="115"/>
      <c r="KM43" s="115"/>
      <c r="KN43" s="115"/>
      <c r="KO43" s="115"/>
      <c r="KP43" s="115"/>
      <c r="KQ43" s="115"/>
      <c r="KR43" s="115"/>
      <c r="KS43" s="115"/>
      <c r="KT43" s="115"/>
      <c r="KU43" s="115"/>
      <c r="KV43" s="115"/>
      <c r="KW43" s="115"/>
      <c r="KX43" s="115"/>
      <c r="KY43" s="115"/>
      <c r="KZ43" s="115"/>
      <c r="LA43" s="115"/>
      <c r="LB43" s="115"/>
      <c r="LC43" s="115"/>
      <c r="LD43" s="115"/>
      <c r="LE43" s="115"/>
      <c r="LF43" s="115"/>
      <c r="LG43" s="115"/>
      <c r="LH43" s="115"/>
      <c r="LI43" s="115"/>
      <c r="LJ43" s="115"/>
      <c r="LK43" s="115"/>
      <c r="LL43" s="115"/>
      <c r="LM43" s="115"/>
      <c r="LN43" s="115"/>
      <c r="LO43" s="115"/>
      <c r="LP43" s="115"/>
      <c r="LQ43" s="115"/>
      <c r="LR43" s="115"/>
      <c r="LS43" s="115"/>
      <c r="LT43" s="115"/>
      <c r="LU43" s="115"/>
      <c r="LV43" s="115"/>
      <c r="LW43" s="115"/>
      <c r="LX43" s="115"/>
      <c r="LY43" s="115"/>
      <c r="LZ43" s="115"/>
      <c r="MA43" s="115"/>
      <c r="MB43" s="115"/>
      <c r="MC43" s="115"/>
      <c r="MD43" s="115"/>
      <c r="ME43" s="115"/>
      <c r="MF43" s="115"/>
      <c r="MG43" s="115"/>
      <c r="MH43" s="115"/>
      <c r="MI43" s="115"/>
      <c r="MJ43" s="115"/>
      <c r="MK43" s="115"/>
      <c r="ML43" s="115"/>
      <c r="MM43" s="115"/>
      <c r="MN43" s="115"/>
      <c r="MO43" s="115"/>
      <c r="MP43" s="115"/>
      <c r="MQ43" s="115"/>
      <c r="MR43" s="115"/>
      <c r="MS43" s="115"/>
      <c r="MT43" s="115"/>
      <c r="MU43" s="115"/>
      <c r="MV43" s="115"/>
      <c r="MW43" s="115"/>
      <c r="MX43" s="115"/>
      <c r="MY43" s="115"/>
      <c r="MZ43" s="115"/>
      <c r="NA43" s="115"/>
      <c r="NB43" s="115"/>
      <c r="NC43" s="115"/>
      <c r="ND43" s="115"/>
      <c r="NE43" s="115"/>
      <c r="NF43" s="115"/>
      <c r="NG43" s="115"/>
      <c r="NH43" s="115"/>
      <c r="NI43" s="115"/>
      <c r="NJ43" s="115"/>
      <c r="NK43" s="115"/>
      <c r="NL43" s="115"/>
      <c r="NM43" s="115"/>
      <c r="NN43" s="115"/>
      <c r="NO43" s="115"/>
      <c r="NP43" s="115"/>
      <c r="NQ43" s="115"/>
      <c r="NR43" s="115"/>
      <c r="NS43" s="115"/>
      <c r="NT43" s="115"/>
      <c r="NU43" s="115"/>
      <c r="NV43" s="115"/>
      <c r="NW43" s="115"/>
      <c r="NX43" s="115"/>
      <c r="NY43" s="115"/>
      <c r="NZ43" s="115"/>
      <c r="OA43" s="115"/>
      <c r="OB43" s="115"/>
      <c r="OC43" s="115"/>
      <c r="OD43" s="115"/>
      <c r="OE43" s="115"/>
      <c r="OF43" s="115"/>
      <c r="OG43" s="115"/>
      <c r="OH43" s="115"/>
      <c r="OI43" s="115"/>
      <c r="OJ43" s="115"/>
      <c r="OK43" s="115"/>
      <c r="OL43" s="115"/>
      <c r="OM43" s="115"/>
      <c r="ON43" s="115"/>
      <c r="OO43" s="115"/>
      <c r="OP43" s="115"/>
      <c r="OQ43" s="115"/>
      <c r="OR43" s="115"/>
      <c r="OS43" s="115"/>
      <c r="OT43" s="115"/>
      <c r="OU43" s="115"/>
      <c r="OV43" s="115"/>
      <c r="OW43" s="115"/>
      <c r="OX43" s="115"/>
      <c r="OY43" s="115"/>
      <c r="OZ43" s="115"/>
      <c r="PA43" s="115"/>
      <c r="PB43" s="115"/>
      <c r="PC43" s="115"/>
      <c r="PD43" s="115"/>
      <c r="PE43" s="115"/>
      <c r="PF43" s="115"/>
      <c r="PG43" s="115"/>
      <c r="PH43" s="115"/>
      <c r="PI43" s="115"/>
      <c r="PJ43" s="115"/>
      <c r="PK43" s="115"/>
      <c r="PL43" s="115"/>
      <c r="PM43" s="115"/>
      <c r="PN43" s="115"/>
      <c r="PO43" s="115"/>
      <c r="PP43" s="115"/>
      <c r="PQ43" s="115"/>
      <c r="PR43" s="115"/>
      <c r="PS43" s="115"/>
      <c r="PT43" s="115"/>
      <c r="PU43" s="115"/>
      <c r="PV43" s="115"/>
      <c r="PW43" s="115"/>
      <c r="PX43" s="115"/>
      <c r="PY43" s="115"/>
      <c r="PZ43" s="115"/>
      <c r="QA43" s="115"/>
      <c r="QB43" s="115"/>
      <c r="QC43" s="115"/>
      <c r="QD43" s="115"/>
      <c r="QE43" s="115"/>
      <c r="QF43" s="115"/>
      <c r="QG43" s="115"/>
      <c r="QH43" s="115"/>
      <c r="QI43" s="115"/>
      <c r="QJ43" s="115"/>
      <c r="QK43" s="115"/>
      <c r="QL43" s="115"/>
      <c r="QM43" s="115"/>
      <c r="QN43" s="115"/>
      <c r="QO43" s="115"/>
      <c r="QP43" s="115"/>
      <c r="QQ43" s="115"/>
      <c r="QR43" s="115"/>
      <c r="QS43" s="115"/>
      <c r="QT43" s="115"/>
      <c r="QU43" s="115"/>
      <c r="QV43" s="115"/>
      <c r="QW43" s="115"/>
      <c r="QX43" s="115"/>
      <c r="QY43" s="115"/>
      <c r="QZ43" s="115"/>
      <c r="RA43" s="115"/>
      <c r="RB43" s="115"/>
      <c r="RC43" s="115"/>
      <c r="RD43" s="115"/>
      <c r="RE43" s="115"/>
      <c r="RF43" s="115"/>
      <c r="RG43" s="115"/>
      <c r="RH43" s="115"/>
      <c r="RI43" s="115"/>
      <c r="RJ43" s="115"/>
      <c r="RK43" s="115"/>
      <c r="RL43" s="115"/>
      <c r="RM43" s="115"/>
      <c r="RN43" s="115"/>
      <c r="RO43" s="115"/>
      <c r="RP43" s="115"/>
      <c r="RQ43" s="115"/>
      <c r="RR43" s="115"/>
      <c r="RS43" s="115"/>
      <c r="RT43" s="115"/>
      <c r="RU43" s="115"/>
      <c r="RV43" s="115"/>
      <c r="RW43" s="115"/>
      <c r="RX43" s="115"/>
      <c r="RY43" s="115"/>
      <c r="RZ43" s="115"/>
      <c r="SA43" s="115"/>
      <c r="SB43" s="115"/>
      <c r="SC43" s="115"/>
      <c r="SD43" s="115"/>
      <c r="SE43" s="115"/>
      <c r="SF43" s="115"/>
      <c r="SG43" s="115"/>
      <c r="SH43" s="115"/>
      <c r="SI43" s="115"/>
      <c r="SJ43" s="115"/>
      <c r="SK43" s="115"/>
      <c r="SL43" s="115"/>
      <c r="SM43" s="115"/>
      <c r="SN43" s="115"/>
      <c r="SO43" s="115"/>
      <c r="SP43" s="115"/>
      <c r="SQ43" s="115"/>
      <c r="SR43" s="115"/>
      <c r="SS43" s="115"/>
      <c r="ST43" s="115"/>
      <c r="SU43" s="115"/>
      <c r="SV43" s="115"/>
      <c r="SW43" s="115"/>
      <c r="SX43" s="115"/>
      <c r="SY43" s="115"/>
      <c r="SZ43" s="115"/>
      <c r="TA43" s="115"/>
      <c r="TB43" s="115"/>
      <c r="TC43" s="115"/>
      <c r="TD43" s="115"/>
      <c r="TE43" s="115"/>
      <c r="TF43" s="115"/>
      <c r="TG43" s="115"/>
      <c r="TH43" s="115"/>
      <c r="TI43" s="115"/>
      <c r="TJ43" s="115"/>
      <c r="TK43" s="115"/>
      <c r="TL43" s="115"/>
      <c r="TM43" s="115"/>
      <c r="TN43" s="115"/>
      <c r="TO43" s="115"/>
      <c r="TP43" s="115"/>
      <c r="TQ43" s="115"/>
      <c r="TR43" s="115"/>
      <c r="TS43" s="115"/>
      <c r="TT43" s="115"/>
      <c r="TU43" s="115"/>
      <c r="TV43" s="115"/>
      <c r="TW43" s="115"/>
      <c r="TX43" s="115"/>
      <c r="TY43" s="115"/>
      <c r="TZ43" s="115"/>
      <c r="UA43" s="115"/>
      <c r="UB43" s="115"/>
      <c r="UC43" s="115"/>
      <c r="UD43" s="115"/>
      <c r="UE43" s="115"/>
      <c r="UF43" s="115"/>
      <c r="UG43" s="115"/>
      <c r="UH43" s="115"/>
      <c r="UI43" s="115"/>
      <c r="UJ43" s="115"/>
      <c r="UK43" s="115"/>
      <c r="UL43" s="115"/>
      <c r="UM43" s="115"/>
      <c r="UN43" s="115"/>
      <c r="UO43" s="115"/>
      <c r="UP43" s="115"/>
      <c r="UQ43" s="115"/>
      <c r="UR43" s="115"/>
      <c r="US43" s="115"/>
      <c r="UT43" s="115"/>
      <c r="UU43" s="115"/>
      <c r="UV43" s="115"/>
      <c r="UW43" s="115"/>
      <c r="UX43" s="115"/>
      <c r="UY43" s="115"/>
      <c r="UZ43" s="115"/>
      <c r="VA43" s="115"/>
      <c r="VB43" s="115"/>
      <c r="VC43" s="115"/>
      <c r="VD43" s="115"/>
      <c r="VE43" s="115"/>
      <c r="VF43" s="115"/>
      <c r="VG43" s="115"/>
      <c r="VH43" s="115"/>
      <c r="VI43" s="115"/>
      <c r="VJ43" s="115"/>
      <c r="VK43" s="115"/>
      <c r="VL43" s="115"/>
      <c r="VM43" s="115"/>
      <c r="VN43" s="115"/>
      <c r="VO43" s="115"/>
      <c r="VP43" s="115"/>
      <c r="VQ43" s="115"/>
      <c r="VR43" s="115"/>
      <c r="VS43" s="115"/>
      <c r="VT43" s="115"/>
      <c r="VU43" s="115"/>
      <c r="VV43" s="115"/>
      <c r="VW43" s="115"/>
      <c r="VX43" s="115"/>
      <c r="VY43" s="115"/>
      <c r="VZ43" s="115"/>
      <c r="WA43" s="115"/>
      <c r="WB43" s="115"/>
      <c r="WC43" s="115"/>
      <c r="WD43" s="115"/>
      <c r="WE43" s="115"/>
      <c r="WF43" s="115"/>
      <c r="WG43" s="115"/>
      <c r="WH43" s="115"/>
      <c r="WI43" s="115"/>
      <c r="WJ43" s="115"/>
      <c r="WK43" s="115"/>
      <c r="WL43" s="115"/>
      <c r="WM43" s="115"/>
      <c r="WN43" s="115"/>
      <c r="WO43" s="115"/>
      <c r="WP43" s="115"/>
      <c r="WQ43" s="115"/>
      <c r="WR43" s="115"/>
      <c r="WS43" s="115"/>
      <c r="WT43" s="115"/>
      <c r="WU43" s="115"/>
      <c r="WV43" s="115"/>
      <c r="WW43" s="115"/>
      <c r="WX43" s="115"/>
      <c r="WY43" s="115"/>
      <c r="WZ43" s="115"/>
      <c r="XA43" s="115"/>
      <c r="XB43" s="115"/>
      <c r="XC43" s="115"/>
      <c r="XD43" s="115"/>
      <c r="XE43" s="115"/>
      <c r="XF43" s="115"/>
      <c r="XG43" s="115"/>
      <c r="XH43" s="115"/>
      <c r="XI43" s="115"/>
      <c r="XJ43" s="115"/>
      <c r="XK43" s="115"/>
      <c r="XL43" s="115"/>
      <c r="XM43" s="115"/>
      <c r="XN43" s="115"/>
      <c r="XO43" s="115"/>
      <c r="XP43" s="115"/>
      <c r="XQ43" s="115"/>
      <c r="XR43" s="115"/>
      <c r="XS43" s="115"/>
      <c r="XT43" s="115"/>
      <c r="XU43" s="115"/>
      <c r="XV43" s="115"/>
      <c r="XW43" s="115"/>
      <c r="XX43" s="115"/>
      <c r="XY43" s="115"/>
      <c r="XZ43" s="115"/>
      <c r="YA43" s="115"/>
      <c r="YB43" s="115"/>
      <c r="YC43" s="115"/>
      <c r="YD43" s="115"/>
      <c r="YE43" s="115"/>
      <c r="YF43" s="115"/>
      <c r="YG43" s="115"/>
      <c r="YH43" s="115"/>
      <c r="YI43" s="115"/>
      <c r="YJ43" s="115"/>
      <c r="YK43" s="115"/>
      <c r="YL43" s="115"/>
      <c r="YM43" s="115"/>
      <c r="YN43" s="115"/>
      <c r="YO43" s="115"/>
      <c r="YP43" s="115"/>
      <c r="YQ43" s="115"/>
      <c r="YR43" s="115"/>
      <c r="YS43" s="115"/>
      <c r="YT43" s="115"/>
      <c r="YU43" s="115"/>
      <c r="YV43" s="115"/>
      <c r="YW43" s="115"/>
      <c r="YX43" s="115"/>
      <c r="YY43" s="115"/>
      <c r="YZ43" s="115"/>
      <c r="ZA43" s="115"/>
      <c r="ZB43" s="115"/>
      <c r="ZC43" s="115"/>
      <c r="ZD43" s="115"/>
      <c r="ZE43" s="115"/>
      <c r="ZF43" s="115"/>
      <c r="ZG43" s="115"/>
      <c r="ZH43" s="115"/>
      <c r="ZI43" s="115"/>
      <c r="ZJ43" s="115"/>
      <c r="ZK43" s="115"/>
      <c r="ZL43" s="115"/>
      <c r="ZM43" s="115"/>
      <c r="ZN43" s="115"/>
      <c r="ZO43" s="115"/>
      <c r="ZP43" s="115"/>
      <c r="ZQ43" s="115"/>
      <c r="ZR43" s="115"/>
      <c r="ZS43" s="115"/>
      <c r="ZT43" s="115"/>
      <c r="ZU43" s="115"/>
      <c r="ZV43" s="115"/>
      <c r="ZW43" s="115"/>
      <c r="ZX43" s="115"/>
      <c r="ZY43" s="115"/>
      <c r="ZZ43" s="115"/>
      <c r="AAA43" s="115"/>
      <c r="AAB43" s="115"/>
      <c r="AAC43" s="115"/>
      <c r="AAD43" s="115"/>
      <c r="AAE43" s="115"/>
      <c r="AAF43" s="115"/>
      <c r="AAG43" s="115"/>
      <c r="AAH43" s="115"/>
      <c r="AAI43" s="115"/>
      <c r="AAJ43" s="115"/>
      <c r="AAK43" s="115"/>
      <c r="AAL43" s="115"/>
      <c r="AAM43" s="115"/>
      <c r="AAN43" s="115"/>
      <c r="AAO43" s="115"/>
      <c r="AAP43" s="115"/>
      <c r="AAQ43" s="115"/>
      <c r="AAR43" s="115"/>
      <c r="AAS43" s="115"/>
      <c r="AAT43" s="115"/>
      <c r="AAU43" s="115"/>
      <c r="AAV43" s="115"/>
      <c r="AAW43" s="115"/>
      <c r="AAX43" s="115"/>
      <c r="AAY43" s="115"/>
      <c r="AAZ43" s="115"/>
      <c r="ABA43" s="115"/>
      <c r="ABB43" s="115"/>
      <c r="ABC43" s="115"/>
      <c r="ABD43" s="115"/>
      <c r="ABE43" s="115"/>
      <c r="ABF43" s="115"/>
      <c r="ABG43" s="115"/>
      <c r="ABH43" s="115"/>
      <c r="ABI43" s="115"/>
      <c r="ABJ43" s="115"/>
      <c r="ABK43" s="115"/>
      <c r="ABL43" s="115"/>
      <c r="ABM43" s="115"/>
      <c r="ABN43" s="115"/>
      <c r="ABO43" s="115"/>
      <c r="ABP43" s="115"/>
      <c r="ABQ43" s="115"/>
      <c r="ABR43" s="115"/>
      <c r="ABS43" s="115"/>
      <c r="ABT43" s="115"/>
      <c r="ABU43" s="115"/>
      <c r="ABV43" s="115"/>
      <c r="ABW43" s="115"/>
      <c r="ABX43" s="115"/>
      <c r="ABY43" s="115"/>
      <c r="ABZ43" s="115"/>
      <c r="ACA43" s="115"/>
      <c r="ACB43" s="115"/>
      <c r="ACC43" s="115"/>
      <c r="ACD43" s="115"/>
      <c r="ACE43" s="115"/>
      <c r="ACF43" s="115"/>
      <c r="ACG43" s="115"/>
      <c r="ACH43" s="115"/>
      <c r="ACI43" s="115"/>
      <c r="ACJ43" s="115"/>
      <c r="ACK43" s="115"/>
      <c r="ACL43" s="115"/>
      <c r="ACM43" s="115"/>
      <c r="ACN43" s="115"/>
      <c r="ACO43" s="115"/>
      <c r="ACP43" s="115"/>
      <c r="ACQ43" s="115"/>
      <c r="ACR43" s="115"/>
      <c r="ACS43" s="115"/>
      <c r="ACT43" s="115"/>
      <c r="ACU43" s="115"/>
      <c r="ACV43" s="115"/>
      <c r="ACW43" s="115"/>
      <c r="ACX43" s="115"/>
      <c r="ACY43" s="115"/>
      <c r="ACZ43" s="115"/>
      <c r="ADA43" s="115"/>
      <c r="ADB43" s="115"/>
      <c r="ADC43" s="115"/>
      <c r="ADD43" s="115"/>
      <c r="ADE43" s="115"/>
      <c r="ADF43" s="115"/>
      <c r="ADG43" s="115"/>
      <c r="ADH43" s="115"/>
      <c r="ADI43" s="115"/>
      <c r="ADJ43" s="115"/>
      <c r="ADK43" s="115"/>
      <c r="ADL43" s="115"/>
      <c r="ADM43" s="115"/>
      <c r="ADN43" s="115"/>
      <c r="ADO43" s="115"/>
      <c r="ADP43" s="115"/>
      <c r="ADQ43" s="115"/>
      <c r="ADR43" s="115"/>
      <c r="ADS43" s="115"/>
      <c r="ADT43" s="115"/>
      <c r="ADU43" s="115"/>
      <c r="ADV43" s="115"/>
      <c r="ADW43" s="115"/>
      <c r="ADX43" s="115"/>
      <c r="ADY43" s="115"/>
      <c r="ADZ43" s="115"/>
      <c r="AEA43" s="115"/>
      <c r="AEB43" s="115"/>
      <c r="AEC43" s="115"/>
      <c r="AED43" s="115"/>
      <c r="AEE43" s="115"/>
      <c r="AEF43" s="115"/>
      <c r="AEG43" s="115"/>
      <c r="AEH43" s="115"/>
      <c r="AEI43" s="115"/>
      <c r="AEJ43" s="115"/>
      <c r="AEK43" s="115"/>
      <c r="AEL43" s="115"/>
      <c r="AEM43" s="115"/>
      <c r="AEN43" s="115"/>
      <c r="AEO43" s="115"/>
      <c r="AEP43" s="115"/>
      <c r="AEQ43" s="115"/>
      <c r="AER43" s="115"/>
      <c r="AES43" s="115"/>
      <c r="AET43" s="115"/>
      <c r="AEU43" s="115"/>
      <c r="AEV43" s="115"/>
      <c r="AEW43" s="115"/>
      <c r="AEX43" s="115"/>
      <c r="AEY43" s="115"/>
      <c r="AEZ43" s="115"/>
      <c r="AFA43" s="115"/>
      <c r="AFB43" s="115"/>
      <c r="AFC43" s="115"/>
      <c r="AFD43" s="115"/>
      <c r="AFE43" s="115"/>
      <c r="AFF43" s="115"/>
      <c r="AFG43" s="115"/>
      <c r="AFH43" s="115"/>
      <c r="AFI43" s="115"/>
      <c r="AFJ43" s="115"/>
      <c r="AFK43" s="115"/>
      <c r="AFL43" s="115"/>
      <c r="AFM43" s="115"/>
      <c r="AFN43" s="115"/>
      <c r="AFO43" s="115"/>
      <c r="AFP43" s="115"/>
      <c r="AFQ43" s="115"/>
      <c r="AFR43" s="115"/>
      <c r="AFS43" s="115"/>
      <c r="AFT43" s="115"/>
      <c r="AFU43" s="115"/>
      <c r="AFV43" s="115"/>
      <c r="AFW43" s="115"/>
      <c r="AFX43" s="115"/>
      <c r="AFY43" s="115"/>
      <c r="AFZ43" s="115"/>
      <c r="AGA43" s="115"/>
      <c r="AGB43" s="115"/>
      <c r="AGC43" s="115"/>
      <c r="AGD43" s="115"/>
      <c r="AGE43" s="115"/>
      <c r="AGF43" s="115"/>
      <c r="AGG43" s="115"/>
      <c r="AGH43" s="115"/>
      <c r="AGI43" s="115"/>
      <c r="AGJ43" s="115"/>
      <c r="AGK43" s="115"/>
      <c r="AGL43" s="115"/>
      <c r="AGM43" s="115"/>
      <c r="AGN43" s="115"/>
      <c r="AGO43" s="115"/>
      <c r="AGP43" s="115"/>
      <c r="AGQ43" s="115"/>
      <c r="AGR43" s="115"/>
      <c r="AGS43" s="115"/>
      <c r="AGT43" s="115"/>
      <c r="AGU43" s="115"/>
      <c r="AGV43" s="115"/>
      <c r="AGW43" s="115"/>
      <c r="AGX43" s="115"/>
      <c r="AGY43" s="115"/>
      <c r="AGZ43" s="115"/>
      <c r="AHA43" s="115"/>
      <c r="AHB43" s="115"/>
      <c r="AHC43" s="115"/>
      <c r="AHD43" s="115"/>
      <c r="AHE43" s="115"/>
      <c r="AHF43" s="115"/>
      <c r="AHG43" s="115"/>
      <c r="AHH43" s="115"/>
      <c r="AHI43" s="115"/>
      <c r="AHJ43" s="115"/>
      <c r="AHK43" s="115"/>
      <c r="AHL43" s="115"/>
      <c r="AHM43" s="115"/>
      <c r="AHN43" s="115"/>
      <c r="AHO43" s="115"/>
      <c r="AHP43" s="115"/>
      <c r="AHQ43" s="115"/>
      <c r="AHR43" s="115"/>
      <c r="AHS43" s="115"/>
      <c r="AHT43" s="115"/>
      <c r="AHU43" s="115"/>
      <c r="AHV43" s="115"/>
      <c r="AHW43" s="115"/>
      <c r="AHX43" s="115"/>
      <c r="AHY43" s="115"/>
      <c r="AHZ43" s="115"/>
      <c r="AIA43" s="115"/>
      <c r="AIB43" s="115"/>
      <c r="AIC43" s="115"/>
      <c r="AID43" s="115"/>
      <c r="AIE43" s="115"/>
      <c r="AIF43" s="115"/>
      <c r="AIG43" s="115"/>
      <c r="AIH43" s="115"/>
      <c r="AII43" s="115"/>
      <c r="AIJ43" s="115"/>
      <c r="AIK43" s="115"/>
      <c r="AIL43" s="115"/>
      <c r="AIM43" s="115"/>
      <c r="AIN43" s="115"/>
      <c r="AIO43" s="115"/>
      <c r="AIP43" s="115"/>
      <c r="AIQ43" s="115"/>
      <c r="AIR43" s="115"/>
      <c r="AIS43" s="115"/>
    </row>
    <row r="44" spans="1:929" ht="11.45" customHeight="1" x14ac:dyDescent="0.2">
      <c r="A44" s="40"/>
      <c r="B44" s="100"/>
      <c r="C44" s="100"/>
      <c r="D44" s="100"/>
      <c r="E44" s="137"/>
      <c r="BS44" s="306"/>
      <c r="BT44" s="100"/>
      <c r="BU44" s="100"/>
      <c r="BV44" s="100"/>
      <c r="BW44" s="137"/>
      <c r="BX44" s="115"/>
      <c r="BY44" s="115"/>
      <c r="BZ44" s="115"/>
      <c r="CA44" s="115"/>
      <c r="CB44" s="115"/>
      <c r="CC44" s="115"/>
      <c r="CD44" s="115"/>
      <c r="CE44" s="115"/>
      <c r="CF44" s="115"/>
      <c r="CG44" s="115"/>
      <c r="CH44" s="115"/>
      <c r="CI44" s="115"/>
      <c r="CJ44" s="115"/>
      <c r="CK44" s="115"/>
      <c r="CL44" s="115"/>
      <c r="CM44" s="115"/>
      <c r="CN44" s="115"/>
      <c r="CO44" s="115"/>
      <c r="CP44" s="115"/>
      <c r="CQ44" s="115"/>
      <c r="CR44" s="115"/>
      <c r="CS44" s="115"/>
      <c r="CT44" s="115"/>
      <c r="CU44" s="115"/>
      <c r="CV44" s="115"/>
      <c r="CW44" s="115"/>
      <c r="CX44" s="115"/>
      <c r="CY44" s="115"/>
      <c r="CZ44" s="115"/>
      <c r="DA44" s="115"/>
      <c r="DB44" s="115"/>
      <c r="DC44" s="115"/>
      <c r="DD44" s="115"/>
      <c r="DE44" s="115"/>
      <c r="DF44" s="115"/>
      <c r="DG44" s="115"/>
      <c r="DH44" s="115"/>
      <c r="DI44" s="115"/>
      <c r="DJ44" s="115"/>
      <c r="DK44" s="115"/>
      <c r="DL44" s="115"/>
      <c r="DM44" s="115"/>
      <c r="DN44" s="115"/>
      <c r="DO44" s="115"/>
      <c r="DP44" s="115"/>
      <c r="DQ44" s="115"/>
      <c r="DR44" s="115"/>
      <c r="DS44" s="115"/>
      <c r="DT44" s="115"/>
      <c r="DU44" s="115"/>
      <c r="DV44" s="115"/>
      <c r="DW44" s="115"/>
      <c r="DX44" s="115"/>
      <c r="DY44" s="115"/>
      <c r="DZ44" s="115"/>
      <c r="EA44" s="115"/>
      <c r="EB44" s="115"/>
      <c r="EC44" s="115"/>
      <c r="ED44" s="115"/>
      <c r="EE44" s="115"/>
      <c r="EF44" s="115"/>
      <c r="EG44" s="115"/>
      <c r="EH44" s="115"/>
      <c r="EI44" s="115"/>
      <c r="EJ44" s="115"/>
      <c r="EK44" s="115"/>
      <c r="EL44" s="115"/>
      <c r="EM44" s="115"/>
      <c r="EN44" s="115"/>
      <c r="EO44" s="115"/>
      <c r="EP44" s="115"/>
      <c r="EQ44" s="115"/>
      <c r="ER44" s="115"/>
      <c r="ES44" s="115"/>
      <c r="ET44" s="115"/>
      <c r="EU44" s="115"/>
      <c r="EV44" s="115"/>
      <c r="EW44" s="115"/>
      <c r="EX44" s="115"/>
      <c r="EY44" s="115"/>
      <c r="EZ44" s="115"/>
      <c r="FA44" s="115"/>
      <c r="FB44" s="115"/>
      <c r="FC44" s="115"/>
      <c r="FD44" s="115"/>
      <c r="FE44" s="115"/>
      <c r="FF44" s="115"/>
      <c r="FG44" s="115"/>
      <c r="FH44" s="115"/>
      <c r="FI44" s="115"/>
      <c r="FJ44" s="115"/>
      <c r="FK44" s="115"/>
      <c r="FL44" s="115"/>
      <c r="FM44" s="115"/>
      <c r="FN44" s="115"/>
      <c r="FO44" s="115"/>
      <c r="FP44" s="115"/>
      <c r="FQ44" s="115"/>
      <c r="FR44" s="115"/>
      <c r="FS44" s="115"/>
      <c r="FT44" s="115"/>
      <c r="FU44" s="115"/>
      <c r="FV44" s="115"/>
      <c r="FW44" s="115"/>
      <c r="FX44" s="115"/>
      <c r="FY44" s="115"/>
      <c r="FZ44" s="115"/>
      <c r="GA44" s="115"/>
      <c r="GB44" s="115"/>
      <c r="GC44" s="115"/>
      <c r="GD44" s="115"/>
      <c r="GE44" s="115"/>
      <c r="GF44" s="115"/>
      <c r="GG44" s="115"/>
      <c r="GH44" s="115"/>
      <c r="GI44" s="115"/>
      <c r="GJ44" s="115"/>
      <c r="GK44" s="115"/>
      <c r="GL44" s="115"/>
      <c r="GM44" s="115"/>
      <c r="GN44" s="115"/>
      <c r="GO44" s="115"/>
      <c r="GP44" s="115"/>
      <c r="GQ44" s="115"/>
      <c r="GR44" s="115"/>
      <c r="GS44" s="115"/>
      <c r="GT44" s="115"/>
      <c r="GU44" s="115"/>
      <c r="GV44" s="115"/>
      <c r="GW44" s="115"/>
      <c r="GX44" s="115"/>
      <c r="GY44" s="115"/>
      <c r="GZ44" s="115"/>
      <c r="HA44" s="115"/>
      <c r="HB44" s="115"/>
      <c r="HC44" s="115"/>
      <c r="HD44" s="115"/>
      <c r="HE44" s="115"/>
      <c r="HF44" s="115"/>
      <c r="HG44" s="115"/>
      <c r="HH44" s="115"/>
      <c r="HI44" s="115"/>
      <c r="HJ44" s="115"/>
      <c r="HK44" s="115"/>
      <c r="HL44" s="115"/>
      <c r="HM44" s="115"/>
      <c r="HN44" s="115"/>
      <c r="HO44" s="115"/>
      <c r="HP44" s="115"/>
      <c r="HQ44" s="115"/>
      <c r="HR44" s="115"/>
      <c r="HS44" s="115"/>
      <c r="HT44" s="115"/>
      <c r="HU44" s="115"/>
      <c r="HV44" s="115"/>
      <c r="HW44" s="115"/>
      <c r="HX44" s="115"/>
      <c r="HY44" s="115"/>
      <c r="HZ44" s="115"/>
      <c r="IA44" s="115"/>
      <c r="IB44" s="115"/>
      <c r="IC44" s="115"/>
      <c r="ID44" s="115"/>
      <c r="IE44" s="115"/>
      <c r="IF44" s="115"/>
      <c r="IG44" s="115"/>
      <c r="IH44" s="115"/>
      <c r="II44" s="115"/>
      <c r="IJ44" s="115"/>
      <c r="IK44" s="115"/>
      <c r="IL44" s="115"/>
      <c r="IM44" s="115"/>
      <c r="IN44" s="115"/>
      <c r="IO44" s="115"/>
      <c r="IP44" s="115"/>
      <c r="IQ44" s="115"/>
      <c r="IR44" s="115"/>
      <c r="IS44" s="115"/>
      <c r="IT44" s="115"/>
      <c r="IU44" s="115"/>
      <c r="IV44" s="115"/>
      <c r="IW44" s="115"/>
      <c r="IX44" s="115"/>
      <c r="IY44" s="115"/>
      <c r="IZ44" s="115"/>
      <c r="JA44" s="115"/>
      <c r="JB44" s="115"/>
      <c r="JC44" s="115"/>
      <c r="JD44" s="115"/>
      <c r="JE44" s="115"/>
      <c r="JF44" s="115"/>
      <c r="JG44" s="115"/>
      <c r="JH44" s="115"/>
      <c r="JI44" s="115"/>
      <c r="JJ44" s="115"/>
      <c r="JK44" s="115"/>
      <c r="JL44" s="115"/>
      <c r="JM44" s="115"/>
      <c r="JN44" s="115"/>
      <c r="JO44" s="115"/>
      <c r="JP44" s="115"/>
      <c r="JQ44" s="115"/>
      <c r="JR44" s="115"/>
      <c r="JS44" s="115"/>
      <c r="JT44" s="115"/>
      <c r="JU44" s="115"/>
      <c r="JV44" s="115"/>
      <c r="JW44" s="115"/>
      <c r="JX44" s="115"/>
      <c r="JY44" s="115"/>
      <c r="JZ44" s="115"/>
      <c r="KA44" s="115"/>
      <c r="KB44" s="115"/>
      <c r="KC44" s="115"/>
      <c r="KD44" s="115"/>
      <c r="KE44" s="115"/>
      <c r="KF44" s="115"/>
      <c r="KG44" s="115"/>
      <c r="KH44" s="115"/>
      <c r="KI44" s="115"/>
      <c r="KJ44" s="115"/>
      <c r="KK44" s="115"/>
      <c r="KL44" s="115"/>
      <c r="KM44" s="115"/>
      <c r="KN44" s="115"/>
      <c r="KO44" s="115"/>
      <c r="KP44" s="115"/>
      <c r="KQ44" s="115"/>
      <c r="KR44" s="115"/>
      <c r="KS44" s="115"/>
      <c r="KT44" s="115"/>
      <c r="KU44" s="115"/>
      <c r="KV44" s="115"/>
      <c r="KW44" s="115"/>
      <c r="KX44" s="115"/>
      <c r="KY44" s="115"/>
      <c r="KZ44" s="115"/>
      <c r="LA44" s="115"/>
      <c r="LB44" s="115"/>
      <c r="LC44" s="115"/>
      <c r="LD44" s="115"/>
      <c r="LE44" s="115"/>
      <c r="LF44" s="115"/>
      <c r="LG44" s="115"/>
      <c r="LH44" s="115"/>
      <c r="LI44" s="115"/>
      <c r="LJ44" s="115"/>
      <c r="LK44" s="115"/>
      <c r="LL44" s="115"/>
      <c r="LM44" s="115"/>
      <c r="LN44" s="115"/>
      <c r="LO44" s="115"/>
      <c r="LP44" s="115"/>
      <c r="LQ44" s="115"/>
      <c r="LR44" s="115"/>
      <c r="LS44" s="115"/>
      <c r="LT44" s="115"/>
      <c r="LU44" s="115"/>
      <c r="LV44" s="115"/>
      <c r="LW44" s="115"/>
      <c r="LX44" s="115"/>
      <c r="LY44" s="115"/>
      <c r="LZ44" s="115"/>
      <c r="MA44" s="115"/>
      <c r="MB44" s="115"/>
      <c r="MC44" s="115"/>
      <c r="MD44" s="115"/>
      <c r="ME44" s="115"/>
      <c r="MF44" s="115"/>
      <c r="MG44" s="115"/>
      <c r="MH44" s="115"/>
      <c r="MI44" s="115"/>
      <c r="MJ44" s="115"/>
      <c r="MK44" s="115"/>
      <c r="ML44" s="115"/>
      <c r="MM44" s="115"/>
      <c r="MN44" s="115"/>
      <c r="MO44" s="115"/>
      <c r="MP44" s="115"/>
      <c r="MQ44" s="115"/>
      <c r="MR44" s="115"/>
      <c r="MS44" s="115"/>
      <c r="MT44" s="115"/>
      <c r="MU44" s="115"/>
      <c r="MV44" s="115"/>
      <c r="MW44" s="115"/>
      <c r="MX44" s="115"/>
      <c r="MY44" s="115"/>
      <c r="MZ44" s="115"/>
      <c r="NA44" s="115"/>
      <c r="NB44" s="115"/>
      <c r="NC44" s="115"/>
      <c r="ND44" s="115"/>
      <c r="NE44" s="115"/>
      <c r="NF44" s="115"/>
      <c r="NG44" s="115"/>
      <c r="NH44" s="115"/>
      <c r="NI44" s="115"/>
      <c r="NJ44" s="115"/>
      <c r="NK44" s="115"/>
      <c r="NL44" s="115"/>
      <c r="NM44" s="115"/>
      <c r="NN44" s="115"/>
      <c r="NO44" s="115"/>
      <c r="NP44" s="115"/>
      <c r="NQ44" s="115"/>
      <c r="NR44" s="115"/>
      <c r="NS44" s="115"/>
      <c r="NT44" s="115"/>
      <c r="NU44" s="115"/>
      <c r="NV44" s="115"/>
      <c r="NW44" s="115"/>
      <c r="NX44" s="115"/>
      <c r="NY44" s="115"/>
      <c r="NZ44" s="115"/>
      <c r="OA44" s="115"/>
      <c r="OB44" s="115"/>
      <c r="OC44" s="115"/>
      <c r="OD44" s="115"/>
      <c r="OE44" s="115"/>
      <c r="OF44" s="115"/>
      <c r="OG44" s="115"/>
      <c r="OH44" s="115"/>
      <c r="OI44" s="115"/>
      <c r="OJ44" s="115"/>
      <c r="OK44" s="115"/>
      <c r="OL44" s="115"/>
      <c r="OM44" s="115"/>
      <c r="ON44" s="115"/>
      <c r="OO44" s="115"/>
      <c r="OP44" s="115"/>
      <c r="OQ44" s="115"/>
      <c r="OR44" s="115"/>
      <c r="OS44" s="115"/>
      <c r="OT44" s="115"/>
      <c r="OU44" s="115"/>
      <c r="OV44" s="115"/>
      <c r="OW44" s="115"/>
      <c r="OX44" s="115"/>
      <c r="OY44" s="115"/>
      <c r="OZ44" s="115"/>
      <c r="PA44" s="115"/>
      <c r="PB44" s="115"/>
      <c r="PC44" s="115"/>
      <c r="PD44" s="115"/>
      <c r="PE44" s="115"/>
      <c r="PF44" s="115"/>
      <c r="PG44" s="115"/>
      <c r="PH44" s="115"/>
      <c r="PI44" s="115"/>
      <c r="PJ44" s="115"/>
      <c r="PK44" s="115"/>
      <c r="PL44" s="115"/>
      <c r="PM44" s="115"/>
      <c r="PN44" s="115"/>
      <c r="PO44" s="115"/>
      <c r="PP44" s="115"/>
      <c r="PQ44" s="115"/>
      <c r="PR44" s="115"/>
      <c r="PS44" s="115"/>
      <c r="PT44" s="115"/>
      <c r="PU44" s="115"/>
      <c r="PV44" s="115"/>
      <c r="PW44" s="115"/>
      <c r="PX44" s="115"/>
      <c r="PY44" s="115"/>
      <c r="PZ44" s="115"/>
      <c r="QA44" s="115"/>
      <c r="QB44" s="115"/>
      <c r="QC44" s="115"/>
      <c r="QD44" s="115"/>
      <c r="QE44" s="115"/>
      <c r="QF44" s="115"/>
      <c r="QG44" s="115"/>
      <c r="QH44" s="115"/>
      <c r="QI44" s="115"/>
      <c r="QJ44" s="115"/>
      <c r="QK44" s="115"/>
      <c r="QL44" s="115"/>
      <c r="QM44" s="115"/>
      <c r="QN44" s="115"/>
      <c r="QO44" s="115"/>
      <c r="QP44" s="115"/>
      <c r="QQ44" s="115"/>
      <c r="QR44" s="115"/>
      <c r="QS44" s="115"/>
      <c r="QT44" s="115"/>
      <c r="QU44" s="115"/>
      <c r="QV44" s="115"/>
      <c r="QW44" s="115"/>
      <c r="QX44" s="115"/>
      <c r="QY44" s="115"/>
      <c r="QZ44" s="115"/>
      <c r="RA44" s="115"/>
      <c r="RB44" s="115"/>
      <c r="RC44" s="115"/>
      <c r="RD44" s="115"/>
      <c r="RE44" s="115"/>
      <c r="RF44" s="115"/>
      <c r="RG44" s="115"/>
      <c r="RH44" s="115"/>
      <c r="RI44" s="115"/>
      <c r="RJ44" s="115"/>
      <c r="RK44" s="115"/>
      <c r="RL44" s="115"/>
      <c r="RM44" s="115"/>
      <c r="RN44" s="115"/>
      <c r="RO44" s="115"/>
      <c r="RP44" s="115"/>
      <c r="RQ44" s="115"/>
      <c r="RR44" s="115"/>
      <c r="RS44" s="115"/>
      <c r="RT44" s="115"/>
      <c r="RU44" s="115"/>
      <c r="RV44" s="115"/>
      <c r="RW44" s="115"/>
      <c r="RX44" s="115"/>
      <c r="RY44" s="115"/>
      <c r="RZ44" s="115"/>
      <c r="SA44" s="115"/>
      <c r="SB44" s="115"/>
      <c r="SC44" s="115"/>
      <c r="SD44" s="115"/>
      <c r="SE44" s="115"/>
      <c r="SF44" s="115"/>
      <c r="SG44" s="115"/>
      <c r="SH44" s="115"/>
      <c r="SI44" s="115"/>
      <c r="SJ44" s="115"/>
      <c r="SK44" s="115"/>
      <c r="SL44" s="115"/>
      <c r="SM44" s="115"/>
      <c r="SN44" s="115"/>
      <c r="SO44" s="115"/>
      <c r="SP44" s="115"/>
      <c r="SQ44" s="115"/>
      <c r="SR44" s="115"/>
      <c r="SS44" s="115"/>
      <c r="ST44" s="115"/>
      <c r="SU44" s="115"/>
      <c r="SV44" s="115"/>
      <c r="SW44" s="115"/>
      <c r="SX44" s="115"/>
      <c r="SY44" s="115"/>
      <c r="SZ44" s="115"/>
      <c r="TA44" s="115"/>
      <c r="TB44" s="115"/>
      <c r="TC44" s="115"/>
      <c r="TD44" s="115"/>
      <c r="TE44" s="115"/>
      <c r="TF44" s="115"/>
      <c r="TG44" s="115"/>
      <c r="TH44" s="115"/>
      <c r="TI44" s="115"/>
      <c r="TJ44" s="115"/>
      <c r="TK44" s="115"/>
      <c r="TL44" s="115"/>
      <c r="TM44" s="115"/>
      <c r="TN44" s="115"/>
      <c r="TO44" s="115"/>
      <c r="TP44" s="115"/>
      <c r="TQ44" s="115"/>
      <c r="TR44" s="115"/>
      <c r="TS44" s="115"/>
      <c r="TT44" s="115"/>
      <c r="TU44" s="115"/>
      <c r="TV44" s="115"/>
      <c r="TW44" s="115"/>
      <c r="TX44" s="115"/>
      <c r="TY44" s="115"/>
      <c r="TZ44" s="115"/>
      <c r="UA44" s="115"/>
      <c r="UB44" s="115"/>
      <c r="UC44" s="115"/>
      <c r="UD44" s="115"/>
      <c r="UE44" s="115"/>
      <c r="UF44" s="115"/>
      <c r="UG44" s="115"/>
      <c r="UH44" s="115"/>
      <c r="UI44" s="115"/>
      <c r="UJ44" s="115"/>
      <c r="UK44" s="115"/>
      <c r="UL44" s="115"/>
      <c r="UM44" s="115"/>
      <c r="UN44" s="115"/>
      <c r="UO44" s="115"/>
      <c r="UP44" s="115"/>
      <c r="UQ44" s="115"/>
      <c r="UR44" s="115"/>
      <c r="US44" s="115"/>
      <c r="UT44" s="115"/>
      <c r="UU44" s="115"/>
      <c r="UV44" s="115"/>
      <c r="UW44" s="115"/>
      <c r="UX44" s="115"/>
      <c r="UY44" s="115"/>
      <c r="UZ44" s="115"/>
      <c r="VA44" s="115"/>
      <c r="VB44" s="115"/>
      <c r="VC44" s="115"/>
      <c r="VD44" s="115"/>
      <c r="VE44" s="115"/>
      <c r="VF44" s="115"/>
      <c r="VG44" s="115"/>
      <c r="VH44" s="115"/>
      <c r="VI44" s="115"/>
      <c r="VJ44" s="115"/>
      <c r="VK44" s="115"/>
      <c r="VL44" s="115"/>
      <c r="VM44" s="115"/>
      <c r="VN44" s="115"/>
      <c r="VO44" s="115"/>
      <c r="VP44" s="115"/>
      <c r="VQ44" s="115"/>
      <c r="VR44" s="115"/>
      <c r="VS44" s="115"/>
      <c r="VT44" s="115"/>
      <c r="VU44" s="115"/>
      <c r="VV44" s="115"/>
      <c r="VW44" s="115"/>
      <c r="VX44" s="115"/>
      <c r="VY44" s="115"/>
      <c r="VZ44" s="115"/>
      <c r="WA44" s="115"/>
      <c r="WB44" s="115"/>
      <c r="WC44" s="115"/>
      <c r="WD44" s="115"/>
      <c r="WE44" s="115"/>
      <c r="WF44" s="115"/>
      <c r="WG44" s="115"/>
      <c r="WH44" s="115"/>
      <c r="WI44" s="115"/>
      <c r="WJ44" s="115"/>
      <c r="WK44" s="115"/>
      <c r="WL44" s="115"/>
      <c r="WM44" s="115"/>
      <c r="WN44" s="115"/>
      <c r="WO44" s="115"/>
      <c r="WP44" s="115"/>
      <c r="WQ44" s="115"/>
      <c r="WR44" s="115"/>
      <c r="WS44" s="115"/>
      <c r="WT44" s="115"/>
      <c r="WU44" s="115"/>
      <c r="WV44" s="115"/>
      <c r="WW44" s="115"/>
      <c r="WX44" s="115"/>
      <c r="WY44" s="115"/>
      <c r="WZ44" s="115"/>
      <c r="XA44" s="115"/>
      <c r="XB44" s="115"/>
      <c r="XC44" s="115"/>
      <c r="XD44" s="115"/>
      <c r="XE44" s="115"/>
      <c r="XF44" s="115"/>
      <c r="XG44" s="115"/>
      <c r="XH44" s="115"/>
      <c r="XI44" s="115"/>
      <c r="XJ44" s="115"/>
      <c r="XK44" s="115"/>
      <c r="XL44" s="115"/>
      <c r="XM44" s="115"/>
      <c r="XN44" s="115"/>
      <c r="XO44" s="115"/>
      <c r="XP44" s="115"/>
      <c r="XQ44" s="115"/>
      <c r="XR44" s="115"/>
      <c r="XS44" s="115"/>
      <c r="XT44" s="115"/>
      <c r="XU44" s="115"/>
      <c r="XV44" s="115"/>
      <c r="XW44" s="115"/>
      <c r="XX44" s="115"/>
      <c r="XY44" s="115"/>
      <c r="XZ44" s="115"/>
      <c r="YA44" s="115"/>
      <c r="YB44" s="115"/>
      <c r="YC44" s="115"/>
      <c r="YD44" s="115"/>
      <c r="YE44" s="115"/>
      <c r="YF44" s="115"/>
      <c r="YG44" s="115"/>
      <c r="YH44" s="115"/>
      <c r="YI44" s="115"/>
      <c r="YJ44" s="115"/>
      <c r="YK44" s="115"/>
      <c r="YL44" s="115"/>
      <c r="YM44" s="115"/>
      <c r="YN44" s="115"/>
      <c r="YO44" s="115"/>
      <c r="YP44" s="115"/>
      <c r="YQ44" s="115"/>
      <c r="YR44" s="115"/>
      <c r="YS44" s="115"/>
      <c r="YT44" s="115"/>
      <c r="YU44" s="115"/>
      <c r="YV44" s="115"/>
      <c r="YW44" s="115"/>
      <c r="YX44" s="115"/>
      <c r="YY44" s="115"/>
      <c r="YZ44" s="115"/>
      <c r="ZA44" s="115"/>
      <c r="ZB44" s="115"/>
      <c r="ZC44" s="115"/>
      <c r="ZD44" s="115"/>
      <c r="ZE44" s="115"/>
      <c r="ZF44" s="115"/>
      <c r="ZG44" s="115"/>
      <c r="ZH44" s="115"/>
      <c r="ZI44" s="115"/>
      <c r="ZJ44" s="115"/>
      <c r="ZK44" s="115"/>
      <c r="ZL44" s="115"/>
      <c r="ZM44" s="115"/>
      <c r="ZN44" s="115"/>
      <c r="ZO44" s="115"/>
      <c r="ZP44" s="115"/>
      <c r="ZQ44" s="115"/>
      <c r="ZR44" s="115"/>
      <c r="ZS44" s="115"/>
      <c r="ZT44" s="115"/>
      <c r="ZU44" s="115"/>
      <c r="ZV44" s="115"/>
      <c r="ZW44" s="115"/>
      <c r="ZX44" s="115"/>
      <c r="ZY44" s="115"/>
      <c r="ZZ44" s="115"/>
      <c r="AAA44" s="115"/>
      <c r="AAB44" s="115"/>
      <c r="AAC44" s="115"/>
      <c r="AAD44" s="115"/>
      <c r="AAE44" s="115"/>
      <c r="AAF44" s="115"/>
      <c r="AAG44" s="115"/>
      <c r="AAH44" s="115"/>
      <c r="AAI44" s="115"/>
      <c r="AAJ44" s="115"/>
      <c r="AAK44" s="115"/>
      <c r="AAL44" s="115"/>
      <c r="AAM44" s="115"/>
      <c r="AAN44" s="115"/>
      <c r="AAO44" s="115"/>
      <c r="AAP44" s="115"/>
      <c r="AAQ44" s="115"/>
      <c r="AAR44" s="115"/>
      <c r="AAS44" s="115"/>
      <c r="AAT44" s="115"/>
      <c r="AAU44" s="115"/>
      <c r="AAV44" s="115"/>
      <c r="AAW44" s="115"/>
      <c r="AAX44" s="115"/>
      <c r="AAY44" s="115"/>
      <c r="AAZ44" s="115"/>
      <c r="ABA44" s="115"/>
      <c r="ABB44" s="115"/>
      <c r="ABC44" s="115"/>
      <c r="ABD44" s="115"/>
      <c r="ABE44" s="115"/>
      <c r="ABF44" s="115"/>
      <c r="ABG44" s="115"/>
      <c r="ABH44" s="115"/>
      <c r="ABI44" s="115"/>
      <c r="ABJ44" s="115"/>
      <c r="ABK44" s="115"/>
      <c r="ABL44" s="115"/>
      <c r="ABM44" s="115"/>
      <c r="ABN44" s="115"/>
      <c r="ABO44" s="115"/>
      <c r="ABP44" s="115"/>
      <c r="ABQ44" s="115"/>
      <c r="ABR44" s="115"/>
      <c r="ABS44" s="115"/>
      <c r="ABT44" s="115"/>
      <c r="ABU44" s="115"/>
      <c r="ABV44" s="115"/>
      <c r="ABW44" s="115"/>
      <c r="ABX44" s="115"/>
      <c r="ABY44" s="115"/>
      <c r="ABZ44" s="115"/>
      <c r="ACA44" s="115"/>
      <c r="ACB44" s="115"/>
      <c r="ACC44" s="115"/>
      <c r="ACD44" s="115"/>
      <c r="ACE44" s="115"/>
      <c r="ACF44" s="115"/>
      <c r="ACG44" s="115"/>
      <c r="ACH44" s="115"/>
      <c r="ACI44" s="115"/>
      <c r="ACJ44" s="115"/>
      <c r="ACK44" s="115"/>
      <c r="ACL44" s="115"/>
      <c r="ACM44" s="115"/>
      <c r="ACN44" s="115"/>
      <c r="ACO44" s="115"/>
      <c r="ACP44" s="115"/>
      <c r="ACQ44" s="115"/>
      <c r="ACR44" s="115"/>
      <c r="ACS44" s="115"/>
      <c r="ACT44" s="115"/>
      <c r="ACU44" s="115"/>
      <c r="ACV44" s="115"/>
      <c r="ACW44" s="115"/>
      <c r="ACX44" s="115"/>
      <c r="ACY44" s="115"/>
      <c r="ACZ44" s="115"/>
      <c r="ADA44" s="115"/>
      <c r="ADB44" s="115"/>
      <c r="ADC44" s="115"/>
      <c r="ADD44" s="115"/>
      <c r="ADE44" s="115"/>
      <c r="ADF44" s="115"/>
      <c r="ADG44" s="115"/>
      <c r="ADH44" s="115"/>
      <c r="ADI44" s="115"/>
      <c r="ADJ44" s="115"/>
      <c r="ADK44" s="115"/>
      <c r="ADL44" s="115"/>
      <c r="ADM44" s="115"/>
      <c r="ADN44" s="115"/>
      <c r="ADO44" s="115"/>
      <c r="ADP44" s="115"/>
      <c r="ADQ44" s="115"/>
      <c r="ADR44" s="115"/>
      <c r="ADS44" s="115"/>
      <c r="ADT44" s="115"/>
      <c r="ADU44" s="115"/>
      <c r="ADV44" s="115"/>
      <c r="ADW44" s="115"/>
      <c r="ADX44" s="115"/>
      <c r="ADY44" s="115"/>
      <c r="ADZ44" s="115"/>
      <c r="AEA44" s="115"/>
      <c r="AEB44" s="115"/>
      <c r="AEC44" s="115"/>
      <c r="AED44" s="115"/>
      <c r="AEE44" s="115"/>
      <c r="AEF44" s="115"/>
      <c r="AEG44" s="115"/>
      <c r="AEH44" s="115"/>
      <c r="AEI44" s="115"/>
      <c r="AEJ44" s="115"/>
      <c r="AEK44" s="115"/>
      <c r="AEL44" s="115"/>
      <c r="AEM44" s="115"/>
      <c r="AEN44" s="115"/>
      <c r="AEO44" s="115"/>
      <c r="AEP44" s="115"/>
      <c r="AEQ44" s="115"/>
      <c r="AER44" s="115"/>
      <c r="AES44" s="115"/>
      <c r="AET44" s="115"/>
      <c r="AEU44" s="115"/>
      <c r="AEV44" s="115"/>
      <c r="AEW44" s="115"/>
      <c r="AEX44" s="115"/>
      <c r="AEY44" s="115"/>
      <c r="AEZ44" s="115"/>
      <c r="AFA44" s="115"/>
      <c r="AFB44" s="115"/>
      <c r="AFC44" s="115"/>
      <c r="AFD44" s="115"/>
      <c r="AFE44" s="115"/>
      <c r="AFF44" s="115"/>
      <c r="AFG44" s="115"/>
      <c r="AFH44" s="115"/>
      <c r="AFI44" s="115"/>
      <c r="AFJ44" s="115"/>
      <c r="AFK44" s="115"/>
      <c r="AFL44" s="115"/>
      <c r="AFM44" s="115"/>
      <c r="AFN44" s="115"/>
      <c r="AFO44" s="115"/>
      <c r="AFP44" s="115"/>
      <c r="AFQ44" s="115"/>
      <c r="AFR44" s="115"/>
      <c r="AFS44" s="115"/>
      <c r="AFT44" s="115"/>
      <c r="AFU44" s="115"/>
      <c r="AFV44" s="115"/>
      <c r="AFW44" s="115"/>
      <c r="AFX44" s="115"/>
      <c r="AFY44" s="115"/>
      <c r="AFZ44" s="115"/>
      <c r="AGA44" s="115"/>
      <c r="AGB44" s="115"/>
      <c r="AGC44" s="115"/>
      <c r="AGD44" s="115"/>
      <c r="AGE44" s="115"/>
      <c r="AGF44" s="115"/>
      <c r="AGG44" s="115"/>
      <c r="AGH44" s="115"/>
      <c r="AGI44" s="115"/>
      <c r="AGJ44" s="115"/>
      <c r="AGK44" s="115"/>
      <c r="AGL44" s="115"/>
      <c r="AGM44" s="115"/>
      <c r="AGN44" s="115"/>
      <c r="AGO44" s="115"/>
      <c r="AGP44" s="115"/>
      <c r="AGQ44" s="115"/>
      <c r="AGR44" s="115"/>
      <c r="AGS44" s="115"/>
      <c r="AGT44" s="115"/>
      <c r="AGU44" s="115"/>
      <c r="AGV44" s="115"/>
      <c r="AGW44" s="115"/>
      <c r="AGX44" s="115"/>
      <c r="AGY44" s="115"/>
      <c r="AGZ44" s="115"/>
      <c r="AHA44" s="115"/>
      <c r="AHB44" s="115"/>
      <c r="AHC44" s="115"/>
      <c r="AHD44" s="115"/>
      <c r="AHE44" s="115"/>
      <c r="AHF44" s="115"/>
      <c r="AHG44" s="115"/>
      <c r="AHH44" s="115"/>
      <c r="AHI44" s="115"/>
      <c r="AHJ44" s="115"/>
      <c r="AHK44" s="115"/>
      <c r="AHL44" s="115"/>
      <c r="AHM44" s="115"/>
      <c r="AHN44" s="115"/>
      <c r="AHO44" s="115"/>
      <c r="AHP44" s="115"/>
      <c r="AHQ44" s="115"/>
      <c r="AHR44" s="115"/>
      <c r="AHS44" s="115"/>
      <c r="AHT44" s="115"/>
      <c r="AHU44" s="115"/>
      <c r="AHV44" s="115"/>
      <c r="AHW44" s="115"/>
      <c r="AHX44" s="115"/>
      <c r="AHY44" s="115"/>
      <c r="AHZ44" s="115"/>
      <c r="AIA44" s="115"/>
      <c r="AIB44" s="115"/>
      <c r="AIC44" s="115"/>
      <c r="AID44" s="115"/>
      <c r="AIE44" s="115"/>
      <c r="AIF44" s="115"/>
      <c r="AIG44" s="115"/>
      <c r="AIH44" s="115"/>
      <c r="AII44" s="115"/>
      <c r="AIJ44" s="115"/>
      <c r="AIK44" s="115"/>
      <c r="AIL44" s="115"/>
      <c r="AIM44" s="115"/>
      <c r="AIN44" s="115"/>
      <c r="AIO44" s="115"/>
      <c r="AIP44" s="115"/>
      <c r="AIQ44" s="115"/>
      <c r="AIR44" s="115"/>
      <c r="AIS44" s="115"/>
    </row>
    <row r="45" spans="1:929" ht="110.1" customHeight="1" x14ac:dyDescent="0.2">
      <c r="A45" s="40"/>
      <c r="B45" s="304">
        <v>7</v>
      </c>
      <c r="C45" s="348" t="s">
        <v>503</v>
      </c>
      <c r="D45" s="349"/>
      <c r="E45" s="137"/>
      <c r="BS45" s="306"/>
      <c r="BT45" s="287">
        <v>7</v>
      </c>
      <c r="BU45" s="336" t="s">
        <v>535</v>
      </c>
      <c r="BV45" s="337"/>
      <c r="BW45" s="137"/>
      <c r="BX45" s="115"/>
      <c r="BY45" s="115"/>
      <c r="BZ45" s="115"/>
      <c r="CA45" s="115"/>
      <c r="CB45" s="115"/>
      <c r="CC45" s="115"/>
      <c r="CD45" s="115"/>
      <c r="CE45" s="115"/>
      <c r="CF45" s="115"/>
      <c r="CG45" s="115"/>
      <c r="CH45" s="115"/>
      <c r="CI45" s="115"/>
      <c r="CJ45" s="115"/>
      <c r="CK45" s="115"/>
      <c r="CL45" s="115"/>
      <c r="CM45" s="115"/>
      <c r="CN45" s="115"/>
      <c r="CO45" s="115"/>
      <c r="CP45" s="115"/>
      <c r="CQ45" s="115"/>
      <c r="CR45" s="115"/>
      <c r="CS45" s="115"/>
      <c r="CT45" s="115"/>
      <c r="CU45" s="115"/>
      <c r="CV45" s="115"/>
      <c r="CW45" s="115"/>
      <c r="CX45" s="115"/>
      <c r="CY45" s="115"/>
      <c r="CZ45" s="115"/>
      <c r="DA45" s="115"/>
      <c r="DB45" s="115"/>
      <c r="DC45" s="115"/>
      <c r="DD45" s="115"/>
      <c r="DE45" s="115"/>
      <c r="DF45" s="115"/>
      <c r="DG45" s="115"/>
      <c r="DH45" s="115"/>
      <c r="DI45" s="115"/>
      <c r="DJ45" s="115"/>
      <c r="DK45" s="115"/>
      <c r="DL45" s="115"/>
      <c r="DM45" s="115"/>
      <c r="DN45" s="115"/>
      <c r="DO45" s="115"/>
      <c r="DP45" s="115"/>
      <c r="DQ45" s="115"/>
      <c r="DR45" s="115"/>
      <c r="DS45" s="115"/>
      <c r="DT45" s="115"/>
      <c r="DU45" s="115"/>
      <c r="DV45" s="115"/>
      <c r="DW45" s="115"/>
      <c r="DX45" s="115"/>
      <c r="DY45" s="115"/>
      <c r="DZ45" s="115"/>
      <c r="EA45" s="115"/>
      <c r="EB45" s="115"/>
      <c r="EC45" s="115"/>
      <c r="ED45" s="115"/>
      <c r="EE45" s="115"/>
      <c r="EF45" s="115"/>
      <c r="EG45" s="115"/>
      <c r="EH45" s="115"/>
      <c r="EI45" s="115"/>
      <c r="EJ45" s="115"/>
      <c r="EK45" s="115"/>
      <c r="EL45" s="115"/>
      <c r="EM45" s="115"/>
      <c r="EN45" s="115"/>
      <c r="EO45" s="115"/>
      <c r="EP45" s="115"/>
      <c r="EQ45" s="115"/>
      <c r="ER45" s="115"/>
      <c r="ES45" s="115"/>
      <c r="ET45" s="115"/>
      <c r="EU45" s="115"/>
      <c r="EV45" s="115"/>
      <c r="EW45" s="115"/>
      <c r="EX45" s="115"/>
      <c r="EY45" s="115"/>
      <c r="EZ45" s="115"/>
      <c r="FA45" s="115"/>
      <c r="FB45" s="115"/>
      <c r="FC45" s="115"/>
      <c r="FD45" s="115"/>
      <c r="FE45" s="115"/>
      <c r="FF45" s="115"/>
      <c r="FG45" s="115"/>
      <c r="FH45" s="115"/>
      <c r="FI45" s="115"/>
      <c r="FJ45" s="115"/>
      <c r="FK45" s="115"/>
      <c r="FL45" s="115"/>
      <c r="FM45" s="115"/>
      <c r="FN45" s="115"/>
      <c r="FO45" s="115"/>
      <c r="FP45" s="115"/>
      <c r="FQ45" s="115"/>
      <c r="FR45" s="115"/>
      <c r="FS45" s="115"/>
      <c r="FT45" s="115"/>
      <c r="FU45" s="115"/>
      <c r="FV45" s="115"/>
      <c r="FW45" s="115"/>
      <c r="FX45" s="115"/>
      <c r="FY45" s="115"/>
      <c r="FZ45" s="115"/>
      <c r="GA45" s="115"/>
      <c r="GB45" s="115"/>
      <c r="GC45" s="115"/>
      <c r="GD45" s="115"/>
      <c r="GE45" s="115"/>
      <c r="GF45" s="115"/>
      <c r="GG45" s="115"/>
      <c r="GH45" s="115"/>
      <c r="GI45" s="115"/>
      <c r="GJ45" s="115"/>
      <c r="GK45" s="115"/>
      <c r="GL45" s="115" t="s">
        <v>19</v>
      </c>
      <c r="GM45" s="115"/>
      <c r="GN45" s="115"/>
      <c r="GO45" s="115"/>
      <c r="GP45" s="115"/>
      <c r="GQ45" s="115"/>
      <c r="GR45" s="115"/>
      <c r="GS45" s="115"/>
      <c r="GT45" s="115"/>
      <c r="GU45" s="115"/>
      <c r="GV45" s="115"/>
      <c r="GW45" s="115"/>
      <c r="GX45" s="115"/>
      <c r="GY45" s="115"/>
      <c r="GZ45" s="115"/>
      <c r="HA45" s="115"/>
      <c r="HB45" s="115"/>
      <c r="HC45" s="115"/>
      <c r="HD45" s="115"/>
      <c r="HE45" s="115"/>
      <c r="HF45" s="115"/>
      <c r="HG45" s="115"/>
      <c r="HH45" s="115"/>
      <c r="HI45" s="115"/>
      <c r="HJ45" s="115"/>
      <c r="HK45" s="115"/>
      <c r="HL45" s="115"/>
      <c r="HM45" s="115"/>
      <c r="HN45" s="115"/>
      <c r="HO45" s="115"/>
      <c r="HP45" s="115"/>
      <c r="HQ45" s="115"/>
      <c r="HR45" s="115"/>
      <c r="HS45" s="115"/>
      <c r="HT45" s="115"/>
      <c r="HU45" s="115"/>
      <c r="HV45" s="115"/>
      <c r="HW45" s="115"/>
      <c r="HX45" s="115"/>
      <c r="HY45" s="115"/>
      <c r="HZ45" s="115"/>
      <c r="IA45" s="115"/>
      <c r="IB45" s="115"/>
      <c r="IC45" s="115"/>
      <c r="ID45" s="115"/>
      <c r="IE45" s="115"/>
      <c r="IF45" s="115"/>
      <c r="IG45" s="115"/>
      <c r="IH45" s="115"/>
      <c r="II45" s="115"/>
      <c r="IJ45" s="115"/>
      <c r="IK45" s="115"/>
      <c r="IL45" s="115"/>
      <c r="IM45" s="115"/>
      <c r="IN45" s="115"/>
      <c r="IO45" s="115"/>
      <c r="IP45" s="115"/>
      <c r="IQ45" s="115"/>
      <c r="IR45" s="115"/>
      <c r="IS45" s="115"/>
      <c r="IT45" s="115"/>
      <c r="IU45" s="115"/>
      <c r="IV45" s="115"/>
      <c r="IW45" s="115"/>
      <c r="IX45" s="115"/>
      <c r="IY45" s="115"/>
      <c r="IZ45" s="115"/>
      <c r="JA45" s="115"/>
      <c r="JB45" s="115"/>
      <c r="JC45" s="115"/>
      <c r="JD45" s="115"/>
      <c r="JE45" s="115"/>
      <c r="JF45" s="115"/>
      <c r="JG45" s="115"/>
      <c r="JH45" s="115"/>
      <c r="JI45" s="115"/>
      <c r="JJ45" s="115"/>
      <c r="JK45" s="115"/>
      <c r="JL45" s="115"/>
      <c r="JM45" s="115"/>
      <c r="JN45" s="115"/>
      <c r="JO45" s="115"/>
      <c r="JP45" s="115"/>
      <c r="JQ45" s="115"/>
      <c r="JR45" s="115"/>
      <c r="JS45" s="115"/>
      <c r="JT45" s="115"/>
      <c r="JU45" s="115"/>
      <c r="JV45" s="115"/>
      <c r="JW45" s="115"/>
      <c r="JX45" s="115"/>
      <c r="JY45" s="115"/>
      <c r="JZ45" s="115"/>
      <c r="KA45" s="115"/>
      <c r="KB45" s="115"/>
      <c r="KC45" s="115"/>
      <c r="KD45" s="115"/>
      <c r="KE45" s="115"/>
      <c r="KF45" s="115"/>
      <c r="KG45" s="115"/>
      <c r="KH45" s="115"/>
      <c r="KI45" s="115"/>
      <c r="KJ45" s="115"/>
      <c r="KK45" s="115"/>
      <c r="KL45" s="115"/>
      <c r="KM45" s="115"/>
      <c r="KN45" s="115"/>
      <c r="KO45" s="115"/>
      <c r="KP45" s="115"/>
      <c r="KQ45" s="115"/>
      <c r="KR45" s="115"/>
      <c r="KS45" s="115"/>
      <c r="KT45" s="115"/>
      <c r="KU45" s="115"/>
      <c r="KV45" s="115"/>
      <c r="KW45" s="115"/>
      <c r="KX45" s="115"/>
      <c r="KY45" s="115"/>
      <c r="KZ45" s="115"/>
      <c r="LA45" s="115"/>
      <c r="LB45" s="115"/>
      <c r="LC45" s="115"/>
      <c r="LD45" s="115"/>
      <c r="LE45" s="115"/>
      <c r="LF45" s="115"/>
      <c r="LG45" s="115"/>
      <c r="LH45" s="115"/>
      <c r="LI45" s="115"/>
      <c r="LJ45" s="115"/>
      <c r="LK45" s="115"/>
      <c r="LL45" s="115"/>
      <c r="LM45" s="115"/>
      <c r="LN45" s="115"/>
      <c r="LO45" s="115"/>
      <c r="LP45" s="115"/>
      <c r="LQ45" s="115"/>
      <c r="LR45" s="115"/>
      <c r="LS45" s="115"/>
      <c r="LT45" s="115"/>
      <c r="LU45" s="115"/>
      <c r="LV45" s="115"/>
      <c r="LW45" s="115"/>
      <c r="LX45" s="115"/>
      <c r="LY45" s="115"/>
      <c r="LZ45" s="115"/>
      <c r="MA45" s="115"/>
      <c r="MB45" s="115"/>
      <c r="MC45" s="115"/>
      <c r="MD45" s="115"/>
      <c r="ME45" s="115"/>
      <c r="MF45" s="115"/>
      <c r="MG45" s="115"/>
      <c r="MH45" s="115"/>
      <c r="MI45" s="115"/>
      <c r="MJ45" s="115"/>
      <c r="MK45" s="115"/>
      <c r="ML45" s="115"/>
      <c r="MM45" s="115"/>
      <c r="MN45" s="115"/>
      <c r="MO45" s="115"/>
      <c r="MP45" s="115"/>
      <c r="MQ45" s="115"/>
      <c r="MR45" s="115"/>
      <c r="MS45" s="115"/>
      <c r="MT45" s="115"/>
      <c r="MU45" s="115"/>
      <c r="MV45" s="115"/>
      <c r="MW45" s="115"/>
      <c r="MX45" s="115"/>
      <c r="MY45" s="115"/>
      <c r="MZ45" s="115"/>
      <c r="NA45" s="115"/>
      <c r="NB45" s="115"/>
      <c r="NC45" s="115"/>
      <c r="ND45" s="115"/>
      <c r="NE45" s="115"/>
      <c r="NF45" s="115"/>
      <c r="NG45" s="115"/>
      <c r="NH45" s="115"/>
      <c r="NI45" s="115"/>
      <c r="NJ45" s="115"/>
      <c r="NK45" s="115"/>
      <c r="NL45" s="115"/>
      <c r="NM45" s="115"/>
      <c r="NN45" s="115"/>
      <c r="NO45" s="115"/>
      <c r="NP45" s="115"/>
      <c r="NQ45" s="115"/>
      <c r="NR45" s="115"/>
      <c r="NS45" s="115"/>
      <c r="NT45" s="115"/>
      <c r="NU45" s="115"/>
      <c r="NV45" s="115"/>
      <c r="NW45" s="115"/>
      <c r="NX45" s="115"/>
      <c r="NY45" s="115"/>
      <c r="NZ45" s="115"/>
      <c r="OA45" s="115"/>
      <c r="OB45" s="115"/>
      <c r="OC45" s="115"/>
      <c r="OD45" s="115"/>
      <c r="OE45" s="115"/>
      <c r="OF45" s="115"/>
      <c r="OG45" s="115"/>
      <c r="OH45" s="115"/>
      <c r="OI45" s="115"/>
      <c r="OJ45" s="115"/>
      <c r="OK45" s="115"/>
      <c r="OL45" s="115"/>
      <c r="OM45" s="115"/>
      <c r="ON45" s="115"/>
      <c r="OO45" s="115"/>
      <c r="OP45" s="115"/>
      <c r="OQ45" s="115"/>
      <c r="OR45" s="115"/>
      <c r="OS45" s="115"/>
      <c r="OT45" s="115"/>
      <c r="OU45" s="115"/>
      <c r="OV45" s="115"/>
      <c r="OW45" s="115"/>
      <c r="OX45" s="115"/>
      <c r="OY45" s="115"/>
      <c r="OZ45" s="115"/>
      <c r="PA45" s="115"/>
      <c r="PB45" s="115"/>
      <c r="PC45" s="115"/>
      <c r="PD45" s="115"/>
      <c r="PE45" s="115"/>
      <c r="PF45" s="115"/>
      <c r="PG45" s="115"/>
      <c r="PH45" s="115"/>
      <c r="PI45" s="115"/>
      <c r="PJ45" s="115"/>
      <c r="PK45" s="115"/>
      <c r="PL45" s="115"/>
      <c r="PM45" s="115"/>
      <c r="PN45" s="115"/>
      <c r="PO45" s="115"/>
      <c r="PP45" s="115"/>
      <c r="PQ45" s="115"/>
      <c r="PR45" s="115"/>
      <c r="PS45" s="115"/>
      <c r="PT45" s="115"/>
      <c r="PU45" s="115"/>
      <c r="PV45" s="115"/>
      <c r="PW45" s="115"/>
      <c r="PX45" s="115"/>
      <c r="PY45" s="115"/>
      <c r="PZ45" s="115"/>
      <c r="QA45" s="115"/>
      <c r="QB45" s="115"/>
      <c r="QC45" s="115"/>
      <c r="QD45" s="115"/>
      <c r="QE45" s="115"/>
      <c r="QF45" s="115"/>
      <c r="QG45" s="115"/>
      <c r="QH45" s="115"/>
      <c r="QI45" s="115"/>
      <c r="QJ45" s="115"/>
      <c r="QK45" s="115"/>
      <c r="QL45" s="115"/>
      <c r="QM45" s="115"/>
      <c r="QN45" s="115"/>
      <c r="QO45" s="115"/>
      <c r="QP45" s="115"/>
      <c r="QQ45" s="115"/>
      <c r="QR45" s="115"/>
      <c r="QS45" s="115"/>
      <c r="QT45" s="115"/>
      <c r="QU45" s="115"/>
      <c r="QV45" s="115"/>
      <c r="QW45" s="115"/>
      <c r="QX45" s="115"/>
      <c r="QY45" s="115"/>
      <c r="QZ45" s="115"/>
      <c r="RA45" s="115"/>
      <c r="RB45" s="115"/>
      <c r="RC45" s="115"/>
      <c r="RD45" s="115"/>
      <c r="RE45" s="115"/>
      <c r="RF45" s="115"/>
      <c r="RG45" s="115"/>
      <c r="RH45" s="115"/>
      <c r="RI45" s="115"/>
      <c r="RJ45" s="115"/>
      <c r="RK45" s="115"/>
      <c r="RL45" s="115"/>
      <c r="RM45" s="115"/>
      <c r="RN45" s="115"/>
      <c r="RO45" s="115"/>
      <c r="RP45" s="115"/>
      <c r="RQ45" s="115"/>
      <c r="RR45" s="115"/>
      <c r="RS45" s="115"/>
      <c r="RT45" s="115"/>
      <c r="RU45" s="115"/>
      <c r="RV45" s="115"/>
      <c r="RW45" s="115"/>
      <c r="RX45" s="115"/>
      <c r="RY45" s="115"/>
      <c r="RZ45" s="115"/>
      <c r="SA45" s="115"/>
      <c r="SB45" s="115"/>
      <c r="SC45" s="115"/>
      <c r="SD45" s="115"/>
      <c r="SE45" s="115"/>
      <c r="SF45" s="115"/>
      <c r="SG45" s="115"/>
      <c r="SH45" s="115"/>
      <c r="SI45" s="115"/>
      <c r="SJ45" s="115"/>
      <c r="SK45" s="115"/>
      <c r="SL45" s="115"/>
      <c r="SM45" s="115"/>
      <c r="SN45" s="115"/>
      <c r="SO45" s="115"/>
      <c r="SP45" s="115"/>
      <c r="SQ45" s="115"/>
      <c r="SR45" s="115"/>
      <c r="SS45" s="115"/>
      <c r="ST45" s="115"/>
      <c r="SU45" s="115"/>
      <c r="SV45" s="115"/>
      <c r="SW45" s="115"/>
      <c r="SX45" s="115"/>
      <c r="SY45" s="115"/>
      <c r="SZ45" s="115"/>
      <c r="TA45" s="115"/>
      <c r="TB45" s="115"/>
      <c r="TC45" s="115"/>
      <c r="TD45" s="115"/>
      <c r="TE45" s="115"/>
      <c r="TF45" s="115"/>
      <c r="TG45" s="115"/>
      <c r="TH45" s="115"/>
      <c r="TI45" s="115"/>
      <c r="TJ45" s="115"/>
      <c r="TK45" s="115"/>
      <c r="TL45" s="115"/>
      <c r="TM45" s="115"/>
      <c r="TN45" s="115"/>
      <c r="TO45" s="115"/>
      <c r="TP45" s="115"/>
      <c r="TQ45" s="115"/>
      <c r="TR45" s="115"/>
      <c r="TS45" s="115"/>
      <c r="TT45" s="115"/>
      <c r="TU45" s="115"/>
      <c r="TV45" s="115"/>
      <c r="TW45" s="115"/>
      <c r="TX45" s="115"/>
      <c r="TY45" s="115"/>
      <c r="TZ45" s="115"/>
      <c r="UA45" s="115"/>
      <c r="UB45" s="115"/>
      <c r="UC45" s="115"/>
      <c r="UD45" s="115"/>
      <c r="UE45" s="115"/>
      <c r="UF45" s="115"/>
      <c r="UG45" s="115"/>
      <c r="UH45" s="115"/>
      <c r="UI45" s="115"/>
      <c r="UJ45" s="115"/>
      <c r="UK45" s="115"/>
      <c r="UL45" s="115"/>
      <c r="UM45" s="115"/>
      <c r="UN45" s="115"/>
      <c r="UO45" s="115"/>
      <c r="UP45" s="115"/>
      <c r="UQ45" s="115"/>
      <c r="UR45" s="115"/>
      <c r="US45" s="115"/>
      <c r="UT45" s="115"/>
      <c r="UU45" s="115"/>
      <c r="UV45" s="115"/>
      <c r="UW45" s="115"/>
      <c r="UX45" s="115"/>
      <c r="UY45" s="115"/>
      <c r="UZ45" s="115"/>
      <c r="VA45" s="115"/>
      <c r="VB45" s="115"/>
      <c r="VC45" s="115"/>
      <c r="VD45" s="115"/>
      <c r="VE45" s="115"/>
      <c r="VF45" s="115"/>
      <c r="VG45" s="115"/>
      <c r="VH45" s="115"/>
      <c r="VI45" s="115"/>
      <c r="VJ45" s="115"/>
      <c r="VK45" s="115"/>
      <c r="VL45" s="115"/>
      <c r="VM45" s="115"/>
      <c r="VN45" s="115"/>
      <c r="VO45" s="115"/>
      <c r="VP45" s="115"/>
      <c r="VQ45" s="115"/>
      <c r="VR45" s="115"/>
      <c r="VS45" s="115"/>
      <c r="VT45" s="115"/>
      <c r="VU45" s="115"/>
      <c r="VV45" s="115"/>
      <c r="VW45" s="115"/>
      <c r="VX45" s="115"/>
      <c r="VY45" s="115"/>
      <c r="VZ45" s="115"/>
      <c r="WA45" s="115"/>
      <c r="WB45" s="115"/>
      <c r="WC45" s="115"/>
      <c r="WD45" s="115"/>
      <c r="WE45" s="115"/>
      <c r="WF45" s="115"/>
      <c r="WG45" s="115"/>
      <c r="WH45" s="115"/>
      <c r="WI45" s="115"/>
      <c r="WJ45" s="115"/>
      <c r="WK45" s="115"/>
      <c r="WL45" s="115"/>
      <c r="WM45" s="115"/>
      <c r="WN45" s="115"/>
      <c r="WO45" s="115"/>
      <c r="WP45" s="115"/>
      <c r="WQ45" s="115"/>
      <c r="WR45" s="115"/>
      <c r="WS45" s="115"/>
      <c r="WT45" s="115"/>
      <c r="WU45" s="115"/>
      <c r="WV45" s="115"/>
      <c r="WW45" s="115"/>
      <c r="WX45" s="115"/>
      <c r="WY45" s="115"/>
      <c r="WZ45" s="115"/>
      <c r="XA45" s="115"/>
      <c r="XB45" s="115"/>
      <c r="XC45" s="115"/>
      <c r="XD45" s="115"/>
      <c r="XE45" s="115"/>
      <c r="XF45" s="115"/>
      <c r="XG45" s="115"/>
      <c r="XH45" s="115"/>
      <c r="XI45" s="115"/>
      <c r="XJ45" s="115"/>
      <c r="XK45" s="115"/>
      <c r="XL45" s="115"/>
      <c r="XM45" s="115"/>
      <c r="XN45" s="115"/>
      <c r="XO45" s="115"/>
      <c r="XP45" s="115"/>
      <c r="XQ45" s="115"/>
      <c r="XR45" s="115"/>
      <c r="XS45" s="115"/>
      <c r="XT45" s="115"/>
      <c r="XU45" s="115"/>
      <c r="XV45" s="115"/>
      <c r="XW45" s="115"/>
      <c r="XX45" s="115"/>
      <c r="XY45" s="115"/>
      <c r="XZ45" s="115"/>
      <c r="YA45" s="115"/>
      <c r="YB45" s="115"/>
      <c r="YC45" s="115"/>
      <c r="YD45" s="115"/>
      <c r="YE45" s="115"/>
      <c r="YF45" s="115"/>
      <c r="YG45" s="115"/>
      <c r="YH45" s="115"/>
      <c r="YI45" s="115"/>
      <c r="YJ45" s="115"/>
      <c r="YK45" s="115"/>
      <c r="YL45" s="115"/>
      <c r="YM45" s="115"/>
      <c r="YN45" s="115"/>
      <c r="YO45" s="115"/>
      <c r="YP45" s="115"/>
      <c r="YQ45" s="115"/>
      <c r="YR45" s="115"/>
      <c r="YS45" s="115"/>
      <c r="YT45" s="115"/>
      <c r="YU45" s="115"/>
      <c r="YV45" s="115"/>
      <c r="YW45" s="115"/>
      <c r="YX45" s="115"/>
      <c r="YY45" s="115"/>
      <c r="YZ45" s="115"/>
      <c r="ZA45" s="115"/>
      <c r="ZB45" s="115"/>
      <c r="ZC45" s="115"/>
      <c r="ZD45" s="115"/>
      <c r="ZE45" s="115"/>
      <c r="ZF45" s="115"/>
      <c r="ZG45" s="115"/>
      <c r="ZH45" s="115"/>
      <c r="ZI45" s="115"/>
      <c r="ZJ45" s="115"/>
      <c r="ZK45" s="115"/>
      <c r="ZL45" s="115"/>
      <c r="ZM45" s="115"/>
      <c r="ZN45" s="115"/>
      <c r="ZO45" s="115"/>
      <c r="ZP45" s="115"/>
      <c r="ZQ45" s="115"/>
      <c r="ZR45" s="115"/>
      <c r="ZS45" s="115"/>
      <c r="ZT45" s="115"/>
      <c r="ZU45" s="115"/>
      <c r="ZV45" s="115"/>
      <c r="ZW45" s="115"/>
      <c r="ZX45" s="115"/>
      <c r="ZY45" s="115"/>
      <c r="ZZ45" s="115"/>
      <c r="AAA45" s="115"/>
      <c r="AAB45" s="115"/>
      <c r="AAC45" s="115"/>
      <c r="AAD45" s="115"/>
      <c r="AAE45" s="115"/>
      <c r="AAF45" s="115"/>
      <c r="AAG45" s="115"/>
      <c r="AAH45" s="115"/>
      <c r="AAI45" s="115"/>
      <c r="AAJ45" s="115"/>
      <c r="AAK45" s="115"/>
      <c r="AAL45" s="115"/>
      <c r="AAM45" s="115"/>
      <c r="AAN45" s="115"/>
      <c r="AAO45" s="115"/>
      <c r="AAP45" s="115"/>
      <c r="AAQ45" s="115"/>
      <c r="AAR45" s="115"/>
      <c r="AAS45" s="115"/>
      <c r="AAT45" s="115"/>
      <c r="AAU45" s="115"/>
      <c r="AAV45" s="115"/>
      <c r="AAW45" s="115"/>
      <c r="AAX45" s="115"/>
      <c r="AAY45" s="115"/>
      <c r="AAZ45" s="115"/>
      <c r="ABA45" s="115"/>
      <c r="ABB45" s="115"/>
      <c r="ABC45" s="115"/>
      <c r="ABD45" s="115"/>
      <c r="ABE45" s="115"/>
      <c r="ABF45" s="115"/>
      <c r="ABG45" s="115"/>
      <c r="ABH45" s="115"/>
      <c r="ABI45" s="115"/>
      <c r="ABJ45" s="115"/>
      <c r="ABK45" s="115"/>
      <c r="ABL45" s="115"/>
      <c r="ABM45" s="115"/>
      <c r="ABN45" s="115"/>
      <c r="ABO45" s="115"/>
      <c r="ABP45" s="115"/>
      <c r="ABQ45" s="115"/>
      <c r="ABR45" s="115"/>
      <c r="ABS45" s="115"/>
      <c r="ABT45" s="115"/>
      <c r="ABU45" s="115"/>
      <c r="ABV45" s="115"/>
      <c r="ABW45" s="115"/>
      <c r="ABX45" s="115"/>
      <c r="ABY45" s="115"/>
      <c r="ABZ45" s="115"/>
      <c r="ACA45" s="115"/>
      <c r="ACB45" s="115"/>
      <c r="ACC45" s="115"/>
      <c r="ACD45" s="115"/>
      <c r="ACE45" s="115"/>
      <c r="ACF45" s="115"/>
      <c r="ACG45" s="115"/>
      <c r="ACH45" s="115"/>
      <c r="ACI45" s="115"/>
      <c r="ACJ45" s="115"/>
      <c r="ACK45" s="115"/>
      <c r="ACL45" s="115"/>
      <c r="ACM45" s="115"/>
      <c r="ACN45" s="115"/>
      <c r="ACO45" s="115"/>
      <c r="ACP45" s="115"/>
      <c r="ACQ45" s="115"/>
      <c r="ACR45" s="115"/>
      <c r="ACS45" s="115"/>
      <c r="ACT45" s="115"/>
      <c r="ACU45" s="115"/>
      <c r="ACV45" s="115"/>
      <c r="ACW45" s="115"/>
      <c r="ACX45" s="115"/>
      <c r="ACY45" s="115"/>
      <c r="ACZ45" s="115"/>
      <c r="ADA45" s="115"/>
      <c r="ADB45" s="115"/>
      <c r="ADC45" s="115"/>
      <c r="ADD45" s="115"/>
      <c r="ADE45" s="115"/>
      <c r="ADF45" s="115"/>
      <c r="ADG45" s="115"/>
      <c r="ADH45" s="115"/>
      <c r="ADI45" s="115"/>
      <c r="ADJ45" s="115"/>
      <c r="ADK45" s="115"/>
      <c r="ADL45" s="115"/>
      <c r="ADM45" s="115"/>
      <c r="ADN45" s="115"/>
      <c r="ADO45" s="115"/>
      <c r="ADP45" s="115"/>
      <c r="ADQ45" s="115"/>
      <c r="ADR45" s="115"/>
      <c r="ADS45" s="115"/>
      <c r="ADT45" s="115"/>
      <c r="ADU45" s="115"/>
      <c r="ADV45" s="115"/>
      <c r="ADW45" s="115"/>
      <c r="ADX45" s="115"/>
      <c r="ADY45" s="115"/>
      <c r="ADZ45" s="115"/>
      <c r="AEA45" s="115"/>
      <c r="AEB45" s="115"/>
      <c r="AEC45" s="115"/>
      <c r="AED45" s="115"/>
      <c r="AEE45" s="115"/>
      <c r="AEF45" s="115"/>
      <c r="AEG45" s="115"/>
      <c r="AEH45" s="115"/>
      <c r="AEI45" s="115"/>
      <c r="AEJ45" s="115"/>
      <c r="AEK45" s="115"/>
      <c r="AEL45" s="115"/>
      <c r="AEM45" s="115"/>
      <c r="AEN45" s="115"/>
      <c r="AEO45" s="115"/>
      <c r="AEP45" s="115"/>
      <c r="AEQ45" s="115"/>
      <c r="AER45" s="115"/>
      <c r="AES45" s="115"/>
      <c r="AET45" s="115"/>
      <c r="AEU45" s="115"/>
      <c r="AEV45" s="115"/>
      <c r="AEW45" s="115"/>
      <c r="AEX45" s="115"/>
      <c r="AEY45" s="115"/>
      <c r="AEZ45" s="115"/>
      <c r="AFA45" s="115"/>
      <c r="AFB45" s="115"/>
      <c r="AFC45" s="115"/>
      <c r="AFD45" s="115"/>
      <c r="AFE45" s="115"/>
      <c r="AFF45" s="115"/>
      <c r="AFG45" s="115"/>
      <c r="AFH45" s="115"/>
      <c r="AFI45" s="115"/>
      <c r="AFJ45" s="115"/>
      <c r="AFK45" s="115"/>
      <c r="AFL45" s="115"/>
      <c r="AFM45" s="115"/>
      <c r="AFN45" s="115"/>
      <c r="AFO45" s="115"/>
      <c r="AFP45" s="115"/>
      <c r="AFQ45" s="115"/>
      <c r="AFR45" s="115"/>
      <c r="AFS45" s="115"/>
      <c r="AFT45" s="115"/>
      <c r="AFU45" s="115"/>
      <c r="AFV45" s="115"/>
      <c r="AFW45" s="115"/>
      <c r="AFX45" s="115"/>
      <c r="AFY45" s="115"/>
      <c r="AFZ45" s="115"/>
      <c r="AGA45" s="115"/>
      <c r="AGB45" s="115"/>
      <c r="AGC45" s="115"/>
      <c r="AGD45" s="115"/>
      <c r="AGE45" s="115"/>
      <c r="AGF45" s="115"/>
      <c r="AGG45" s="115"/>
      <c r="AGH45" s="115"/>
      <c r="AGI45" s="115"/>
      <c r="AGJ45" s="115"/>
      <c r="AGK45" s="115"/>
      <c r="AGL45" s="115"/>
      <c r="AGM45" s="115"/>
      <c r="AGN45" s="115"/>
      <c r="AGO45" s="115"/>
      <c r="AGP45" s="115"/>
      <c r="AGQ45" s="115"/>
      <c r="AGR45" s="115"/>
      <c r="AGS45" s="115"/>
      <c r="AGT45" s="115"/>
      <c r="AGU45" s="115"/>
      <c r="AGV45" s="115"/>
      <c r="AGW45" s="115"/>
      <c r="AGX45" s="115"/>
      <c r="AGY45" s="115"/>
      <c r="AGZ45" s="115"/>
      <c r="AHA45" s="115"/>
      <c r="AHB45" s="115"/>
      <c r="AHC45" s="115"/>
      <c r="AHD45" s="115"/>
      <c r="AHE45" s="115"/>
      <c r="AHF45" s="115"/>
      <c r="AHG45" s="115"/>
      <c r="AHH45" s="115"/>
      <c r="AHI45" s="115"/>
      <c r="AHJ45" s="115"/>
      <c r="AHK45" s="115"/>
      <c r="AHL45" s="115"/>
      <c r="AHM45" s="115"/>
      <c r="AHN45" s="115"/>
      <c r="AHO45" s="115"/>
      <c r="AHP45" s="115"/>
      <c r="AHQ45" s="115"/>
      <c r="AHR45" s="115"/>
      <c r="AHS45" s="115"/>
      <c r="AHT45" s="115"/>
      <c r="AHU45" s="115"/>
      <c r="AHV45" s="115"/>
      <c r="AHW45" s="115"/>
      <c r="AHX45" s="115"/>
      <c r="AHY45" s="115"/>
      <c r="AHZ45" s="115"/>
      <c r="AIA45" s="115"/>
      <c r="AIB45" s="115"/>
      <c r="AIC45" s="115"/>
      <c r="AID45" s="115"/>
      <c r="AIE45" s="115"/>
      <c r="AIF45" s="115"/>
      <c r="AIG45" s="115"/>
      <c r="AIH45" s="115"/>
      <c r="AII45" s="115"/>
      <c r="AIJ45" s="115"/>
      <c r="AIK45" s="115"/>
      <c r="AIL45" s="115"/>
      <c r="AIM45" s="115"/>
      <c r="AIN45" s="115"/>
      <c r="AIO45" s="115"/>
      <c r="AIP45" s="115"/>
      <c r="AIQ45" s="115"/>
      <c r="AIR45" s="115"/>
      <c r="AIS45" s="115"/>
    </row>
    <row r="46" spans="1:929" ht="11.45" customHeight="1" x14ac:dyDescent="0.2">
      <c r="A46" s="40"/>
      <c r="B46" s="100"/>
      <c r="C46" s="100"/>
      <c r="D46" s="100"/>
      <c r="E46" s="137"/>
      <c r="BS46" s="306"/>
      <c r="BT46" s="100"/>
      <c r="BU46" s="100"/>
      <c r="BV46" s="100"/>
      <c r="BW46" s="137"/>
      <c r="BX46" s="115"/>
      <c r="BY46" s="115"/>
      <c r="BZ46" s="115"/>
      <c r="CA46" s="115"/>
      <c r="CB46" s="115"/>
      <c r="CC46" s="115"/>
      <c r="CD46" s="115"/>
      <c r="CE46" s="115"/>
      <c r="CF46" s="115"/>
      <c r="CG46" s="115"/>
      <c r="CH46" s="115"/>
      <c r="CI46" s="115"/>
      <c r="CJ46" s="115"/>
      <c r="CK46" s="115"/>
      <c r="CL46" s="115"/>
      <c r="CM46" s="115"/>
      <c r="CN46" s="115"/>
      <c r="CO46" s="115"/>
      <c r="CP46" s="115"/>
      <c r="CQ46" s="115"/>
      <c r="CR46" s="115"/>
      <c r="CS46" s="115"/>
      <c r="CT46" s="115"/>
      <c r="CU46" s="115"/>
      <c r="CV46" s="115"/>
      <c r="CW46" s="115"/>
      <c r="CX46" s="115"/>
      <c r="CY46" s="115"/>
      <c r="CZ46" s="115"/>
      <c r="DA46" s="115"/>
      <c r="DB46" s="115"/>
      <c r="DC46" s="115"/>
      <c r="DD46" s="115"/>
      <c r="DE46" s="115"/>
      <c r="DF46" s="115"/>
      <c r="DG46" s="115"/>
      <c r="DH46" s="115"/>
      <c r="DI46" s="115"/>
      <c r="DJ46" s="115"/>
      <c r="DK46" s="115"/>
      <c r="DL46" s="115"/>
      <c r="DM46" s="115"/>
      <c r="DN46" s="115"/>
      <c r="DO46" s="115"/>
      <c r="DP46" s="115"/>
      <c r="DQ46" s="115"/>
      <c r="DR46" s="115"/>
      <c r="DS46" s="115"/>
      <c r="DT46" s="115"/>
      <c r="DU46" s="115"/>
      <c r="DV46" s="115"/>
      <c r="DW46" s="115"/>
      <c r="DX46" s="115"/>
      <c r="DY46" s="115"/>
      <c r="DZ46" s="115"/>
      <c r="EA46" s="115"/>
      <c r="EB46" s="115"/>
      <c r="EC46" s="115"/>
      <c r="ED46" s="115"/>
      <c r="EE46" s="115"/>
      <c r="EF46" s="115"/>
      <c r="EG46" s="115"/>
      <c r="EH46" s="115"/>
      <c r="EI46" s="115"/>
      <c r="EJ46" s="115"/>
      <c r="EK46" s="115"/>
      <c r="EL46" s="115"/>
      <c r="EM46" s="115"/>
      <c r="EN46" s="115"/>
      <c r="EO46" s="115"/>
      <c r="EP46" s="115"/>
      <c r="EQ46" s="115"/>
      <c r="ER46" s="115"/>
      <c r="ES46" s="115"/>
      <c r="ET46" s="115"/>
      <c r="EU46" s="115"/>
      <c r="EV46" s="115"/>
      <c r="EW46" s="115"/>
      <c r="EX46" s="115"/>
      <c r="EY46" s="115"/>
      <c r="EZ46" s="115"/>
      <c r="FA46" s="115"/>
      <c r="FB46" s="115"/>
      <c r="FC46" s="115"/>
      <c r="FD46" s="115"/>
      <c r="FE46" s="115"/>
      <c r="FF46" s="115"/>
      <c r="FG46" s="115"/>
      <c r="FH46" s="115"/>
      <c r="FI46" s="115"/>
      <c r="FJ46" s="115"/>
      <c r="FK46" s="115"/>
      <c r="FL46" s="115"/>
      <c r="FM46" s="115"/>
      <c r="FN46" s="115"/>
      <c r="FO46" s="115"/>
      <c r="FP46" s="115"/>
      <c r="FQ46" s="115"/>
      <c r="FR46" s="115"/>
      <c r="FS46" s="115"/>
      <c r="FT46" s="115"/>
      <c r="FU46" s="115"/>
      <c r="FV46" s="115"/>
      <c r="FW46" s="115"/>
      <c r="FX46" s="115"/>
      <c r="FY46" s="115"/>
      <c r="FZ46" s="115"/>
      <c r="GA46" s="115"/>
      <c r="GB46" s="115"/>
      <c r="GC46" s="115"/>
      <c r="GD46" s="115"/>
      <c r="GE46" s="115"/>
      <c r="GF46" s="115"/>
      <c r="GG46" s="115"/>
      <c r="GH46" s="115"/>
      <c r="GI46" s="115"/>
      <c r="GJ46" s="115"/>
      <c r="GK46" s="115"/>
      <c r="GL46" s="115"/>
      <c r="GM46" s="115"/>
      <c r="GN46" s="115"/>
      <c r="GO46" s="115"/>
      <c r="GP46" s="115"/>
      <c r="GQ46" s="115"/>
      <c r="GR46" s="115"/>
      <c r="GS46" s="115"/>
      <c r="GT46" s="115"/>
      <c r="GU46" s="115"/>
      <c r="GV46" s="115"/>
      <c r="GW46" s="115"/>
      <c r="GX46" s="115"/>
      <c r="GY46" s="115"/>
      <c r="GZ46" s="115"/>
      <c r="HA46" s="115"/>
      <c r="HB46" s="115"/>
      <c r="HC46" s="115"/>
      <c r="HD46" s="115"/>
      <c r="HE46" s="115"/>
      <c r="HF46" s="115"/>
      <c r="HG46" s="115"/>
      <c r="HH46" s="115"/>
      <c r="HI46" s="115"/>
      <c r="HJ46" s="115"/>
      <c r="HK46" s="115"/>
      <c r="HL46" s="115"/>
      <c r="HM46" s="115"/>
      <c r="HN46" s="115"/>
      <c r="HO46" s="115"/>
      <c r="HP46" s="115"/>
      <c r="HQ46" s="115"/>
      <c r="HR46" s="115"/>
      <c r="HS46" s="115"/>
      <c r="HT46" s="115"/>
      <c r="HU46" s="115"/>
      <c r="HV46" s="115"/>
      <c r="HW46" s="115"/>
      <c r="HX46" s="115"/>
      <c r="HY46" s="115"/>
      <c r="HZ46" s="115"/>
      <c r="IA46" s="115"/>
      <c r="IB46" s="115"/>
      <c r="IC46" s="115"/>
      <c r="ID46" s="115"/>
      <c r="IE46" s="115"/>
      <c r="IF46" s="115"/>
      <c r="IG46" s="115"/>
      <c r="IH46" s="115"/>
      <c r="II46" s="115"/>
      <c r="IJ46" s="115"/>
      <c r="IK46" s="115"/>
      <c r="IL46" s="115"/>
      <c r="IM46" s="115"/>
      <c r="IN46" s="115"/>
      <c r="IO46" s="115"/>
      <c r="IP46" s="115"/>
      <c r="IQ46" s="115"/>
      <c r="IR46" s="115"/>
      <c r="IS46" s="115"/>
      <c r="IT46" s="115"/>
      <c r="IU46" s="115"/>
      <c r="IV46" s="115"/>
      <c r="IW46" s="115"/>
      <c r="IX46" s="115"/>
      <c r="IY46" s="115"/>
      <c r="IZ46" s="115"/>
      <c r="JA46" s="115"/>
      <c r="JB46" s="115"/>
      <c r="JC46" s="115"/>
      <c r="JD46" s="115"/>
      <c r="JE46" s="115"/>
      <c r="JF46" s="115"/>
      <c r="JG46" s="115"/>
      <c r="JH46" s="115"/>
      <c r="JI46" s="115"/>
      <c r="JJ46" s="115"/>
      <c r="JK46" s="115"/>
      <c r="JL46" s="115"/>
      <c r="JM46" s="115"/>
      <c r="JN46" s="115"/>
      <c r="JO46" s="115"/>
      <c r="JP46" s="115"/>
      <c r="JQ46" s="115"/>
      <c r="JR46" s="115"/>
      <c r="JS46" s="115"/>
      <c r="JT46" s="115"/>
      <c r="JU46" s="115"/>
      <c r="JV46" s="115"/>
      <c r="JW46" s="115"/>
      <c r="JX46" s="115"/>
      <c r="JY46" s="115"/>
      <c r="JZ46" s="115"/>
      <c r="KA46" s="115"/>
      <c r="KB46" s="115"/>
      <c r="KC46" s="115"/>
      <c r="KD46" s="115"/>
      <c r="KE46" s="115"/>
      <c r="KF46" s="115"/>
      <c r="KG46" s="115"/>
      <c r="KH46" s="115"/>
      <c r="KI46" s="115"/>
      <c r="KJ46" s="115"/>
      <c r="KK46" s="115"/>
      <c r="KL46" s="115"/>
      <c r="KM46" s="115"/>
      <c r="KN46" s="115"/>
      <c r="KO46" s="115"/>
      <c r="KP46" s="115"/>
      <c r="KQ46" s="115"/>
      <c r="KR46" s="115"/>
      <c r="KS46" s="115"/>
      <c r="KT46" s="115"/>
      <c r="KU46" s="115"/>
      <c r="KV46" s="115"/>
      <c r="KW46" s="115"/>
      <c r="KX46" s="115"/>
      <c r="KY46" s="115"/>
      <c r="KZ46" s="115"/>
      <c r="LA46" s="115"/>
      <c r="LB46" s="115"/>
      <c r="LC46" s="115"/>
      <c r="LD46" s="115"/>
      <c r="LE46" s="115"/>
      <c r="LF46" s="115"/>
      <c r="LG46" s="115"/>
      <c r="LH46" s="115"/>
      <c r="LI46" s="115"/>
      <c r="LJ46" s="115"/>
      <c r="LK46" s="115"/>
      <c r="LL46" s="115"/>
      <c r="LM46" s="115"/>
      <c r="LN46" s="115"/>
      <c r="LO46" s="115"/>
      <c r="LP46" s="115"/>
      <c r="LQ46" s="115"/>
      <c r="LR46" s="115"/>
      <c r="LS46" s="115"/>
      <c r="LT46" s="115"/>
      <c r="LU46" s="115"/>
      <c r="LV46" s="115"/>
      <c r="LW46" s="115"/>
      <c r="LX46" s="115"/>
      <c r="LY46" s="115"/>
      <c r="LZ46" s="115"/>
      <c r="MA46" s="115"/>
      <c r="MB46" s="115"/>
      <c r="MC46" s="115"/>
      <c r="MD46" s="115"/>
      <c r="ME46" s="115"/>
      <c r="MF46" s="115"/>
      <c r="MG46" s="115"/>
      <c r="MH46" s="115"/>
      <c r="MI46" s="115"/>
      <c r="MJ46" s="115"/>
      <c r="MK46" s="115"/>
      <c r="ML46" s="115"/>
      <c r="MM46" s="115"/>
      <c r="MN46" s="115"/>
      <c r="MO46" s="115"/>
      <c r="MP46" s="115"/>
      <c r="MQ46" s="115"/>
      <c r="MR46" s="115"/>
      <c r="MS46" s="115"/>
      <c r="MT46" s="115"/>
      <c r="MU46" s="115"/>
      <c r="MV46" s="115"/>
      <c r="MW46" s="115"/>
      <c r="MX46" s="115"/>
      <c r="MY46" s="115"/>
      <c r="MZ46" s="115"/>
      <c r="NA46" s="115"/>
      <c r="NB46" s="115"/>
      <c r="NC46" s="115"/>
      <c r="ND46" s="115"/>
      <c r="NE46" s="115"/>
      <c r="NF46" s="115"/>
      <c r="NG46" s="115"/>
      <c r="NH46" s="115"/>
      <c r="NI46" s="115"/>
      <c r="NJ46" s="115"/>
      <c r="NK46" s="115"/>
      <c r="NL46" s="115"/>
      <c r="NM46" s="115"/>
      <c r="NN46" s="115"/>
      <c r="NO46" s="115"/>
      <c r="NP46" s="115"/>
      <c r="NQ46" s="115"/>
      <c r="NR46" s="115"/>
      <c r="NS46" s="115"/>
      <c r="NT46" s="115"/>
      <c r="NU46" s="115"/>
      <c r="NV46" s="115"/>
      <c r="NW46" s="115"/>
      <c r="NX46" s="115"/>
      <c r="NY46" s="115"/>
      <c r="NZ46" s="115"/>
      <c r="OA46" s="115"/>
      <c r="OB46" s="115"/>
      <c r="OC46" s="115"/>
      <c r="OD46" s="115"/>
      <c r="OE46" s="115"/>
      <c r="OF46" s="115"/>
      <c r="OG46" s="115"/>
      <c r="OH46" s="115"/>
      <c r="OI46" s="115"/>
      <c r="OJ46" s="115"/>
      <c r="OK46" s="115"/>
      <c r="OL46" s="115"/>
      <c r="OM46" s="115"/>
      <c r="ON46" s="115"/>
      <c r="OO46" s="115"/>
      <c r="OP46" s="115"/>
      <c r="OQ46" s="115"/>
      <c r="OR46" s="115"/>
      <c r="OS46" s="115"/>
      <c r="OT46" s="115"/>
      <c r="OU46" s="115"/>
      <c r="OV46" s="115"/>
      <c r="OW46" s="115"/>
      <c r="OX46" s="115"/>
      <c r="OY46" s="115"/>
      <c r="OZ46" s="115"/>
      <c r="PA46" s="115"/>
      <c r="PB46" s="115"/>
      <c r="PC46" s="115"/>
      <c r="PD46" s="115"/>
      <c r="PE46" s="115"/>
      <c r="PF46" s="115"/>
      <c r="PG46" s="115"/>
      <c r="PH46" s="115"/>
      <c r="PI46" s="115"/>
      <c r="PJ46" s="115"/>
      <c r="PK46" s="115"/>
      <c r="PL46" s="115"/>
      <c r="PM46" s="115"/>
      <c r="PN46" s="115"/>
      <c r="PO46" s="115"/>
      <c r="PP46" s="115"/>
      <c r="PQ46" s="115"/>
      <c r="PR46" s="115"/>
      <c r="PS46" s="115"/>
      <c r="PT46" s="115"/>
      <c r="PU46" s="115"/>
      <c r="PV46" s="115"/>
      <c r="PW46" s="115"/>
      <c r="PX46" s="115"/>
      <c r="PY46" s="115"/>
      <c r="PZ46" s="115"/>
      <c r="QA46" s="115"/>
      <c r="QB46" s="115"/>
      <c r="QC46" s="115"/>
      <c r="QD46" s="115"/>
      <c r="QE46" s="115"/>
      <c r="QF46" s="115"/>
      <c r="QG46" s="115"/>
      <c r="QH46" s="115"/>
      <c r="QI46" s="115"/>
      <c r="QJ46" s="115"/>
      <c r="QK46" s="115"/>
      <c r="QL46" s="115"/>
      <c r="QM46" s="115"/>
      <c r="QN46" s="115"/>
      <c r="QO46" s="115"/>
      <c r="QP46" s="115"/>
      <c r="QQ46" s="115"/>
      <c r="QR46" s="115"/>
      <c r="QS46" s="115"/>
      <c r="QT46" s="115"/>
      <c r="QU46" s="115"/>
      <c r="QV46" s="115"/>
      <c r="QW46" s="115"/>
      <c r="QX46" s="115"/>
      <c r="QY46" s="115"/>
      <c r="QZ46" s="115"/>
      <c r="RA46" s="115"/>
      <c r="RB46" s="115"/>
      <c r="RC46" s="115"/>
      <c r="RD46" s="115"/>
      <c r="RE46" s="115"/>
      <c r="RF46" s="115"/>
      <c r="RG46" s="115"/>
      <c r="RH46" s="115"/>
      <c r="RI46" s="115"/>
      <c r="RJ46" s="115"/>
      <c r="RK46" s="115"/>
      <c r="RL46" s="115"/>
      <c r="RM46" s="115"/>
      <c r="RN46" s="115"/>
      <c r="RO46" s="115"/>
      <c r="RP46" s="115"/>
      <c r="RQ46" s="115"/>
      <c r="RR46" s="115"/>
      <c r="RS46" s="115"/>
      <c r="RT46" s="115"/>
      <c r="RU46" s="115"/>
      <c r="RV46" s="115"/>
      <c r="RW46" s="115"/>
      <c r="RX46" s="115"/>
      <c r="RY46" s="115"/>
      <c r="RZ46" s="115"/>
      <c r="SA46" s="115"/>
      <c r="SB46" s="115"/>
      <c r="SC46" s="115"/>
      <c r="SD46" s="115"/>
      <c r="SE46" s="115"/>
      <c r="SF46" s="115"/>
      <c r="SG46" s="115"/>
      <c r="SH46" s="115"/>
      <c r="SI46" s="115"/>
      <c r="SJ46" s="115"/>
      <c r="SK46" s="115"/>
      <c r="SL46" s="115"/>
      <c r="SM46" s="115"/>
      <c r="SN46" s="115"/>
      <c r="SO46" s="115"/>
      <c r="SP46" s="115"/>
      <c r="SQ46" s="115"/>
      <c r="SR46" s="115"/>
      <c r="SS46" s="115"/>
      <c r="ST46" s="115"/>
      <c r="SU46" s="115"/>
      <c r="SV46" s="115"/>
      <c r="SW46" s="115"/>
      <c r="SX46" s="115"/>
      <c r="SY46" s="115"/>
      <c r="SZ46" s="115"/>
      <c r="TA46" s="115"/>
      <c r="TB46" s="115"/>
      <c r="TC46" s="115"/>
      <c r="TD46" s="115"/>
      <c r="TE46" s="115"/>
      <c r="TF46" s="115"/>
      <c r="TG46" s="115"/>
      <c r="TH46" s="115"/>
      <c r="TI46" s="115"/>
      <c r="TJ46" s="115"/>
      <c r="TK46" s="115"/>
      <c r="TL46" s="115"/>
      <c r="TM46" s="115"/>
      <c r="TN46" s="115"/>
      <c r="TO46" s="115"/>
      <c r="TP46" s="115"/>
      <c r="TQ46" s="115"/>
      <c r="TR46" s="115"/>
      <c r="TS46" s="115"/>
      <c r="TT46" s="115"/>
      <c r="TU46" s="115"/>
      <c r="TV46" s="115"/>
      <c r="TW46" s="115"/>
      <c r="TX46" s="115"/>
      <c r="TY46" s="115"/>
      <c r="TZ46" s="115"/>
      <c r="UA46" s="115"/>
      <c r="UB46" s="115"/>
      <c r="UC46" s="115"/>
      <c r="UD46" s="115"/>
      <c r="UE46" s="115"/>
      <c r="UF46" s="115"/>
      <c r="UG46" s="115"/>
      <c r="UH46" s="115"/>
      <c r="UI46" s="115"/>
      <c r="UJ46" s="115"/>
      <c r="UK46" s="115"/>
      <c r="UL46" s="115"/>
      <c r="UM46" s="115"/>
      <c r="UN46" s="115"/>
      <c r="UO46" s="115"/>
      <c r="UP46" s="115"/>
      <c r="UQ46" s="115"/>
      <c r="UR46" s="115"/>
      <c r="US46" s="115"/>
      <c r="UT46" s="115"/>
      <c r="UU46" s="115"/>
      <c r="UV46" s="115"/>
      <c r="UW46" s="115"/>
      <c r="UX46" s="115"/>
      <c r="UY46" s="115"/>
      <c r="UZ46" s="115"/>
      <c r="VA46" s="115"/>
      <c r="VB46" s="115"/>
      <c r="VC46" s="115"/>
      <c r="VD46" s="115"/>
      <c r="VE46" s="115"/>
      <c r="VF46" s="115"/>
      <c r="VG46" s="115"/>
      <c r="VH46" s="115"/>
      <c r="VI46" s="115"/>
      <c r="VJ46" s="115"/>
      <c r="VK46" s="115"/>
      <c r="VL46" s="115"/>
      <c r="VM46" s="115"/>
      <c r="VN46" s="115"/>
      <c r="VO46" s="115"/>
      <c r="VP46" s="115"/>
      <c r="VQ46" s="115"/>
      <c r="VR46" s="115"/>
      <c r="VS46" s="115"/>
      <c r="VT46" s="115"/>
      <c r="VU46" s="115"/>
      <c r="VV46" s="115"/>
      <c r="VW46" s="115"/>
      <c r="VX46" s="115"/>
      <c r="VY46" s="115"/>
      <c r="VZ46" s="115"/>
      <c r="WA46" s="115"/>
      <c r="WB46" s="115"/>
      <c r="WC46" s="115"/>
      <c r="WD46" s="115"/>
      <c r="WE46" s="115"/>
      <c r="WF46" s="115"/>
      <c r="WG46" s="115"/>
      <c r="WH46" s="115"/>
      <c r="WI46" s="115"/>
      <c r="WJ46" s="115"/>
      <c r="WK46" s="115"/>
      <c r="WL46" s="115"/>
      <c r="WM46" s="115"/>
      <c r="WN46" s="115"/>
      <c r="WO46" s="115"/>
      <c r="WP46" s="115"/>
      <c r="WQ46" s="115"/>
      <c r="WR46" s="115"/>
      <c r="WS46" s="115"/>
      <c r="WT46" s="115"/>
      <c r="WU46" s="115"/>
      <c r="WV46" s="115"/>
      <c r="WW46" s="115"/>
      <c r="WX46" s="115"/>
      <c r="WY46" s="115"/>
      <c r="WZ46" s="115"/>
      <c r="XA46" s="115"/>
      <c r="XB46" s="115"/>
      <c r="XC46" s="115"/>
      <c r="XD46" s="115"/>
      <c r="XE46" s="115"/>
      <c r="XF46" s="115"/>
      <c r="XG46" s="115"/>
      <c r="XH46" s="115"/>
      <c r="XI46" s="115"/>
      <c r="XJ46" s="115"/>
      <c r="XK46" s="115"/>
      <c r="XL46" s="115"/>
      <c r="XM46" s="115"/>
      <c r="XN46" s="115"/>
      <c r="XO46" s="115"/>
      <c r="XP46" s="115"/>
      <c r="XQ46" s="115"/>
      <c r="XR46" s="115"/>
      <c r="XS46" s="115"/>
      <c r="XT46" s="115"/>
      <c r="XU46" s="115"/>
      <c r="XV46" s="115"/>
      <c r="XW46" s="115"/>
      <c r="XX46" s="115"/>
      <c r="XY46" s="115"/>
      <c r="XZ46" s="115"/>
      <c r="YA46" s="115"/>
      <c r="YB46" s="115"/>
      <c r="YC46" s="115"/>
      <c r="YD46" s="115"/>
      <c r="YE46" s="115"/>
      <c r="YF46" s="115"/>
      <c r="YG46" s="115"/>
      <c r="YH46" s="115"/>
      <c r="YI46" s="115"/>
      <c r="YJ46" s="115"/>
      <c r="YK46" s="115"/>
      <c r="YL46" s="115"/>
      <c r="YM46" s="115"/>
      <c r="YN46" s="115"/>
      <c r="YO46" s="115"/>
      <c r="YP46" s="115"/>
      <c r="YQ46" s="115"/>
      <c r="YR46" s="115"/>
      <c r="YS46" s="115"/>
      <c r="YT46" s="115"/>
      <c r="YU46" s="115"/>
      <c r="YV46" s="115"/>
      <c r="YW46" s="115"/>
      <c r="YX46" s="115"/>
      <c r="YY46" s="115"/>
      <c r="YZ46" s="115"/>
      <c r="ZA46" s="115"/>
      <c r="ZB46" s="115"/>
      <c r="ZC46" s="115"/>
      <c r="ZD46" s="115"/>
      <c r="ZE46" s="115"/>
      <c r="ZF46" s="115"/>
      <c r="ZG46" s="115"/>
      <c r="ZH46" s="115"/>
      <c r="ZI46" s="115"/>
      <c r="ZJ46" s="115"/>
      <c r="ZK46" s="115"/>
      <c r="ZL46" s="115"/>
      <c r="ZM46" s="115"/>
      <c r="ZN46" s="115"/>
      <c r="ZO46" s="115"/>
      <c r="ZP46" s="115"/>
      <c r="ZQ46" s="115"/>
      <c r="ZR46" s="115"/>
      <c r="ZS46" s="115"/>
      <c r="ZT46" s="115"/>
      <c r="ZU46" s="115"/>
      <c r="ZV46" s="115"/>
      <c r="ZW46" s="115"/>
      <c r="ZX46" s="115"/>
      <c r="ZY46" s="115"/>
      <c r="ZZ46" s="115"/>
      <c r="AAA46" s="115"/>
      <c r="AAB46" s="115"/>
      <c r="AAC46" s="115"/>
      <c r="AAD46" s="115"/>
      <c r="AAE46" s="115"/>
      <c r="AAF46" s="115"/>
      <c r="AAG46" s="115"/>
      <c r="AAH46" s="115"/>
      <c r="AAI46" s="115"/>
      <c r="AAJ46" s="115"/>
      <c r="AAK46" s="115"/>
      <c r="AAL46" s="115"/>
      <c r="AAM46" s="115"/>
      <c r="AAN46" s="115"/>
      <c r="AAO46" s="115"/>
      <c r="AAP46" s="115"/>
      <c r="AAQ46" s="115"/>
      <c r="AAR46" s="115"/>
      <c r="AAS46" s="115"/>
      <c r="AAT46" s="115"/>
      <c r="AAU46" s="115"/>
      <c r="AAV46" s="115"/>
      <c r="AAW46" s="115"/>
      <c r="AAX46" s="115"/>
      <c r="AAY46" s="115"/>
      <c r="AAZ46" s="115"/>
      <c r="ABA46" s="115"/>
      <c r="ABB46" s="115"/>
      <c r="ABC46" s="115"/>
      <c r="ABD46" s="115"/>
      <c r="ABE46" s="115"/>
      <c r="ABF46" s="115"/>
      <c r="ABG46" s="115"/>
      <c r="ABH46" s="115"/>
      <c r="ABI46" s="115"/>
      <c r="ABJ46" s="115"/>
      <c r="ABK46" s="115"/>
      <c r="ABL46" s="115"/>
      <c r="ABM46" s="115"/>
      <c r="ABN46" s="115"/>
      <c r="ABO46" s="115"/>
      <c r="ABP46" s="115"/>
      <c r="ABQ46" s="115"/>
      <c r="ABR46" s="115"/>
      <c r="ABS46" s="115"/>
      <c r="ABT46" s="115"/>
      <c r="ABU46" s="115"/>
      <c r="ABV46" s="115"/>
      <c r="ABW46" s="115"/>
      <c r="ABX46" s="115"/>
      <c r="ABY46" s="115"/>
      <c r="ABZ46" s="115"/>
      <c r="ACA46" s="115"/>
      <c r="ACB46" s="115"/>
      <c r="ACC46" s="115"/>
      <c r="ACD46" s="115"/>
      <c r="ACE46" s="115"/>
      <c r="ACF46" s="115"/>
      <c r="ACG46" s="115"/>
      <c r="ACH46" s="115"/>
      <c r="ACI46" s="115"/>
      <c r="ACJ46" s="115"/>
      <c r="ACK46" s="115"/>
      <c r="ACL46" s="115"/>
      <c r="ACM46" s="115"/>
      <c r="ACN46" s="115"/>
      <c r="ACO46" s="115"/>
      <c r="ACP46" s="115"/>
      <c r="ACQ46" s="115"/>
      <c r="ACR46" s="115"/>
      <c r="ACS46" s="115"/>
      <c r="ACT46" s="115"/>
      <c r="ACU46" s="115"/>
      <c r="ACV46" s="115"/>
      <c r="ACW46" s="115"/>
      <c r="ACX46" s="115"/>
      <c r="ACY46" s="115"/>
      <c r="ACZ46" s="115"/>
      <c r="ADA46" s="115"/>
      <c r="ADB46" s="115"/>
      <c r="ADC46" s="115"/>
      <c r="ADD46" s="115"/>
      <c r="ADE46" s="115"/>
      <c r="ADF46" s="115"/>
      <c r="ADG46" s="115"/>
      <c r="ADH46" s="115"/>
      <c r="ADI46" s="115"/>
      <c r="ADJ46" s="115"/>
      <c r="ADK46" s="115"/>
      <c r="ADL46" s="115"/>
      <c r="ADM46" s="115"/>
      <c r="ADN46" s="115"/>
      <c r="ADO46" s="115"/>
      <c r="ADP46" s="115"/>
      <c r="ADQ46" s="115"/>
      <c r="ADR46" s="115"/>
      <c r="ADS46" s="115"/>
      <c r="ADT46" s="115"/>
      <c r="ADU46" s="115"/>
      <c r="ADV46" s="115"/>
      <c r="ADW46" s="115"/>
      <c r="ADX46" s="115"/>
      <c r="ADY46" s="115"/>
      <c r="ADZ46" s="115"/>
      <c r="AEA46" s="115"/>
      <c r="AEB46" s="115"/>
      <c r="AEC46" s="115"/>
      <c r="AED46" s="115"/>
      <c r="AEE46" s="115"/>
      <c r="AEF46" s="115"/>
      <c r="AEG46" s="115"/>
      <c r="AEH46" s="115"/>
      <c r="AEI46" s="115"/>
      <c r="AEJ46" s="115"/>
      <c r="AEK46" s="115"/>
      <c r="AEL46" s="115"/>
      <c r="AEM46" s="115"/>
      <c r="AEN46" s="115"/>
      <c r="AEO46" s="115"/>
      <c r="AEP46" s="115"/>
      <c r="AEQ46" s="115"/>
      <c r="AER46" s="115"/>
      <c r="AES46" s="115"/>
      <c r="AET46" s="115"/>
      <c r="AEU46" s="115"/>
      <c r="AEV46" s="115"/>
      <c r="AEW46" s="115"/>
      <c r="AEX46" s="115"/>
      <c r="AEY46" s="115"/>
      <c r="AEZ46" s="115"/>
      <c r="AFA46" s="115"/>
      <c r="AFB46" s="115"/>
      <c r="AFC46" s="115"/>
      <c r="AFD46" s="115"/>
      <c r="AFE46" s="115"/>
      <c r="AFF46" s="115"/>
      <c r="AFG46" s="115"/>
      <c r="AFH46" s="115"/>
      <c r="AFI46" s="115"/>
      <c r="AFJ46" s="115"/>
      <c r="AFK46" s="115"/>
      <c r="AFL46" s="115"/>
      <c r="AFM46" s="115"/>
      <c r="AFN46" s="115"/>
      <c r="AFO46" s="115"/>
      <c r="AFP46" s="115"/>
      <c r="AFQ46" s="115"/>
      <c r="AFR46" s="115"/>
      <c r="AFS46" s="115"/>
      <c r="AFT46" s="115"/>
      <c r="AFU46" s="115"/>
      <c r="AFV46" s="115"/>
      <c r="AFW46" s="115"/>
      <c r="AFX46" s="115"/>
      <c r="AFY46" s="115"/>
      <c r="AFZ46" s="115"/>
      <c r="AGA46" s="115"/>
      <c r="AGB46" s="115"/>
      <c r="AGC46" s="115"/>
      <c r="AGD46" s="115"/>
      <c r="AGE46" s="115"/>
      <c r="AGF46" s="115"/>
      <c r="AGG46" s="115"/>
      <c r="AGH46" s="115"/>
      <c r="AGI46" s="115"/>
      <c r="AGJ46" s="115"/>
      <c r="AGK46" s="115"/>
      <c r="AGL46" s="115"/>
      <c r="AGM46" s="115"/>
      <c r="AGN46" s="115"/>
      <c r="AGO46" s="115"/>
      <c r="AGP46" s="115"/>
      <c r="AGQ46" s="115"/>
      <c r="AGR46" s="115"/>
      <c r="AGS46" s="115"/>
      <c r="AGT46" s="115"/>
      <c r="AGU46" s="115"/>
      <c r="AGV46" s="115"/>
      <c r="AGW46" s="115"/>
      <c r="AGX46" s="115"/>
      <c r="AGY46" s="115"/>
      <c r="AGZ46" s="115"/>
      <c r="AHA46" s="115"/>
      <c r="AHB46" s="115"/>
      <c r="AHC46" s="115"/>
      <c r="AHD46" s="115"/>
      <c r="AHE46" s="115"/>
      <c r="AHF46" s="115"/>
      <c r="AHG46" s="115"/>
      <c r="AHH46" s="115"/>
      <c r="AHI46" s="115"/>
      <c r="AHJ46" s="115"/>
      <c r="AHK46" s="115"/>
      <c r="AHL46" s="115"/>
      <c r="AHM46" s="115"/>
      <c r="AHN46" s="115"/>
      <c r="AHO46" s="115"/>
      <c r="AHP46" s="115"/>
      <c r="AHQ46" s="115"/>
      <c r="AHR46" s="115"/>
      <c r="AHS46" s="115"/>
      <c r="AHT46" s="115"/>
      <c r="AHU46" s="115"/>
      <c r="AHV46" s="115"/>
      <c r="AHW46" s="115"/>
      <c r="AHX46" s="115"/>
      <c r="AHY46" s="115"/>
      <c r="AHZ46" s="115"/>
      <c r="AIA46" s="115"/>
      <c r="AIB46" s="115"/>
      <c r="AIC46" s="115"/>
      <c r="AID46" s="115"/>
      <c r="AIE46" s="115"/>
      <c r="AIF46" s="115"/>
      <c r="AIG46" s="115"/>
      <c r="AIH46" s="115"/>
      <c r="AII46" s="115"/>
      <c r="AIJ46" s="115"/>
      <c r="AIK46" s="115"/>
      <c r="AIL46" s="115"/>
      <c r="AIM46" s="115"/>
      <c r="AIN46" s="115"/>
      <c r="AIO46" s="115"/>
      <c r="AIP46" s="115"/>
      <c r="AIQ46" s="115"/>
      <c r="AIR46" s="115"/>
      <c r="AIS46" s="115"/>
    </row>
    <row r="47" spans="1:929" ht="60" customHeight="1" x14ac:dyDescent="0.2">
      <c r="A47" s="40"/>
      <c r="B47" s="304">
        <v>8</v>
      </c>
      <c r="C47" s="350" t="s">
        <v>537</v>
      </c>
      <c r="D47" s="351"/>
      <c r="E47" s="137"/>
      <c r="BS47" s="306"/>
      <c r="BT47" s="287">
        <v>8</v>
      </c>
      <c r="BU47" s="334" t="s">
        <v>536</v>
      </c>
      <c r="BV47" s="335"/>
      <c r="BW47" s="137"/>
      <c r="BX47" s="115"/>
      <c r="BY47" s="115"/>
      <c r="BZ47" s="115"/>
      <c r="CA47" s="115"/>
      <c r="CB47" s="115"/>
      <c r="CC47" s="115"/>
      <c r="CD47" s="115"/>
      <c r="CE47" s="115"/>
      <c r="CF47" s="115"/>
      <c r="CG47" s="115"/>
      <c r="CH47" s="115"/>
      <c r="CI47" s="115"/>
      <c r="CJ47" s="115"/>
      <c r="CK47" s="115"/>
      <c r="CL47" s="115"/>
      <c r="CM47" s="115"/>
      <c r="CN47" s="115"/>
      <c r="CO47" s="115"/>
      <c r="CP47" s="115"/>
      <c r="CQ47" s="115"/>
      <c r="CR47" s="115"/>
      <c r="CS47" s="115"/>
      <c r="CT47" s="115"/>
      <c r="CU47" s="115"/>
      <c r="CV47" s="115"/>
      <c r="CW47" s="115"/>
      <c r="CX47" s="115"/>
      <c r="CY47" s="115"/>
      <c r="CZ47" s="115"/>
      <c r="DA47" s="115"/>
      <c r="DB47" s="115"/>
      <c r="DC47" s="115"/>
      <c r="DD47" s="115"/>
      <c r="DE47" s="115"/>
      <c r="DF47" s="115"/>
      <c r="DG47" s="115"/>
      <c r="DH47" s="115"/>
      <c r="DI47" s="115"/>
      <c r="DJ47" s="115"/>
      <c r="DK47" s="115"/>
      <c r="DL47" s="115"/>
      <c r="DM47" s="115"/>
      <c r="DN47" s="115"/>
      <c r="DO47" s="115"/>
      <c r="DP47" s="115"/>
      <c r="DQ47" s="115"/>
      <c r="DR47" s="115"/>
      <c r="DS47" s="115"/>
      <c r="DT47" s="115"/>
      <c r="DU47" s="115"/>
      <c r="DV47" s="115"/>
      <c r="DW47" s="115"/>
      <c r="DX47" s="115"/>
      <c r="DY47" s="115"/>
      <c r="DZ47" s="115"/>
      <c r="EA47" s="115"/>
      <c r="EB47" s="115"/>
      <c r="EC47" s="115"/>
      <c r="ED47" s="115"/>
      <c r="EE47" s="115"/>
      <c r="EF47" s="115"/>
      <c r="EG47" s="115"/>
      <c r="EH47" s="115"/>
      <c r="EI47" s="115"/>
      <c r="EJ47" s="115"/>
      <c r="EK47" s="115"/>
      <c r="EL47" s="115"/>
      <c r="EM47" s="115"/>
      <c r="EN47" s="115"/>
      <c r="EO47" s="115"/>
      <c r="EP47" s="115"/>
      <c r="EQ47" s="115"/>
      <c r="ER47" s="115"/>
      <c r="ES47" s="115"/>
      <c r="ET47" s="115"/>
      <c r="EU47" s="115"/>
      <c r="EV47" s="115"/>
      <c r="EW47" s="115"/>
      <c r="EX47" s="115"/>
      <c r="EY47" s="115"/>
      <c r="EZ47" s="115"/>
      <c r="FA47" s="115"/>
      <c r="FB47" s="115"/>
      <c r="FC47" s="115"/>
      <c r="FD47" s="115"/>
      <c r="FE47" s="115"/>
      <c r="FF47" s="115"/>
      <c r="FG47" s="115"/>
      <c r="FH47" s="115"/>
      <c r="FI47" s="115"/>
      <c r="FJ47" s="115"/>
      <c r="FK47" s="115"/>
      <c r="FL47" s="115"/>
      <c r="FM47" s="115"/>
      <c r="FN47" s="115"/>
      <c r="FO47" s="115"/>
      <c r="FP47" s="115"/>
      <c r="FQ47" s="115"/>
      <c r="FR47" s="115"/>
      <c r="FS47" s="115"/>
      <c r="FT47" s="115"/>
      <c r="FU47" s="115"/>
      <c r="FV47" s="115"/>
      <c r="FW47" s="115"/>
      <c r="FX47" s="115"/>
      <c r="FY47" s="115"/>
      <c r="FZ47" s="115"/>
      <c r="GA47" s="115"/>
      <c r="GB47" s="115"/>
      <c r="GC47" s="115"/>
      <c r="GD47" s="115"/>
      <c r="GE47" s="115"/>
      <c r="GF47" s="115"/>
      <c r="GG47" s="115"/>
      <c r="GH47" s="115"/>
      <c r="GI47" s="115"/>
      <c r="GJ47" s="115"/>
      <c r="GK47" s="115"/>
      <c r="GL47" s="115"/>
      <c r="GM47" s="115"/>
      <c r="GN47" s="115"/>
      <c r="GO47" s="115"/>
      <c r="GP47" s="115"/>
      <c r="GQ47" s="115"/>
      <c r="GR47" s="115"/>
      <c r="GS47" s="115"/>
      <c r="GT47" s="115"/>
      <c r="GU47" s="115"/>
      <c r="GV47" s="115"/>
      <c r="GW47" s="115"/>
      <c r="GX47" s="115"/>
      <c r="GY47" s="115"/>
      <c r="GZ47" s="115"/>
      <c r="HA47" s="115"/>
      <c r="HB47" s="115"/>
      <c r="HC47" s="115"/>
      <c r="HD47" s="115"/>
      <c r="HE47" s="115"/>
      <c r="HF47" s="115"/>
      <c r="HG47" s="115"/>
      <c r="HH47" s="115"/>
      <c r="HI47" s="115"/>
      <c r="HJ47" s="115"/>
      <c r="HK47" s="115"/>
      <c r="HL47" s="115"/>
      <c r="HM47" s="115"/>
      <c r="HN47" s="115"/>
      <c r="HO47" s="115"/>
      <c r="HP47" s="115"/>
      <c r="HQ47" s="115"/>
      <c r="HR47" s="115"/>
      <c r="HS47" s="115"/>
      <c r="HT47" s="115"/>
      <c r="HU47" s="115"/>
      <c r="HV47" s="115"/>
      <c r="HW47" s="115"/>
      <c r="HX47" s="115"/>
      <c r="HY47" s="115"/>
      <c r="HZ47" s="115"/>
      <c r="IA47" s="115"/>
      <c r="IB47" s="115"/>
      <c r="IC47" s="115"/>
      <c r="ID47" s="115"/>
      <c r="IE47" s="115"/>
      <c r="IF47" s="115"/>
      <c r="IG47" s="115"/>
      <c r="IH47" s="115"/>
      <c r="II47" s="115"/>
      <c r="IJ47" s="115"/>
      <c r="IK47" s="115"/>
      <c r="IL47" s="115"/>
      <c r="IM47" s="115"/>
      <c r="IN47" s="115"/>
      <c r="IO47" s="115"/>
      <c r="IP47" s="115"/>
      <c r="IQ47" s="115"/>
      <c r="IR47" s="115"/>
      <c r="IS47" s="115"/>
      <c r="IT47" s="115"/>
      <c r="IU47" s="115"/>
      <c r="IV47" s="115"/>
      <c r="IW47" s="115"/>
      <c r="IX47" s="115"/>
      <c r="IY47" s="115"/>
      <c r="IZ47" s="115"/>
      <c r="JA47" s="115"/>
      <c r="JB47" s="115"/>
      <c r="JC47" s="115"/>
      <c r="JD47" s="115"/>
      <c r="JE47" s="115"/>
      <c r="JF47" s="115"/>
      <c r="JG47" s="115"/>
      <c r="JH47" s="115"/>
      <c r="JI47" s="115"/>
      <c r="JJ47" s="115"/>
      <c r="JK47" s="115"/>
      <c r="JL47" s="115"/>
      <c r="JM47" s="115"/>
      <c r="JN47" s="115"/>
      <c r="JO47" s="115"/>
      <c r="JP47" s="115"/>
      <c r="JQ47" s="115"/>
      <c r="JR47" s="115"/>
      <c r="JS47" s="115"/>
      <c r="JT47" s="115"/>
      <c r="JU47" s="115"/>
      <c r="JV47" s="115"/>
      <c r="JW47" s="115"/>
      <c r="JX47" s="115"/>
      <c r="JY47" s="115"/>
      <c r="JZ47" s="115"/>
      <c r="KA47" s="115"/>
      <c r="KB47" s="115"/>
      <c r="KC47" s="115"/>
      <c r="KD47" s="115"/>
      <c r="KE47" s="115"/>
      <c r="KF47" s="115"/>
      <c r="KG47" s="115"/>
      <c r="KH47" s="115"/>
      <c r="KI47" s="115"/>
      <c r="KJ47" s="115"/>
      <c r="KK47" s="115"/>
      <c r="KL47" s="115"/>
      <c r="KM47" s="115"/>
      <c r="KN47" s="115"/>
      <c r="KO47" s="115"/>
      <c r="KP47" s="115"/>
      <c r="KQ47" s="115"/>
      <c r="KR47" s="115"/>
      <c r="KS47" s="115"/>
      <c r="KT47" s="115"/>
      <c r="KU47" s="115"/>
      <c r="KV47" s="115"/>
      <c r="KW47" s="115"/>
      <c r="KX47" s="115"/>
      <c r="KY47" s="115"/>
      <c r="KZ47" s="115"/>
      <c r="LA47" s="115"/>
      <c r="LB47" s="115"/>
      <c r="LC47" s="115"/>
      <c r="LD47" s="115"/>
      <c r="LE47" s="115"/>
      <c r="LF47" s="115"/>
      <c r="LG47" s="115"/>
      <c r="LH47" s="115"/>
      <c r="LI47" s="115"/>
      <c r="LJ47" s="115"/>
      <c r="LK47" s="115"/>
      <c r="LL47" s="115"/>
      <c r="LM47" s="115"/>
      <c r="LN47" s="115"/>
      <c r="LO47" s="115"/>
      <c r="LP47" s="115"/>
      <c r="LQ47" s="115"/>
      <c r="LR47" s="115"/>
      <c r="LS47" s="115"/>
      <c r="LT47" s="115"/>
      <c r="LU47" s="115"/>
      <c r="LV47" s="115"/>
      <c r="LW47" s="115"/>
      <c r="LX47" s="115"/>
      <c r="LY47" s="115"/>
      <c r="LZ47" s="115"/>
      <c r="MA47" s="115"/>
      <c r="MB47" s="115"/>
      <c r="MC47" s="115"/>
      <c r="MD47" s="115"/>
      <c r="ME47" s="115"/>
      <c r="MF47" s="115"/>
      <c r="MG47" s="115"/>
      <c r="MH47" s="115"/>
      <c r="MI47" s="115"/>
      <c r="MJ47" s="115"/>
      <c r="MK47" s="115"/>
      <c r="ML47" s="115"/>
      <c r="MM47" s="115"/>
      <c r="MN47" s="115"/>
      <c r="MO47" s="115"/>
      <c r="MP47" s="115"/>
      <c r="MQ47" s="115"/>
      <c r="MR47" s="115"/>
      <c r="MS47" s="115"/>
      <c r="MT47" s="115"/>
      <c r="MU47" s="115"/>
      <c r="MV47" s="115"/>
      <c r="MW47" s="115"/>
      <c r="MX47" s="115"/>
      <c r="MY47" s="115"/>
      <c r="MZ47" s="115"/>
      <c r="NA47" s="115"/>
      <c r="NB47" s="115"/>
      <c r="NC47" s="115"/>
      <c r="ND47" s="115"/>
      <c r="NE47" s="115"/>
      <c r="NF47" s="115"/>
      <c r="NG47" s="115"/>
      <c r="NH47" s="115"/>
      <c r="NI47" s="115"/>
      <c r="NJ47" s="115"/>
      <c r="NK47" s="115"/>
      <c r="NL47" s="115"/>
      <c r="NM47" s="115"/>
      <c r="NN47" s="115"/>
      <c r="NO47" s="115"/>
      <c r="NP47" s="115"/>
      <c r="NQ47" s="115"/>
      <c r="NR47" s="115"/>
      <c r="NS47" s="115"/>
      <c r="NT47" s="115"/>
      <c r="NU47" s="115"/>
      <c r="NV47" s="115"/>
      <c r="NW47" s="115"/>
      <c r="NX47" s="115"/>
      <c r="NY47" s="115"/>
      <c r="NZ47" s="115"/>
      <c r="OA47" s="115"/>
      <c r="OB47" s="115"/>
      <c r="OC47" s="115"/>
      <c r="OD47" s="115"/>
      <c r="OE47" s="115"/>
      <c r="OF47" s="115"/>
      <c r="OG47" s="115"/>
      <c r="OH47" s="115"/>
      <c r="OI47" s="115"/>
      <c r="OJ47" s="115"/>
      <c r="OK47" s="115"/>
      <c r="OL47" s="115"/>
      <c r="OM47" s="115"/>
      <c r="ON47" s="115"/>
      <c r="OO47" s="115"/>
      <c r="OP47" s="115"/>
      <c r="OQ47" s="115"/>
      <c r="OR47" s="115"/>
      <c r="OS47" s="115"/>
      <c r="OT47" s="115"/>
      <c r="OU47" s="115"/>
      <c r="OV47" s="115"/>
      <c r="OW47" s="115"/>
      <c r="OX47" s="115"/>
      <c r="OY47" s="115"/>
      <c r="OZ47" s="115"/>
      <c r="PA47" s="115"/>
      <c r="PB47" s="115"/>
      <c r="PC47" s="115"/>
      <c r="PD47" s="115"/>
      <c r="PE47" s="115"/>
      <c r="PF47" s="115"/>
      <c r="PG47" s="115"/>
      <c r="PH47" s="115"/>
      <c r="PI47" s="115"/>
      <c r="PJ47" s="115"/>
      <c r="PK47" s="115"/>
      <c r="PL47" s="115"/>
      <c r="PM47" s="115"/>
      <c r="PN47" s="115"/>
      <c r="PO47" s="115"/>
      <c r="PP47" s="115"/>
      <c r="PQ47" s="115"/>
      <c r="PR47" s="115"/>
      <c r="PS47" s="115"/>
      <c r="PT47" s="115"/>
      <c r="PU47" s="115"/>
      <c r="PV47" s="115"/>
      <c r="PW47" s="115"/>
      <c r="PX47" s="115"/>
      <c r="PY47" s="115"/>
      <c r="PZ47" s="115"/>
      <c r="QA47" s="115"/>
      <c r="QB47" s="115"/>
      <c r="QC47" s="115"/>
      <c r="QD47" s="115"/>
      <c r="QE47" s="115"/>
      <c r="QF47" s="115"/>
      <c r="QG47" s="115"/>
      <c r="QH47" s="115"/>
      <c r="QI47" s="115"/>
      <c r="QJ47" s="115"/>
      <c r="QK47" s="115"/>
      <c r="QL47" s="115"/>
      <c r="QM47" s="115"/>
      <c r="QN47" s="115"/>
      <c r="QO47" s="115"/>
      <c r="QP47" s="115"/>
      <c r="QQ47" s="115"/>
      <c r="QR47" s="115"/>
      <c r="QS47" s="115"/>
      <c r="QT47" s="115"/>
      <c r="QU47" s="115"/>
      <c r="QV47" s="115"/>
      <c r="QW47" s="115"/>
      <c r="QX47" s="115"/>
      <c r="QY47" s="115"/>
      <c r="QZ47" s="115"/>
      <c r="RA47" s="115"/>
      <c r="RB47" s="115"/>
      <c r="RC47" s="115"/>
      <c r="RD47" s="115"/>
      <c r="RE47" s="115"/>
      <c r="RF47" s="115"/>
      <c r="RG47" s="115"/>
      <c r="RH47" s="115"/>
      <c r="RI47" s="115"/>
      <c r="RJ47" s="115"/>
      <c r="RK47" s="115"/>
      <c r="RL47" s="115"/>
      <c r="RM47" s="115"/>
      <c r="RN47" s="115"/>
      <c r="RO47" s="115"/>
      <c r="RP47" s="115"/>
      <c r="RQ47" s="115"/>
      <c r="RR47" s="115"/>
      <c r="RS47" s="115"/>
      <c r="RT47" s="115"/>
      <c r="RU47" s="115"/>
      <c r="RV47" s="115"/>
      <c r="RW47" s="115"/>
      <c r="RX47" s="115"/>
      <c r="RY47" s="115"/>
      <c r="RZ47" s="115"/>
      <c r="SA47" s="115"/>
      <c r="SB47" s="115"/>
      <c r="SC47" s="115"/>
      <c r="SD47" s="115"/>
      <c r="SE47" s="115"/>
      <c r="SF47" s="115"/>
      <c r="SG47" s="115"/>
      <c r="SH47" s="115"/>
      <c r="SI47" s="115"/>
      <c r="SJ47" s="115"/>
      <c r="SK47" s="115"/>
      <c r="SL47" s="115"/>
      <c r="SM47" s="115"/>
      <c r="SN47" s="115"/>
      <c r="SO47" s="115"/>
      <c r="SP47" s="115"/>
      <c r="SQ47" s="115"/>
      <c r="SR47" s="115"/>
      <c r="SS47" s="115"/>
      <c r="ST47" s="115"/>
      <c r="SU47" s="115"/>
      <c r="SV47" s="115"/>
      <c r="SW47" s="115"/>
      <c r="SX47" s="115"/>
      <c r="SY47" s="115"/>
      <c r="SZ47" s="115"/>
      <c r="TA47" s="115"/>
      <c r="TB47" s="115"/>
      <c r="TC47" s="115"/>
      <c r="TD47" s="115"/>
      <c r="TE47" s="115"/>
      <c r="TF47" s="115"/>
      <c r="TG47" s="115"/>
      <c r="TH47" s="115"/>
      <c r="TI47" s="115"/>
      <c r="TJ47" s="115"/>
      <c r="TK47" s="115"/>
      <c r="TL47" s="115"/>
      <c r="TM47" s="115"/>
      <c r="TN47" s="115"/>
      <c r="TO47" s="115"/>
      <c r="TP47" s="115"/>
      <c r="TQ47" s="115"/>
      <c r="TR47" s="115"/>
      <c r="TS47" s="115"/>
      <c r="TT47" s="115"/>
      <c r="TU47" s="115"/>
      <c r="TV47" s="115"/>
      <c r="TW47" s="115"/>
      <c r="TX47" s="115"/>
      <c r="TY47" s="115"/>
      <c r="TZ47" s="115"/>
      <c r="UA47" s="115"/>
      <c r="UB47" s="115"/>
      <c r="UC47" s="115"/>
      <c r="UD47" s="115"/>
      <c r="UE47" s="115"/>
      <c r="UF47" s="115"/>
      <c r="UG47" s="115"/>
      <c r="UH47" s="115"/>
      <c r="UI47" s="115"/>
      <c r="UJ47" s="115"/>
      <c r="UK47" s="115"/>
      <c r="UL47" s="115"/>
      <c r="UM47" s="115"/>
      <c r="UN47" s="115"/>
      <c r="UO47" s="115"/>
      <c r="UP47" s="115"/>
      <c r="UQ47" s="115"/>
      <c r="UR47" s="115"/>
      <c r="US47" s="115"/>
      <c r="UT47" s="115"/>
      <c r="UU47" s="115"/>
      <c r="UV47" s="115"/>
      <c r="UW47" s="115"/>
      <c r="UX47" s="115"/>
      <c r="UY47" s="115"/>
      <c r="UZ47" s="115"/>
      <c r="VA47" s="115"/>
      <c r="VB47" s="115"/>
      <c r="VC47" s="115"/>
      <c r="VD47" s="115"/>
      <c r="VE47" s="115"/>
      <c r="VF47" s="115"/>
      <c r="VG47" s="115"/>
      <c r="VH47" s="115"/>
      <c r="VI47" s="115"/>
      <c r="VJ47" s="115"/>
      <c r="VK47" s="115"/>
      <c r="VL47" s="115"/>
      <c r="VM47" s="115"/>
      <c r="VN47" s="115"/>
      <c r="VO47" s="115"/>
      <c r="VP47" s="115"/>
      <c r="VQ47" s="115"/>
      <c r="VR47" s="115"/>
      <c r="VS47" s="115"/>
      <c r="VT47" s="115"/>
      <c r="VU47" s="115"/>
      <c r="VV47" s="115"/>
      <c r="VW47" s="115"/>
      <c r="VX47" s="115"/>
      <c r="VY47" s="115"/>
      <c r="VZ47" s="115"/>
      <c r="WA47" s="115"/>
      <c r="WB47" s="115"/>
      <c r="WC47" s="115"/>
      <c r="WD47" s="115"/>
      <c r="WE47" s="115"/>
      <c r="WF47" s="115"/>
      <c r="WG47" s="115"/>
      <c r="WH47" s="115"/>
      <c r="WI47" s="115"/>
      <c r="WJ47" s="115"/>
      <c r="WK47" s="115"/>
      <c r="WL47" s="115"/>
      <c r="WM47" s="115"/>
      <c r="WN47" s="115"/>
      <c r="WO47" s="115"/>
      <c r="WP47" s="115"/>
      <c r="WQ47" s="115"/>
      <c r="WR47" s="115"/>
      <c r="WS47" s="115"/>
      <c r="WT47" s="115"/>
      <c r="WU47" s="115"/>
      <c r="WV47" s="115"/>
      <c r="WW47" s="115"/>
      <c r="WX47" s="115"/>
      <c r="WY47" s="115"/>
      <c r="WZ47" s="115"/>
      <c r="XA47" s="115"/>
      <c r="XB47" s="115"/>
      <c r="XC47" s="115"/>
      <c r="XD47" s="115"/>
      <c r="XE47" s="115"/>
      <c r="XF47" s="115"/>
      <c r="XG47" s="115"/>
      <c r="XH47" s="115"/>
      <c r="XI47" s="115"/>
      <c r="XJ47" s="115"/>
      <c r="XK47" s="115"/>
      <c r="XL47" s="115"/>
      <c r="XM47" s="115"/>
      <c r="XN47" s="115"/>
      <c r="XO47" s="115"/>
      <c r="XP47" s="115"/>
      <c r="XQ47" s="115"/>
      <c r="XR47" s="115"/>
      <c r="XS47" s="115"/>
      <c r="XT47" s="115"/>
      <c r="XU47" s="115"/>
      <c r="XV47" s="115"/>
      <c r="XW47" s="115"/>
      <c r="XX47" s="115"/>
      <c r="XY47" s="115"/>
      <c r="XZ47" s="115"/>
      <c r="YA47" s="115"/>
      <c r="YB47" s="115"/>
      <c r="YC47" s="115"/>
      <c r="YD47" s="115"/>
      <c r="YE47" s="115"/>
      <c r="YF47" s="115"/>
      <c r="YG47" s="115"/>
      <c r="YH47" s="115"/>
      <c r="YI47" s="115"/>
      <c r="YJ47" s="115"/>
      <c r="YK47" s="115"/>
      <c r="YL47" s="115"/>
      <c r="YM47" s="115"/>
      <c r="YN47" s="115"/>
      <c r="YO47" s="115"/>
      <c r="YP47" s="115"/>
      <c r="YQ47" s="115"/>
      <c r="YR47" s="115"/>
      <c r="YS47" s="115"/>
      <c r="YT47" s="115"/>
      <c r="YU47" s="115"/>
      <c r="YV47" s="115"/>
      <c r="YW47" s="115"/>
      <c r="YX47" s="115"/>
      <c r="YY47" s="115"/>
      <c r="YZ47" s="115"/>
      <c r="ZA47" s="115"/>
      <c r="ZB47" s="115"/>
      <c r="ZC47" s="115"/>
      <c r="ZD47" s="115"/>
      <c r="ZE47" s="115"/>
      <c r="ZF47" s="115"/>
      <c r="ZG47" s="115"/>
      <c r="ZH47" s="115"/>
      <c r="ZI47" s="115"/>
      <c r="ZJ47" s="115"/>
      <c r="ZK47" s="115"/>
      <c r="ZL47" s="115"/>
      <c r="ZM47" s="115"/>
      <c r="ZN47" s="115"/>
      <c r="ZO47" s="115"/>
      <c r="ZP47" s="115"/>
      <c r="ZQ47" s="115"/>
      <c r="ZR47" s="115"/>
      <c r="ZS47" s="115"/>
      <c r="ZT47" s="115"/>
      <c r="ZU47" s="115"/>
      <c r="ZV47" s="115"/>
      <c r="ZW47" s="115"/>
      <c r="ZX47" s="115"/>
      <c r="ZY47" s="115"/>
      <c r="ZZ47" s="115"/>
      <c r="AAA47" s="115"/>
      <c r="AAB47" s="115"/>
      <c r="AAC47" s="115"/>
      <c r="AAD47" s="115"/>
      <c r="AAE47" s="115"/>
      <c r="AAF47" s="115"/>
      <c r="AAG47" s="115"/>
      <c r="AAH47" s="115"/>
      <c r="AAI47" s="115"/>
      <c r="AAJ47" s="115"/>
      <c r="AAK47" s="115"/>
      <c r="AAL47" s="115"/>
      <c r="AAM47" s="115"/>
      <c r="AAN47" s="115"/>
      <c r="AAO47" s="115"/>
      <c r="AAP47" s="115"/>
      <c r="AAQ47" s="115"/>
      <c r="AAR47" s="115"/>
      <c r="AAS47" s="115"/>
      <c r="AAT47" s="115"/>
      <c r="AAU47" s="115"/>
      <c r="AAV47" s="115"/>
      <c r="AAW47" s="115"/>
      <c r="AAX47" s="115"/>
      <c r="AAY47" s="115"/>
      <c r="AAZ47" s="115"/>
      <c r="ABA47" s="115"/>
      <c r="ABB47" s="115"/>
      <c r="ABC47" s="115"/>
      <c r="ABD47" s="115"/>
      <c r="ABE47" s="115"/>
      <c r="ABF47" s="115"/>
      <c r="ABG47" s="115"/>
      <c r="ABH47" s="115"/>
      <c r="ABI47" s="115"/>
      <c r="ABJ47" s="115"/>
      <c r="ABK47" s="115"/>
      <c r="ABL47" s="115"/>
      <c r="ABM47" s="115"/>
      <c r="ABN47" s="115"/>
      <c r="ABO47" s="115"/>
      <c r="ABP47" s="115"/>
      <c r="ABQ47" s="115"/>
      <c r="ABR47" s="115"/>
      <c r="ABS47" s="115"/>
      <c r="ABT47" s="115"/>
      <c r="ABU47" s="115"/>
      <c r="ABV47" s="115"/>
      <c r="ABW47" s="115"/>
      <c r="ABX47" s="115"/>
      <c r="ABY47" s="115"/>
      <c r="ABZ47" s="115"/>
      <c r="ACA47" s="115"/>
      <c r="ACB47" s="115"/>
      <c r="ACC47" s="115"/>
      <c r="ACD47" s="115"/>
      <c r="ACE47" s="115"/>
      <c r="ACF47" s="115"/>
      <c r="ACG47" s="115"/>
      <c r="ACH47" s="115"/>
      <c r="ACI47" s="115"/>
      <c r="ACJ47" s="115"/>
      <c r="ACK47" s="115"/>
      <c r="ACL47" s="115"/>
      <c r="ACM47" s="115"/>
      <c r="ACN47" s="115"/>
      <c r="ACO47" s="115"/>
      <c r="ACP47" s="115"/>
      <c r="ACQ47" s="115"/>
      <c r="ACR47" s="115"/>
      <c r="ACS47" s="115"/>
      <c r="ACT47" s="115"/>
      <c r="ACU47" s="115"/>
      <c r="ACV47" s="115"/>
      <c r="ACW47" s="115"/>
      <c r="ACX47" s="115"/>
      <c r="ACY47" s="115"/>
      <c r="ACZ47" s="115"/>
      <c r="ADA47" s="115"/>
      <c r="ADB47" s="115"/>
      <c r="ADC47" s="115"/>
      <c r="ADD47" s="115"/>
      <c r="ADE47" s="115"/>
      <c r="ADF47" s="115"/>
      <c r="ADG47" s="115"/>
      <c r="ADH47" s="115"/>
      <c r="ADI47" s="115"/>
      <c r="ADJ47" s="115"/>
      <c r="ADK47" s="115"/>
      <c r="ADL47" s="115"/>
      <c r="ADM47" s="115"/>
      <c r="ADN47" s="115"/>
      <c r="ADO47" s="115"/>
      <c r="ADP47" s="115"/>
      <c r="ADQ47" s="115"/>
      <c r="ADR47" s="115"/>
      <c r="ADS47" s="115"/>
      <c r="ADT47" s="115"/>
      <c r="ADU47" s="115"/>
      <c r="ADV47" s="115"/>
      <c r="ADW47" s="115"/>
      <c r="ADX47" s="115"/>
      <c r="ADY47" s="115"/>
      <c r="ADZ47" s="115"/>
      <c r="AEA47" s="115"/>
      <c r="AEB47" s="115"/>
      <c r="AEC47" s="115"/>
      <c r="AED47" s="115"/>
      <c r="AEE47" s="115"/>
      <c r="AEF47" s="115"/>
      <c r="AEG47" s="115"/>
      <c r="AEH47" s="115"/>
      <c r="AEI47" s="115"/>
      <c r="AEJ47" s="115"/>
      <c r="AEK47" s="115"/>
      <c r="AEL47" s="115"/>
      <c r="AEM47" s="115"/>
      <c r="AEN47" s="115"/>
      <c r="AEO47" s="115"/>
      <c r="AEP47" s="115"/>
      <c r="AEQ47" s="115"/>
      <c r="AER47" s="115"/>
      <c r="AES47" s="115"/>
      <c r="AET47" s="115"/>
      <c r="AEU47" s="115"/>
      <c r="AEV47" s="115"/>
      <c r="AEW47" s="115"/>
      <c r="AEX47" s="115"/>
      <c r="AEY47" s="115"/>
      <c r="AEZ47" s="115"/>
      <c r="AFA47" s="115"/>
      <c r="AFB47" s="115"/>
      <c r="AFC47" s="115"/>
      <c r="AFD47" s="115"/>
      <c r="AFE47" s="115"/>
      <c r="AFF47" s="115"/>
      <c r="AFG47" s="115"/>
      <c r="AFH47" s="115"/>
      <c r="AFI47" s="115"/>
      <c r="AFJ47" s="115"/>
      <c r="AFK47" s="115"/>
      <c r="AFL47" s="115"/>
      <c r="AFM47" s="115"/>
      <c r="AFN47" s="115"/>
      <c r="AFO47" s="115"/>
      <c r="AFP47" s="115"/>
      <c r="AFQ47" s="115"/>
      <c r="AFR47" s="115"/>
      <c r="AFS47" s="115"/>
      <c r="AFT47" s="115"/>
      <c r="AFU47" s="115"/>
      <c r="AFV47" s="115"/>
      <c r="AFW47" s="115"/>
      <c r="AFX47" s="115"/>
      <c r="AFY47" s="115"/>
      <c r="AFZ47" s="115"/>
      <c r="AGA47" s="115"/>
      <c r="AGB47" s="115"/>
      <c r="AGC47" s="115"/>
      <c r="AGD47" s="115"/>
      <c r="AGE47" s="115"/>
      <c r="AGF47" s="115"/>
      <c r="AGG47" s="115"/>
      <c r="AGH47" s="115"/>
      <c r="AGI47" s="115"/>
      <c r="AGJ47" s="115"/>
      <c r="AGK47" s="115"/>
      <c r="AGL47" s="115"/>
      <c r="AGM47" s="115"/>
      <c r="AGN47" s="115"/>
      <c r="AGO47" s="115"/>
      <c r="AGP47" s="115"/>
      <c r="AGQ47" s="115"/>
      <c r="AGR47" s="115"/>
      <c r="AGS47" s="115"/>
      <c r="AGT47" s="115"/>
      <c r="AGU47" s="115"/>
      <c r="AGV47" s="115"/>
      <c r="AGW47" s="115"/>
      <c r="AGX47" s="115"/>
      <c r="AGY47" s="115"/>
      <c r="AGZ47" s="115"/>
      <c r="AHA47" s="115"/>
      <c r="AHB47" s="115"/>
      <c r="AHC47" s="115"/>
      <c r="AHD47" s="115"/>
      <c r="AHE47" s="115"/>
      <c r="AHF47" s="115"/>
      <c r="AHG47" s="115"/>
      <c r="AHH47" s="115"/>
      <c r="AHI47" s="115"/>
      <c r="AHJ47" s="115"/>
      <c r="AHK47" s="115"/>
      <c r="AHL47" s="115"/>
      <c r="AHM47" s="115"/>
      <c r="AHN47" s="115"/>
      <c r="AHO47" s="115"/>
      <c r="AHP47" s="115"/>
      <c r="AHQ47" s="115"/>
      <c r="AHR47" s="115"/>
      <c r="AHS47" s="115"/>
      <c r="AHT47" s="115"/>
      <c r="AHU47" s="115"/>
      <c r="AHV47" s="115"/>
      <c r="AHW47" s="115"/>
      <c r="AHX47" s="115"/>
      <c r="AHY47" s="115"/>
      <c r="AHZ47" s="115"/>
      <c r="AIA47" s="115"/>
      <c r="AIB47" s="115"/>
      <c r="AIC47" s="115"/>
      <c r="AID47" s="115"/>
      <c r="AIE47" s="115"/>
      <c r="AIF47" s="115"/>
      <c r="AIG47" s="115"/>
      <c r="AIH47" s="115"/>
      <c r="AII47" s="115"/>
      <c r="AIJ47" s="115"/>
      <c r="AIK47" s="115"/>
      <c r="AIL47" s="115"/>
      <c r="AIM47" s="115"/>
      <c r="AIN47" s="115"/>
      <c r="AIO47" s="115"/>
      <c r="AIP47" s="115"/>
      <c r="AIQ47" s="115"/>
      <c r="AIR47" s="115"/>
      <c r="AIS47" s="115"/>
    </row>
    <row r="48" spans="1:929" ht="32.1" customHeight="1" x14ac:dyDescent="0.4">
      <c r="A48" s="40"/>
      <c r="B48" s="93"/>
      <c r="C48" s="103"/>
      <c r="D48" s="103"/>
      <c r="E48" s="137"/>
      <c r="BS48" s="306"/>
      <c r="BT48" s="93"/>
      <c r="BU48" s="103"/>
      <c r="BV48" s="103"/>
      <c r="BW48" s="137"/>
      <c r="BX48" s="115"/>
      <c r="BY48" s="115"/>
      <c r="BZ48" s="115"/>
      <c r="CA48" s="115"/>
      <c r="CB48" s="115"/>
      <c r="CC48" s="115"/>
      <c r="CD48" s="115"/>
      <c r="CE48" s="115"/>
      <c r="CF48" s="115"/>
      <c r="CG48" s="115"/>
      <c r="CH48" s="115"/>
      <c r="CI48" s="115"/>
      <c r="CJ48" s="115"/>
      <c r="CK48" s="115"/>
      <c r="CL48" s="115"/>
      <c r="CM48" s="115"/>
      <c r="CN48" s="115"/>
      <c r="CO48" s="115"/>
      <c r="CP48" s="115"/>
      <c r="CQ48" s="115"/>
      <c r="CR48" s="115"/>
      <c r="CS48" s="115"/>
      <c r="CT48" s="115"/>
      <c r="CU48" s="115"/>
      <c r="CV48" s="115"/>
      <c r="CW48" s="115"/>
      <c r="CX48" s="115"/>
      <c r="CY48" s="115"/>
      <c r="CZ48" s="115"/>
      <c r="DA48" s="115"/>
      <c r="DB48" s="115"/>
      <c r="DC48" s="115"/>
      <c r="DD48" s="115"/>
      <c r="DE48" s="115"/>
      <c r="DF48" s="115"/>
      <c r="DG48" s="115"/>
      <c r="DH48" s="115"/>
      <c r="DI48" s="115"/>
      <c r="DJ48" s="115"/>
      <c r="DK48" s="115"/>
      <c r="DL48" s="115"/>
      <c r="DM48" s="115"/>
      <c r="DN48" s="115"/>
      <c r="DO48" s="115"/>
      <c r="DP48" s="115"/>
      <c r="DQ48" s="115"/>
      <c r="DR48" s="115"/>
      <c r="DS48" s="115"/>
      <c r="DT48" s="115"/>
      <c r="DU48" s="115"/>
      <c r="DV48" s="115"/>
      <c r="DW48" s="115"/>
      <c r="DX48" s="115"/>
      <c r="DY48" s="115"/>
      <c r="DZ48" s="115"/>
      <c r="EA48" s="115"/>
      <c r="EB48" s="115"/>
      <c r="EC48" s="115"/>
      <c r="ED48" s="115"/>
      <c r="EE48" s="115"/>
      <c r="EF48" s="115"/>
      <c r="EG48" s="115"/>
      <c r="EH48" s="115"/>
      <c r="EI48" s="115"/>
      <c r="EJ48" s="115"/>
      <c r="EK48" s="115"/>
      <c r="EL48" s="115"/>
      <c r="EM48" s="115"/>
      <c r="EN48" s="115"/>
      <c r="EO48" s="115"/>
      <c r="EP48" s="115"/>
      <c r="EQ48" s="115"/>
      <c r="ER48" s="115"/>
      <c r="ES48" s="115"/>
      <c r="ET48" s="115"/>
      <c r="EU48" s="115"/>
      <c r="EV48" s="115"/>
      <c r="EW48" s="115"/>
      <c r="EX48" s="115"/>
      <c r="EY48" s="115"/>
      <c r="EZ48" s="115"/>
      <c r="FA48" s="115"/>
      <c r="FB48" s="115"/>
      <c r="FC48" s="115"/>
      <c r="FD48" s="115"/>
      <c r="FE48" s="115"/>
      <c r="FF48" s="115"/>
      <c r="FG48" s="115"/>
      <c r="FH48" s="115"/>
      <c r="FI48" s="115"/>
      <c r="FJ48" s="115"/>
      <c r="FK48" s="115"/>
      <c r="FL48" s="115"/>
      <c r="FM48" s="115"/>
      <c r="FN48" s="115"/>
      <c r="FO48" s="115"/>
      <c r="FP48" s="115"/>
      <c r="FQ48" s="115"/>
      <c r="FR48" s="115"/>
      <c r="FS48" s="115"/>
      <c r="FT48" s="115"/>
      <c r="FU48" s="115"/>
      <c r="FV48" s="115"/>
      <c r="FW48" s="115"/>
      <c r="FX48" s="115"/>
      <c r="FY48" s="115"/>
      <c r="FZ48" s="115"/>
      <c r="GA48" s="115"/>
      <c r="GB48" s="115"/>
      <c r="GC48" s="115"/>
      <c r="GD48" s="115"/>
      <c r="GE48" s="115"/>
      <c r="GF48" s="115"/>
      <c r="GG48" s="115"/>
      <c r="GH48" s="115"/>
      <c r="GI48" s="115"/>
      <c r="GJ48" s="115"/>
      <c r="GK48" s="115"/>
      <c r="GL48" s="115"/>
      <c r="GM48" s="115"/>
      <c r="GN48" s="115"/>
      <c r="GO48" s="115"/>
      <c r="GP48" s="115"/>
      <c r="GQ48" s="115"/>
      <c r="GR48" s="115"/>
      <c r="GS48" s="115"/>
      <c r="GT48" s="115"/>
      <c r="GU48" s="115"/>
      <c r="GV48" s="115"/>
      <c r="GW48" s="115"/>
      <c r="GX48" s="115"/>
      <c r="GY48" s="115"/>
      <c r="GZ48" s="115"/>
      <c r="HA48" s="115"/>
      <c r="HB48" s="115"/>
      <c r="HC48" s="115"/>
      <c r="HD48" s="115"/>
      <c r="HE48" s="115"/>
      <c r="HF48" s="115"/>
      <c r="HG48" s="115"/>
      <c r="HH48" s="115"/>
      <c r="HI48" s="115"/>
      <c r="HJ48" s="115"/>
      <c r="HK48" s="115"/>
      <c r="HL48" s="115"/>
      <c r="HM48" s="115"/>
      <c r="HN48" s="115"/>
      <c r="HO48" s="115"/>
      <c r="HP48" s="115"/>
      <c r="HQ48" s="115"/>
      <c r="HR48" s="115"/>
      <c r="HS48" s="115"/>
      <c r="HT48" s="115"/>
      <c r="HU48" s="115"/>
      <c r="HV48" s="115"/>
      <c r="HW48" s="115"/>
      <c r="HX48" s="115"/>
      <c r="HY48" s="115"/>
      <c r="HZ48" s="115"/>
      <c r="IA48" s="115"/>
      <c r="IB48" s="115"/>
      <c r="IC48" s="115"/>
      <c r="ID48" s="115"/>
      <c r="IE48" s="115"/>
      <c r="IF48" s="115"/>
      <c r="IG48" s="115"/>
      <c r="IH48" s="115"/>
      <c r="II48" s="115"/>
      <c r="IJ48" s="115"/>
      <c r="IK48" s="115"/>
      <c r="IL48" s="115"/>
      <c r="IM48" s="115"/>
      <c r="IN48" s="115"/>
      <c r="IO48" s="115"/>
      <c r="IP48" s="115"/>
      <c r="IQ48" s="115"/>
      <c r="IR48" s="115"/>
      <c r="IS48" s="115"/>
      <c r="IT48" s="115"/>
      <c r="IU48" s="115"/>
      <c r="IV48" s="115"/>
      <c r="IW48" s="115"/>
      <c r="IX48" s="115"/>
      <c r="IY48" s="115"/>
      <c r="IZ48" s="115"/>
      <c r="JA48" s="115"/>
      <c r="JB48" s="115"/>
      <c r="JC48" s="115"/>
      <c r="JD48" s="115"/>
      <c r="JE48" s="115"/>
      <c r="JF48" s="115"/>
      <c r="JG48" s="115"/>
      <c r="JH48" s="115"/>
      <c r="JI48" s="115"/>
      <c r="JJ48" s="115"/>
      <c r="JK48" s="115"/>
      <c r="JL48" s="115"/>
      <c r="JM48" s="115"/>
      <c r="JN48" s="115"/>
      <c r="JO48" s="115"/>
      <c r="JP48" s="115"/>
      <c r="JQ48" s="115"/>
      <c r="JR48" s="115"/>
      <c r="JS48" s="115"/>
      <c r="JT48" s="115"/>
      <c r="JU48" s="115"/>
      <c r="JV48" s="115"/>
      <c r="JW48" s="115"/>
      <c r="JX48" s="115"/>
      <c r="JY48" s="115"/>
      <c r="JZ48" s="115"/>
      <c r="KA48" s="115"/>
      <c r="KB48" s="115"/>
      <c r="KC48" s="115"/>
      <c r="KD48" s="115"/>
      <c r="KE48" s="115"/>
      <c r="KF48" s="115"/>
      <c r="KG48" s="115"/>
      <c r="KH48" s="115"/>
      <c r="KI48" s="115"/>
      <c r="KJ48" s="115"/>
      <c r="KK48" s="115"/>
      <c r="KL48" s="115"/>
      <c r="KM48" s="115"/>
      <c r="KN48" s="115"/>
      <c r="KO48" s="115"/>
      <c r="KP48" s="115"/>
      <c r="KQ48" s="115"/>
      <c r="KR48" s="115"/>
      <c r="KS48" s="115"/>
      <c r="KT48" s="115"/>
      <c r="KU48" s="115"/>
      <c r="KV48" s="115"/>
      <c r="KW48" s="115"/>
      <c r="KX48" s="115"/>
      <c r="KY48" s="115"/>
      <c r="KZ48" s="115"/>
      <c r="LA48" s="115"/>
      <c r="LB48" s="115"/>
      <c r="LC48" s="115"/>
      <c r="LD48" s="115"/>
      <c r="LE48" s="115"/>
      <c r="LF48" s="115"/>
      <c r="LG48" s="115"/>
      <c r="LH48" s="115"/>
      <c r="LI48" s="115"/>
      <c r="LJ48" s="115"/>
      <c r="LK48" s="115"/>
      <c r="LL48" s="115"/>
      <c r="LM48" s="115"/>
      <c r="LN48" s="115"/>
      <c r="LO48" s="115"/>
      <c r="LP48" s="115"/>
      <c r="LQ48" s="115"/>
      <c r="LR48" s="115"/>
      <c r="LS48" s="115"/>
      <c r="LT48" s="115"/>
      <c r="LU48" s="115"/>
      <c r="LV48" s="115"/>
      <c r="LW48" s="115"/>
      <c r="LX48" s="115"/>
      <c r="LY48" s="115"/>
      <c r="LZ48" s="115"/>
      <c r="MA48" s="115"/>
      <c r="MB48" s="115"/>
      <c r="MC48" s="115"/>
      <c r="MD48" s="115"/>
      <c r="ME48" s="115"/>
      <c r="MF48" s="115"/>
      <c r="MG48" s="115"/>
      <c r="MH48" s="115"/>
      <c r="MI48" s="115"/>
      <c r="MJ48" s="115"/>
      <c r="MK48" s="115"/>
      <c r="ML48" s="115"/>
      <c r="MM48" s="115"/>
      <c r="MN48" s="115"/>
      <c r="MO48" s="115"/>
      <c r="MP48" s="115"/>
      <c r="MQ48" s="115"/>
      <c r="MR48" s="115"/>
      <c r="MS48" s="115"/>
      <c r="MT48" s="115"/>
      <c r="MU48" s="115"/>
      <c r="MV48" s="115"/>
      <c r="MW48" s="115"/>
      <c r="MX48" s="115"/>
      <c r="MY48" s="115"/>
      <c r="MZ48" s="115"/>
      <c r="NA48" s="115"/>
      <c r="NB48" s="115"/>
      <c r="NC48" s="115"/>
      <c r="ND48" s="115"/>
      <c r="NE48" s="115"/>
      <c r="NF48" s="115"/>
      <c r="NG48" s="115"/>
      <c r="NH48" s="115"/>
      <c r="NI48" s="115"/>
      <c r="NJ48" s="115"/>
      <c r="NK48" s="115"/>
      <c r="NL48" s="115"/>
      <c r="NM48" s="115"/>
      <c r="NN48" s="115"/>
      <c r="NO48" s="115"/>
      <c r="NP48" s="115"/>
      <c r="NQ48" s="115"/>
      <c r="NR48" s="115"/>
      <c r="NS48" s="115"/>
      <c r="NT48" s="115"/>
      <c r="NU48" s="115"/>
      <c r="NV48" s="115"/>
      <c r="NW48" s="115"/>
      <c r="NX48" s="115"/>
      <c r="NY48" s="115"/>
      <c r="NZ48" s="115"/>
      <c r="OA48" s="115"/>
      <c r="OB48" s="115"/>
      <c r="OC48" s="115"/>
      <c r="OD48" s="115"/>
      <c r="OE48" s="115"/>
      <c r="OF48" s="115"/>
      <c r="OG48" s="115"/>
      <c r="OH48" s="115"/>
      <c r="OI48" s="115"/>
      <c r="OJ48" s="115"/>
      <c r="OK48" s="115"/>
      <c r="OL48" s="115"/>
      <c r="OM48" s="115"/>
      <c r="ON48" s="115"/>
      <c r="OO48" s="115"/>
      <c r="OP48" s="115"/>
      <c r="OQ48" s="115"/>
      <c r="OR48" s="115"/>
      <c r="OS48" s="115"/>
      <c r="OT48" s="115"/>
      <c r="OU48" s="115"/>
      <c r="OV48" s="115"/>
      <c r="OW48" s="115"/>
      <c r="OX48" s="115"/>
      <c r="OY48" s="115"/>
      <c r="OZ48" s="115"/>
      <c r="PA48" s="115"/>
      <c r="PB48" s="115"/>
      <c r="PC48" s="115"/>
      <c r="PD48" s="115"/>
      <c r="PE48" s="115"/>
      <c r="PF48" s="115"/>
      <c r="PG48" s="115"/>
      <c r="PH48" s="115"/>
      <c r="PI48" s="115"/>
      <c r="PJ48" s="115"/>
      <c r="PK48" s="115"/>
      <c r="PL48" s="115"/>
      <c r="PM48" s="115"/>
      <c r="PN48" s="115"/>
      <c r="PO48" s="115"/>
      <c r="PP48" s="115"/>
      <c r="PQ48" s="115"/>
      <c r="PR48" s="115"/>
      <c r="PS48" s="115"/>
      <c r="PT48" s="115"/>
      <c r="PU48" s="115"/>
      <c r="PV48" s="115"/>
      <c r="PW48" s="115"/>
      <c r="PX48" s="115"/>
      <c r="PY48" s="115"/>
      <c r="PZ48" s="115"/>
      <c r="QA48" s="115"/>
      <c r="QB48" s="115"/>
      <c r="QC48" s="115"/>
      <c r="QD48" s="115"/>
      <c r="QE48" s="115"/>
      <c r="QF48" s="115"/>
      <c r="QG48" s="115"/>
      <c r="QH48" s="115"/>
      <c r="QI48" s="115"/>
      <c r="QJ48" s="115"/>
      <c r="QK48" s="115"/>
      <c r="QL48" s="115"/>
      <c r="QM48" s="115"/>
      <c r="QN48" s="115"/>
      <c r="QO48" s="115"/>
      <c r="QP48" s="115"/>
      <c r="QQ48" s="115"/>
      <c r="QR48" s="115"/>
      <c r="QS48" s="115"/>
      <c r="QT48" s="115"/>
      <c r="QU48" s="115"/>
      <c r="QV48" s="115"/>
      <c r="QW48" s="115"/>
      <c r="QX48" s="115"/>
      <c r="QY48" s="115"/>
      <c r="QZ48" s="115"/>
      <c r="RA48" s="115"/>
      <c r="RB48" s="115"/>
      <c r="RC48" s="115"/>
      <c r="RD48" s="115"/>
      <c r="RE48" s="115"/>
      <c r="RF48" s="115"/>
      <c r="RG48" s="115"/>
      <c r="RH48" s="115"/>
      <c r="RI48" s="115"/>
      <c r="RJ48" s="115"/>
      <c r="RK48" s="115"/>
      <c r="RL48" s="115"/>
      <c r="RM48" s="115"/>
      <c r="RN48" s="115"/>
      <c r="RO48" s="115"/>
      <c r="RP48" s="115"/>
      <c r="RQ48" s="115"/>
      <c r="RR48" s="115"/>
      <c r="RS48" s="115"/>
      <c r="RT48" s="115"/>
      <c r="RU48" s="115"/>
      <c r="RV48" s="115"/>
      <c r="RW48" s="115"/>
      <c r="RX48" s="115"/>
      <c r="RY48" s="115"/>
      <c r="RZ48" s="115"/>
      <c r="SA48" s="115"/>
      <c r="SB48" s="115"/>
      <c r="SC48" s="115"/>
      <c r="SD48" s="115"/>
      <c r="SE48" s="115"/>
      <c r="SF48" s="115"/>
      <c r="SG48" s="115"/>
      <c r="SH48" s="115"/>
      <c r="SI48" s="115"/>
      <c r="SJ48" s="115"/>
      <c r="SK48" s="115"/>
      <c r="SL48" s="115"/>
      <c r="SM48" s="115"/>
      <c r="SN48" s="115"/>
      <c r="SO48" s="115"/>
      <c r="SP48" s="115"/>
      <c r="SQ48" s="115"/>
      <c r="SR48" s="115"/>
      <c r="SS48" s="115"/>
      <c r="ST48" s="115"/>
      <c r="SU48" s="115"/>
      <c r="SV48" s="115"/>
      <c r="SW48" s="115"/>
      <c r="SX48" s="115"/>
      <c r="SY48" s="115"/>
      <c r="SZ48" s="115"/>
      <c r="TA48" s="115"/>
      <c r="TB48" s="115"/>
      <c r="TC48" s="115"/>
      <c r="TD48" s="115"/>
      <c r="TE48" s="115"/>
      <c r="TF48" s="115"/>
      <c r="TG48" s="115"/>
      <c r="TH48" s="115"/>
      <c r="TI48" s="115"/>
      <c r="TJ48" s="115"/>
      <c r="TK48" s="115"/>
      <c r="TL48" s="115"/>
      <c r="TM48" s="115"/>
      <c r="TN48" s="115"/>
      <c r="TO48" s="115"/>
      <c r="TP48" s="115"/>
      <c r="TQ48" s="115"/>
      <c r="TR48" s="115"/>
      <c r="TS48" s="115"/>
      <c r="TT48" s="115"/>
      <c r="TU48" s="115"/>
      <c r="TV48" s="115"/>
      <c r="TW48" s="115"/>
      <c r="TX48" s="115"/>
      <c r="TY48" s="115"/>
      <c r="TZ48" s="115"/>
      <c r="UA48" s="115"/>
      <c r="UB48" s="115"/>
      <c r="UC48" s="115"/>
      <c r="UD48" s="115"/>
      <c r="UE48" s="115"/>
      <c r="UF48" s="115"/>
      <c r="UG48" s="115"/>
      <c r="UH48" s="115"/>
      <c r="UI48" s="115"/>
      <c r="UJ48" s="115"/>
      <c r="UK48" s="115"/>
      <c r="UL48" s="115"/>
      <c r="UM48" s="115"/>
      <c r="UN48" s="115"/>
      <c r="UO48" s="115"/>
      <c r="UP48" s="115"/>
      <c r="UQ48" s="115"/>
      <c r="UR48" s="115"/>
      <c r="US48" s="115"/>
      <c r="UT48" s="115"/>
      <c r="UU48" s="115"/>
      <c r="UV48" s="115"/>
      <c r="UW48" s="115"/>
      <c r="UX48" s="115"/>
      <c r="UY48" s="115"/>
      <c r="UZ48" s="115"/>
      <c r="VA48" s="115"/>
      <c r="VB48" s="115"/>
      <c r="VC48" s="115"/>
      <c r="VD48" s="115"/>
      <c r="VE48" s="115"/>
      <c r="VF48" s="115"/>
      <c r="VG48" s="115"/>
      <c r="VH48" s="115"/>
      <c r="VI48" s="115"/>
      <c r="VJ48" s="115"/>
      <c r="VK48" s="115"/>
      <c r="VL48" s="115"/>
      <c r="VM48" s="115"/>
      <c r="VN48" s="115"/>
      <c r="VO48" s="115"/>
      <c r="VP48" s="115"/>
      <c r="VQ48" s="115"/>
      <c r="VR48" s="115"/>
      <c r="VS48" s="115"/>
      <c r="VT48" s="115"/>
      <c r="VU48" s="115"/>
      <c r="VV48" s="115"/>
      <c r="VW48" s="115"/>
      <c r="VX48" s="115"/>
      <c r="VY48" s="115"/>
      <c r="VZ48" s="115"/>
      <c r="WA48" s="115"/>
      <c r="WB48" s="115"/>
      <c r="WC48" s="115"/>
      <c r="WD48" s="115"/>
      <c r="WE48" s="115"/>
      <c r="WF48" s="115"/>
      <c r="WG48" s="115"/>
      <c r="WH48" s="115"/>
      <c r="WI48" s="115"/>
      <c r="WJ48" s="115"/>
      <c r="WK48" s="115"/>
      <c r="WL48" s="115"/>
      <c r="WM48" s="115"/>
      <c r="WN48" s="115"/>
      <c r="WO48" s="115"/>
      <c r="WP48" s="115"/>
      <c r="WQ48" s="115"/>
      <c r="WR48" s="115"/>
      <c r="WS48" s="115"/>
      <c r="WT48" s="115"/>
      <c r="WU48" s="115"/>
      <c r="WV48" s="115"/>
      <c r="WW48" s="115"/>
      <c r="WX48" s="115"/>
      <c r="WY48" s="115"/>
      <c r="WZ48" s="115"/>
      <c r="XA48" s="115"/>
      <c r="XB48" s="115"/>
      <c r="XC48" s="115"/>
      <c r="XD48" s="115"/>
      <c r="XE48" s="115"/>
      <c r="XF48" s="115"/>
      <c r="XG48" s="115"/>
      <c r="XH48" s="115"/>
      <c r="XI48" s="115"/>
      <c r="XJ48" s="115"/>
      <c r="XK48" s="115"/>
      <c r="XL48" s="115"/>
      <c r="XM48" s="115"/>
      <c r="XN48" s="115"/>
      <c r="XO48" s="115"/>
      <c r="XP48" s="115"/>
      <c r="XQ48" s="115"/>
      <c r="XR48" s="115"/>
      <c r="XS48" s="115"/>
      <c r="XT48" s="115"/>
      <c r="XU48" s="115"/>
      <c r="XV48" s="115"/>
      <c r="XW48" s="115"/>
      <c r="XX48" s="115"/>
      <c r="XY48" s="115"/>
      <c r="XZ48" s="115"/>
      <c r="YA48" s="115"/>
      <c r="YB48" s="115"/>
      <c r="YC48" s="115"/>
      <c r="YD48" s="115"/>
      <c r="YE48" s="115"/>
      <c r="YF48" s="115"/>
      <c r="YG48" s="115"/>
      <c r="YH48" s="115"/>
      <c r="YI48" s="115"/>
      <c r="YJ48" s="115"/>
      <c r="YK48" s="115"/>
      <c r="YL48" s="115"/>
      <c r="YM48" s="115"/>
      <c r="YN48" s="115"/>
      <c r="YO48" s="115"/>
      <c r="YP48" s="115"/>
      <c r="YQ48" s="115"/>
      <c r="YR48" s="115"/>
      <c r="YS48" s="115"/>
      <c r="YT48" s="115"/>
      <c r="YU48" s="115"/>
      <c r="YV48" s="115"/>
      <c r="YW48" s="115"/>
      <c r="YX48" s="115"/>
      <c r="YY48" s="115"/>
      <c r="YZ48" s="115"/>
      <c r="ZA48" s="115"/>
      <c r="ZB48" s="115"/>
      <c r="ZC48" s="115"/>
      <c r="ZD48" s="115"/>
      <c r="ZE48" s="115"/>
      <c r="ZF48" s="115"/>
      <c r="ZG48" s="115"/>
      <c r="ZH48" s="115"/>
      <c r="ZI48" s="115"/>
      <c r="ZJ48" s="115"/>
      <c r="ZK48" s="115"/>
      <c r="ZL48" s="115"/>
      <c r="ZM48" s="115"/>
      <c r="ZN48" s="115"/>
      <c r="ZO48" s="115"/>
      <c r="ZP48" s="115"/>
      <c r="ZQ48" s="115"/>
      <c r="ZR48" s="115"/>
      <c r="ZS48" s="115"/>
      <c r="ZT48" s="115"/>
      <c r="ZU48" s="115"/>
      <c r="ZV48" s="115"/>
      <c r="ZW48" s="115"/>
      <c r="ZX48" s="115"/>
      <c r="ZY48" s="115"/>
      <c r="ZZ48" s="115"/>
      <c r="AAA48" s="115"/>
      <c r="AAB48" s="115"/>
      <c r="AAC48" s="115"/>
      <c r="AAD48" s="115"/>
      <c r="AAE48" s="115"/>
      <c r="AAF48" s="115"/>
      <c r="AAG48" s="115"/>
      <c r="AAH48" s="115"/>
      <c r="AAI48" s="115"/>
      <c r="AAJ48" s="115"/>
      <c r="AAK48" s="115"/>
      <c r="AAL48" s="115"/>
      <c r="AAM48" s="115"/>
      <c r="AAN48" s="115"/>
      <c r="AAO48" s="115"/>
      <c r="AAP48" s="115"/>
      <c r="AAQ48" s="115"/>
      <c r="AAR48" s="115"/>
      <c r="AAS48" s="115"/>
      <c r="AAT48" s="115"/>
      <c r="AAU48" s="115"/>
      <c r="AAV48" s="115"/>
      <c r="AAW48" s="115"/>
      <c r="AAX48" s="115"/>
      <c r="AAY48" s="115"/>
      <c r="AAZ48" s="115"/>
      <c r="ABA48" s="115"/>
      <c r="ABB48" s="115"/>
      <c r="ABC48" s="115"/>
      <c r="ABD48" s="115"/>
      <c r="ABE48" s="115"/>
      <c r="ABF48" s="115"/>
      <c r="ABG48" s="115"/>
      <c r="ABH48" s="115"/>
      <c r="ABI48" s="115"/>
      <c r="ABJ48" s="115"/>
      <c r="ABK48" s="115"/>
      <c r="ABL48" s="115"/>
      <c r="ABM48" s="115"/>
      <c r="ABN48" s="115"/>
      <c r="ABO48" s="115"/>
      <c r="ABP48" s="115"/>
      <c r="ABQ48" s="115"/>
      <c r="ABR48" s="115"/>
      <c r="ABS48" s="115"/>
      <c r="ABT48" s="115"/>
      <c r="ABU48" s="115"/>
      <c r="ABV48" s="115"/>
      <c r="ABW48" s="115"/>
      <c r="ABX48" s="115"/>
      <c r="ABY48" s="115"/>
      <c r="ABZ48" s="115"/>
      <c r="ACA48" s="115"/>
      <c r="ACB48" s="115"/>
      <c r="ACC48" s="115"/>
      <c r="ACD48" s="115"/>
      <c r="ACE48" s="115"/>
      <c r="ACF48" s="115"/>
      <c r="ACG48" s="115"/>
      <c r="ACH48" s="115"/>
      <c r="ACI48" s="115"/>
      <c r="ACJ48" s="115"/>
      <c r="ACK48" s="115"/>
      <c r="ACL48" s="115"/>
      <c r="ACM48" s="115"/>
      <c r="ACN48" s="115"/>
      <c r="ACO48" s="115"/>
      <c r="ACP48" s="115"/>
      <c r="ACQ48" s="115"/>
      <c r="ACR48" s="115"/>
      <c r="ACS48" s="115"/>
      <c r="ACT48" s="115"/>
      <c r="ACU48" s="115"/>
      <c r="ACV48" s="115"/>
      <c r="ACW48" s="115"/>
      <c r="ACX48" s="115"/>
      <c r="ACY48" s="115"/>
      <c r="ACZ48" s="115"/>
      <c r="ADA48" s="115"/>
      <c r="ADB48" s="115"/>
      <c r="ADC48" s="115"/>
      <c r="ADD48" s="115"/>
      <c r="ADE48" s="115"/>
      <c r="ADF48" s="115"/>
      <c r="ADG48" s="115"/>
      <c r="ADH48" s="115"/>
      <c r="ADI48" s="115"/>
      <c r="ADJ48" s="115"/>
      <c r="ADK48" s="115"/>
      <c r="ADL48" s="115"/>
      <c r="ADM48" s="115"/>
      <c r="ADN48" s="115"/>
      <c r="ADO48" s="115"/>
      <c r="ADP48" s="115"/>
      <c r="ADQ48" s="115"/>
      <c r="ADR48" s="115"/>
      <c r="ADS48" s="115"/>
      <c r="ADT48" s="115"/>
      <c r="ADU48" s="115"/>
      <c r="ADV48" s="115"/>
      <c r="ADW48" s="115"/>
      <c r="ADX48" s="115"/>
      <c r="ADY48" s="115"/>
      <c r="ADZ48" s="115"/>
      <c r="AEA48" s="115"/>
      <c r="AEB48" s="115"/>
      <c r="AEC48" s="115"/>
      <c r="AED48" s="115"/>
      <c r="AEE48" s="115"/>
      <c r="AEF48" s="115"/>
      <c r="AEG48" s="115"/>
      <c r="AEH48" s="115"/>
      <c r="AEI48" s="115"/>
      <c r="AEJ48" s="115"/>
      <c r="AEK48" s="115"/>
      <c r="AEL48" s="115"/>
      <c r="AEM48" s="115"/>
      <c r="AEN48" s="115"/>
      <c r="AEO48" s="115"/>
      <c r="AEP48" s="115"/>
      <c r="AEQ48" s="115"/>
      <c r="AER48" s="115"/>
      <c r="AES48" s="115"/>
      <c r="AET48" s="115"/>
      <c r="AEU48" s="115"/>
      <c r="AEV48" s="115"/>
      <c r="AEW48" s="115"/>
      <c r="AEX48" s="115"/>
      <c r="AEY48" s="115"/>
      <c r="AEZ48" s="115"/>
      <c r="AFA48" s="115"/>
      <c r="AFB48" s="115"/>
      <c r="AFC48" s="115"/>
      <c r="AFD48" s="115"/>
      <c r="AFE48" s="115"/>
      <c r="AFF48" s="115"/>
      <c r="AFG48" s="115"/>
      <c r="AFH48" s="115"/>
      <c r="AFI48" s="115"/>
      <c r="AFJ48" s="115"/>
      <c r="AFK48" s="115"/>
      <c r="AFL48" s="115"/>
      <c r="AFM48" s="115"/>
      <c r="AFN48" s="115"/>
      <c r="AFO48" s="115"/>
      <c r="AFP48" s="115"/>
      <c r="AFQ48" s="115"/>
      <c r="AFR48" s="115"/>
      <c r="AFS48" s="115"/>
      <c r="AFT48" s="115"/>
      <c r="AFU48" s="115"/>
      <c r="AFV48" s="115"/>
      <c r="AFW48" s="115"/>
      <c r="AFX48" s="115"/>
      <c r="AFY48" s="115"/>
      <c r="AFZ48" s="115"/>
      <c r="AGA48" s="115"/>
      <c r="AGB48" s="115"/>
      <c r="AGC48" s="115"/>
      <c r="AGD48" s="115"/>
      <c r="AGE48" s="115"/>
      <c r="AGF48" s="115"/>
      <c r="AGG48" s="115"/>
      <c r="AGH48" s="115"/>
      <c r="AGI48" s="115"/>
      <c r="AGJ48" s="115"/>
      <c r="AGK48" s="115"/>
      <c r="AGL48" s="115"/>
      <c r="AGM48" s="115"/>
      <c r="AGN48" s="115"/>
      <c r="AGO48" s="115"/>
      <c r="AGP48" s="115"/>
      <c r="AGQ48" s="115"/>
      <c r="AGR48" s="115"/>
      <c r="AGS48" s="115"/>
      <c r="AGT48" s="115"/>
      <c r="AGU48" s="115"/>
      <c r="AGV48" s="115"/>
      <c r="AGW48" s="115"/>
      <c r="AGX48" s="115"/>
      <c r="AGY48" s="115"/>
      <c r="AGZ48" s="115"/>
      <c r="AHA48" s="115"/>
      <c r="AHB48" s="115"/>
      <c r="AHC48" s="115"/>
      <c r="AHD48" s="115"/>
      <c r="AHE48" s="115"/>
      <c r="AHF48" s="115"/>
      <c r="AHG48" s="115"/>
      <c r="AHH48" s="115"/>
      <c r="AHI48" s="115"/>
      <c r="AHJ48" s="115"/>
      <c r="AHK48" s="115"/>
      <c r="AHL48" s="115"/>
      <c r="AHM48" s="115"/>
      <c r="AHN48" s="115"/>
      <c r="AHO48" s="115"/>
      <c r="AHP48" s="115"/>
      <c r="AHQ48" s="115"/>
      <c r="AHR48" s="115"/>
      <c r="AHS48" s="115"/>
      <c r="AHT48" s="115"/>
      <c r="AHU48" s="115"/>
      <c r="AHV48" s="115"/>
      <c r="AHW48" s="115"/>
      <c r="AHX48" s="115"/>
      <c r="AHY48" s="115"/>
      <c r="AHZ48" s="115"/>
      <c r="AIA48" s="115"/>
      <c r="AIB48" s="115"/>
      <c r="AIC48" s="115"/>
      <c r="AID48" s="115"/>
      <c r="AIE48" s="115"/>
      <c r="AIF48" s="115"/>
      <c r="AIG48" s="115"/>
      <c r="AIH48" s="115"/>
      <c r="AII48" s="115"/>
      <c r="AIJ48" s="115"/>
      <c r="AIK48" s="115"/>
      <c r="AIL48" s="115"/>
      <c r="AIM48" s="115"/>
      <c r="AIN48" s="115"/>
      <c r="AIO48" s="115"/>
      <c r="AIP48" s="115"/>
      <c r="AIQ48" s="115"/>
      <c r="AIR48" s="115"/>
      <c r="AIS48" s="115"/>
    </row>
    <row r="49" spans="1:929" ht="19.5" x14ac:dyDescent="0.4">
      <c r="A49" s="37"/>
      <c r="B49" s="94"/>
      <c r="C49" s="94"/>
      <c r="D49" s="94"/>
      <c r="E49" s="137"/>
      <c r="BS49" s="308"/>
      <c r="BT49" s="94"/>
      <c r="BU49" s="94"/>
      <c r="BV49" s="94"/>
      <c r="BW49" s="137"/>
      <c r="BX49" s="115"/>
      <c r="BY49" s="115"/>
      <c r="BZ49" s="115"/>
      <c r="CA49" s="115"/>
      <c r="CB49" s="115"/>
      <c r="CC49" s="115"/>
      <c r="CD49" s="115"/>
      <c r="CE49" s="115"/>
      <c r="CF49" s="115"/>
      <c r="CG49" s="115"/>
      <c r="CH49" s="115"/>
      <c r="CI49" s="115"/>
      <c r="CJ49" s="115"/>
      <c r="CK49" s="115"/>
      <c r="CL49" s="115"/>
      <c r="CM49" s="115"/>
      <c r="CN49" s="115"/>
      <c r="CO49" s="115"/>
      <c r="CP49" s="115"/>
      <c r="CQ49" s="115"/>
      <c r="CR49" s="115"/>
      <c r="CS49" s="115"/>
      <c r="CT49" s="115"/>
      <c r="CU49" s="115"/>
      <c r="CV49" s="115"/>
      <c r="CW49" s="115"/>
      <c r="CX49" s="115"/>
      <c r="CY49" s="115"/>
      <c r="CZ49" s="115"/>
      <c r="DA49" s="115"/>
      <c r="DB49" s="115"/>
      <c r="DC49" s="115"/>
      <c r="DD49" s="115"/>
      <c r="DE49" s="115"/>
      <c r="DF49" s="115"/>
      <c r="DG49" s="115"/>
      <c r="DH49" s="115"/>
      <c r="DI49" s="115"/>
      <c r="DJ49" s="115"/>
      <c r="DK49" s="115"/>
      <c r="DL49" s="115"/>
      <c r="DM49" s="115"/>
      <c r="DN49" s="115"/>
      <c r="DO49" s="115"/>
      <c r="DP49" s="115"/>
      <c r="DQ49" s="115"/>
      <c r="DR49" s="115"/>
      <c r="DS49" s="115"/>
      <c r="DT49" s="115"/>
      <c r="DU49" s="115"/>
      <c r="DV49" s="115"/>
      <c r="DW49" s="115"/>
      <c r="DX49" s="115"/>
      <c r="DY49" s="115"/>
      <c r="DZ49" s="115"/>
      <c r="EA49" s="115"/>
      <c r="EB49" s="115"/>
      <c r="EC49" s="115"/>
      <c r="ED49" s="115"/>
      <c r="EE49" s="115"/>
      <c r="EF49" s="115"/>
      <c r="EG49" s="115"/>
      <c r="EH49" s="115"/>
      <c r="EI49" s="115"/>
      <c r="EJ49" s="115"/>
      <c r="EK49" s="115"/>
      <c r="EL49" s="115"/>
      <c r="EM49" s="115"/>
      <c r="EN49" s="115"/>
      <c r="EO49" s="115"/>
      <c r="EP49" s="115"/>
      <c r="EQ49" s="115"/>
      <c r="ER49" s="115"/>
      <c r="ES49" s="115"/>
      <c r="ET49" s="115"/>
      <c r="EU49" s="115"/>
      <c r="EV49" s="115"/>
      <c r="EW49" s="115"/>
      <c r="EX49" s="115"/>
      <c r="EY49" s="115"/>
      <c r="EZ49" s="115"/>
      <c r="FA49" s="115"/>
      <c r="FB49" s="115"/>
      <c r="FC49" s="115"/>
      <c r="FD49" s="115"/>
      <c r="FE49" s="115"/>
      <c r="FF49" s="115"/>
      <c r="FG49" s="115"/>
      <c r="FH49" s="115"/>
      <c r="FI49" s="115"/>
      <c r="FJ49" s="115"/>
      <c r="FK49" s="115"/>
      <c r="FL49" s="115"/>
      <c r="FM49" s="115"/>
      <c r="FN49" s="115"/>
      <c r="FO49" s="115"/>
      <c r="FP49" s="115"/>
      <c r="FQ49" s="115"/>
      <c r="FR49" s="115"/>
      <c r="FS49" s="115"/>
      <c r="FT49" s="115"/>
      <c r="FU49" s="115"/>
      <c r="FV49" s="115"/>
      <c r="FW49" s="115"/>
      <c r="FX49" s="115"/>
      <c r="FY49" s="115"/>
      <c r="FZ49" s="115"/>
      <c r="GA49" s="115"/>
      <c r="GB49" s="115"/>
      <c r="GC49" s="115"/>
      <c r="GD49" s="115"/>
      <c r="GE49" s="115"/>
      <c r="GF49" s="115"/>
      <c r="GG49" s="115"/>
      <c r="GH49" s="115"/>
      <c r="GI49" s="115"/>
      <c r="GJ49" s="115"/>
      <c r="GK49" s="115"/>
      <c r="GL49" s="115"/>
      <c r="GM49" s="115"/>
      <c r="GN49" s="115"/>
      <c r="GO49" s="115"/>
      <c r="GP49" s="115"/>
      <c r="GQ49" s="115"/>
      <c r="GR49" s="115"/>
      <c r="GS49" s="115"/>
      <c r="GT49" s="115"/>
      <c r="GU49" s="115"/>
      <c r="GV49" s="115"/>
      <c r="GW49" s="115"/>
      <c r="GX49" s="115"/>
      <c r="GY49" s="115"/>
      <c r="GZ49" s="115"/>
      <c r="HA49" s="115"/>
      <c r="HB49" s="115"/>
      <c r="HC49" s="115"/>
      <c r="HD49" s="115"/>
      <c r="HE49" s="115"/>
      <c r="HF49" s="115"/>
      <c r="HG49" s="115"/>
      <c r="HH49" s="115"/>
      <c r="HI49" s="115"/>
      <c r="HJ49" s="115"/>
      <c r="HK49" s="115"/>
      <c r="HL49" s="115"/>
      <c r="HM49" s="115"/>
      <c r="HN49" s="115"/>
      <c r="HO49" s="115"/>
      <c r="HP49" s="115"/>
      <c r="HQ49" s="115"/>
      <c r="HR49" s="115"/>
      <c r="HS49" s="115"/>
      <c r="HT49" s="115"/>
      <c r="HU49" s="115"/>
      <c r="HV49" s="115"/>
      <c r="HW49" s="115"/>
      <c r="HX49" s="115"/>
      <c r="HY49" s="115"/>
      <c r="HZ49" s="115"/>
      <c r="IA49" s="115"/>
      <c r="IB49" s="115"/>
      <c r="IC49" s="115"/>
      <c r="ID49" s="115"/>
      <c r="IE49" s="115"/>
      <c r="IF49" s="115"/>
      <c r="IG49" s="115"/>
      <c r="IH49" s="115"/>
      <c r="II49" s="115"/>
      <c r="IJ49" s="115"/>
      <c r="IK49" s="115"/>
      <c r="IL49" s="115"/>
      <c r="IM49" s="115"/>
      <c r="IN49" s="115"/>
      <c r="IO49" s="115"/>
      <c r="IP49" s="115"/>
      <c r="IQ49" s="115"/>
      <c r="IR49" s="115"/>
      <c r="IS49" s="115"/>
      <c r="IT49" s="115"/>
      <c r="IU49" s="115"/>
      <c r="IV49" s="115"/>
      <c r="IW49" s="115"/>
      <c r="IX49" s="115"/>
      <c r="IY49" s="115"/>
      <c r="IZ49" s="115"/>
      <c r="JA49" s="115"/>
      <c r="JB49" s="115"/>
      <c r="JC49" s="115"/>
      <c r="JD49" s="115"/>
      <c r="JE49" s="115"/>
      <c r="JF49" s="115"/>
      <c r="JG49" s="115"/>
      <c r="JH49" s="115"/>
      <c r="JI49" s="115"/>
      <c r="JJ49" s="115"/>
      <c r="JK49" s="115"/>
      <c r="JL49" s="115"/>
      <c r="JM49" s="115"/>
      <c r="JN49" s="115"/>
      <c r="JO49" s="115"/>
      <c r="JP49" s="115"/>
      <c r="JQ49" s="115"/>
      <c r="JR49" s="115"/>
      <c r="JS49" s="115"/>
      <c r="JT49" s="115"/>
      <c r="JU49" s="115"/>
      <c r="JV49" s="115"/>
      <c r="JW49" s="115"/>
      <c r="JX49" s="115"/>
      <c r="JY49" s="115"/>
      <c r="JZ49" s="115"/>
      <c r="KA49" s="115"/>
      <c r="KB49" s="115"/>
      <c r="KC49" s="115"/>
      <c r="KD49" s="115"/>
      <c r="KE49" s="115"/>
      <c r="KF49" s="115"/>
      <c r="KG49" s="115"/>
      <c r="KH49" s="115"/>
      <c r="KI49" s="115"/>
      <c r="KJ49" s="115"/>
      <c r="KK49" s="115"/>
      <c r="KL49" s="115"/>
      <c r="KM49" s="115"/>
      <c r="KN49" s="115"/>
      <c r="KO49" s="115"/>
      <c r="KP49" s="115"/>
      <c r="KQ49" s="115"/>
      <c r="KR49" s="115"/>
      <c r="KS49" s="115"/>
      <c r="KT49" s="115"/>
      <c r="KU49" s="115"/>
      <c r="KV49" s="115"/>
      <c r="KW49" s="115"/>
      <c r="KX49" s="115"/>
      <c r="KY49" s="115"/>
      <c r="KZ49" s="115"/>
      <c r="LA49" s="115"/>
      <c r="LB49" s="115"/>
      <c r="LC49" s="115"/>
      <c r="LD49" s="115"/>
      <c r="LE49" s="115"/>
      <c r="LF49" s="115"/>
      <c r="LG49" s="115"/>
      <c r="LH49" s="115"/>
      <c r="LI49" s="115"/>
      <c r="LJ49" s="115"/>
      <c r="LK49" s="115"/>
      <c r="LL49" s="115"/>
      <c r="LM49" s="115"/>
      <c r="LN49" s="115"/>
      <c r="LO49" s="115"/>
      <c r="LP49" s="115"/>
      <c r="LQ49" s="115"/>
      <c r="LR49" s="115"/>
      <c r="LS49" s="115"/>
      <c r="LT49" s="115"/>
      <c r="LU49" s="115"/>
      <c r="LV49" s="115"/>
      <c r="LW49" s="115"/>
      <c r="LX49" s="115"/>
      <c r="LY49" s="115"/>
      <c r="LZ49" s="115"/>
      <c r="MA49" s="115"/>
      <c r="MB49" s="115"/>
      <c r="MC49" s="115"/>
      <c r="MD49" s="115"/>
      <c r="ME49" s="115"/>
      <c r="MF49" s="115"/>
      <c r="MG49" s="115"/>
      <c r="MH49" s="115"/>
      <c r="MI49" s="115"/>
      <c r="MJ49" s="115"/>
      <c r="MK49" s="115"/>
      <c r="ML49" s="115"/>
      <c r="MM49" s="115"/>
      <c r="MN49" s="115"/>
      <c r="MO49" s="115"/>
      <c r="MP49" s="115"/>
      <c r="MQ49" s="115"/>
      <c r="MR49" s="115"/>
      <c r="MS49" s="115"/>
      <c r="MT49" s="115"/>
      <c r="MU49" s="115"/>
      <c r="MV49" s="115"/>
      <c r="MW49" s="115"/>
      <c r="MX49" s="115"/>
      <c r="MY49" s="115"/>
      <c r="MZ49" s="115"/>
      <c r="NA49" s="115"/>
      <c r="NB49" s="115"/>
      <c r="NC49" s="115"/>
      <c r="ND49" s="115"/>
      <c r="NE49" s="115"/>
      <c r="NF49" s="115"/>
      <c r="NG49" s="115"/>
      <c r="NH49" s="115"/>
      <c r="NI49" s="115"/>
      <c r="NJ49" s="115"/>
      <c r="NK49" s="115"/>
      <c r="NL49" s="115"/>
      <c r="NM49" s="115"/>
      <c r="NN49" s="115"/>
      <c r="NO49" s="115"/>
      <c r="NP49" s="115"/>
      <c r="NQ49" s="115"/>
      <c r="NR49" s="115"/>
      <c r="NS49" s="115"/>
      <c r="NT49" s="115"/>
      <c r="NU49" s="115"/>
      <c r="NV49" s="115"/>
      <c r="NW49" s="115"/>
      <c r="NX49" s="115"/>
      <c r="NY49" s="115"/>
      <c r="NZ49" s="115"/>
      <c r="OA49" s="115"/>
      <c r="OB49" s="115"/>
      <c r="OC49" s="115"/>
      <c r="OD49" s="115"/>
      <c r="OE49" s="115"/>
      <c r="OF49" s="115"/>
      <c r="OG49" s="115"/>
      <c r="OH49" s="115"/>
      <c r="OI49" s="115"/>
      <c r="OJ49" s="115"/>
      <c r="OK49" s="115"/>
      <c r="OL49" s="115"/>
      <c r="OM49" s="115"/>
      <c r="ON49" s="115"/>
      <c r="OO49" s="115"/>
      <c r="OP49" s="115"/>
      <c r="OQ49" s="115"/>
      <c r="OR49" s="115"/>
      <c r="OS49" s="115"/>
      <c r="OT49" s="115"/>
      <c r="OU49" s="115"/>
      <c r="OV49" s="115"/>
      <c r="OW49" s="115"/>
      <c r="OX49" s="115"/>
      <c r="OY49" s="115"/>
      <c r="OZ49" s="115"/>
      <c r="PA49" s="115"/>
      <c r="PB49" s="115"/>
      <c r="PC49" s="115"/>
      <c r="PD49" s="115"/>
      <c r="PE49" s="115"/>
      <c r="PF49" s="115"/>
      <c r="PG49" s="115"/>
      <c r="PH49" s="115"/>
      <c r="PI49" s="115"/>
      <c r="PJ49" s="115"/>
      <c r="PK49" s="115"/>
      <c r="PL49" s="115"/>
      <c r="PM49" s="115"/>
      <c r="PN49" s="115"/>
      <c r="PO49" s="115"/>
      <c r="PP49" s="115"/>
      <c r="PQ49" s="115"/>
      <c r="PR49" s="115"/>
      <c r="PS49" s="115"/>
      <c r="PT49" s="115"/>
      <c r="PU49" s="115"/>
      <c r="PV49" s="115"/>
      <c r="PW49" s="115"/>
      <c r="PX49" s="115"/>
      <c r="PY49" s="115"/>
      <c r="PZ49" s="115"/>
      <c r="QA49" s="115"/>
      <c r="QB49" s="115"/>
      <c r="QC49" s="115"/>
      <c r="QD49" s="115"/>
      <c r="QE49" s="115"/>
      <c r="QF49" s="115"/>
      <c r="QG49" s="115"/>
      <c r="QH49" s="115"/>
      <c r="QI49" s="115"/>
      <c r="QJ49" s="115"/>
      <c r="QK49" s="115"/>
      <c r="QL49" s="115"/>
      <c r="QM49" s="115"/>
      <c r="QN49" s="115"/>
      <c r="QO49" s="115"/>
      <c r="QP49" s="115"/>
      <c r="QQ49" s="115"/>
      <c r="QR49" s="115"/>
      <c r="QS49" s="115"/>
      <c r="QT49" s="115"/>
      <c r="QU49" s="115"/>
      <c r="QV49" s="115"/>
      <c r="QW49" s="115"/>
      <c r="QX49" s="115"/>
      <c r="QY49" s="115"/>
      <c r="QZ49" s="115"/>
      <c r="RA49" s="115"/>
      <c r="RB49" s="115"/>
      <c r="RC49" s="115"/>
      <c r="RD49" s="115"/>
      <c r="RE49" s="115"/>
      <c r="RF49" s="115"/>
      <c r="RG49" s="115"/>
      <c r="RH49" s="115"/>
      <c r="RI49" s="115"/>
      <c r="RJ49" s="115"/>
      <c r="RK49" s="115"/>
      <c r="RL49" s="115"/>
      <c r="RM49" s="115"/>
      <c r="RN49" s="115"/>
      <c r="RO49" s="115"/>
      <c r="RP49" s="115"/>
      <c r="RQ49" s="115"/>
      <c r="RR49" s="115"/>
      <c r="RS49" s="115"/>
      <c r="RT49" s="115"/>
      <c r="RU49" s="115"/>
      <c r="RV49" s="115"/>
      <c r="RW49" s="115"/>
      <c r="RX49" s="115"/>
      <c r="RY49" s="115"/>
      <c r="RZ49" s="115"/>
      <c r="SA49" s="115"/>
      <c r="SB49" s="115"/>
      <c r="SC49" s="115"/>
      <c r="SD49" s="115"/>
      <c r="SE49" s="115"/>
      <c r="SF49" s="115"/>
      <c r="SG49" s="115"/>
      <c r="SH49" s="115"/>
      <c r="SI49" s="115"/>
      <c r="SJ49" s="115"/>
      <c r="SK49" s="115"/>
      <c r="SL49" s="115"/>
      <c r="SM49" s="115"/>
      <c r="SN49" s="115"/>
      <c r="SO49" s="115"/>
      <c r="SP49" s="115"/>
      <c r="SQ49" s="115"/>
      <c r="SR49" s="115"/>
      <c r="SS49" s="115"/>
      <c r="ST49" s="115"/>
      <c r="SU49" s="115"/>
      <c r="SV49" s="115"/>
      <c r="SW49" s="115"/>
      <c r="SX49" s="115"/>
      <c r="SY49" s="115"/>
      <c r="SZ49" s="115"/>
      <c r="TA49" s="115"/>
      <c r="TB49" s="115"/>
      <c r="TC49" s="115"/>
      <c r="TD49" s="115"/>
      <c r="TE49" s="115"/>
      <c r="TF49" s="115"/>
      <c r="TG49" s="115"/>
      <c r="TH49" s="115"/>
      <c r="TI49" s="115"/>
      <c r="TJ49" s="115"/>
      <c r="TK49" s="115"/>
      <c r="TL49" s="115"/>
      <c r="TM49" s="115"/>
      <c r="TN49" s="115"/>
      <c r="TO49" s="115"/>
      <c r="TP49" s="115"/>
      <c r="TQ49" s="115"/>
      <c r="TR49" s="115"/>
      <c r="TS49" s="115"/>
      <c r="TT49" s="115"/>
      <c r="TU49" s="115"/>
      <c r="TV49" s="115"/>
      <c r="TW49" s="115"/>
      <c r="TX49" s="115"/>
      <c r="TY49" s="115"/>
      <c r="TZ49" s="115"/>
      <c r="UA49" s="115"/>
      <c r="UB49" s="115"/>
      <c r="UC49" s="115"/>
      <c r="UD49" s="115"/>
      <c r="UE49" s="115"/>
      <c r="UF49" s="115"/>
      <c r="UG49" s="115"/>
      <c r="UH49" s="115"/>
      <c r="UI49" s="115"/>
      <c r="UJ49" s="115"/>
      <c r="UK49" s="115"/>
      <c r="UL49" s="115"/>
      <c r="UM49" s="115"/>
      <c r="UN49" s="115"/>
      <c r="UO49" s="115"/>
      <c r="UP49" s="115"/>
      <c r="UQ49" s="115"/>
      <c r="UR49" s="115"/>
      <c r="US49" s="115"/>
      <c r="UT49" s="115"/>
      <c r="UU49" s="115"/>
      <c r="UV49" s="115"/>
      <c r="UW49" s="115"/>
      <c r="UX49" s="115"/>
      <c r="UY49" s="115"/>
      <c r="UZ49" s="115"/>
      <c r="VA49" s="115"/>
      <c r="VB49" s="115"/>
      <c r="VC49" s="115"/>
      <c r="VD49" s="115"/>
      <c r="VE49" s="115"/>
      <c r="VF49" s="115"/>
      <c r="VG49" s="115"/>
      <c r="VH49" s="115"/>
      <c r="VI49" s="115"/>
      <c r="VJ49" s="115"/>
      <c r="VK49" s="115"/>
      <c r="VL49" s="115"/>
      <c r="VM49" s="115"/>
      <c r="VN49" s="115"/>
      <c r="VO49" s="115"/>
      <c r="VP49" s="115"/>
      <c r="VQ49" s="115"/>
      <c r="VR49" s="115"/>
      <c r="VS49" s="115"/>
      <c r="VT49" s="115"/>
      <c r="VU49" s="115"/>
      <c r="VV49" s="115"/>
      <c r="VW49" s="115"/>
      <c r="VX49" s="115"/>
      <c r="VY49" s="115"/>
      <c r="VZ49" s="115"/>
      <c r="WA49" s="115"/>
      <c r="WB49" s="115"/>
      <c r="WC49" s="115"/>
      <c r="WD49" s="115"/>
      <c r="WE49" s="115"/>
      <c r="WF49" s="115"/>
      <c r="WG49" s="115"/>
      <c r="WH49" s="115"/>
      <c r="WI49" s="115"/>
      <c r="WJ49" s="115"/>
      <c r="WK49" s="115"/>
      <c r="WL49" s="115"/>
      <c r="WM49" s="115"/>
      <c r="WN49" s="115"/>
      <c r="WO49" s="115"/>
      <c r="WP49" s="115"/>
      <c r="WQ49" s="115"/>
      <c r="WR49" s="115"/>
      <c r="WS49" s="115"/>
      <c r="WT49" s="115"/>
      <c r="WU49" s="115"/>
      <c r="WV49" s="115"/>
      <c r="WW49" s="115"/>
      <c r="WX49" s="115"/>
      <c r="WY49" s="115"/>
      <c r="WZ49" s="115"/>
      <c r="XA49" s="115"/>
      <c r="XB49" s="115"/>
      <c r="XC49" s="115"/>
      <c r="XD49" s="115"/>
      <c r="XE49" s="115"/>
      <c r="XF49" s="115"/>
      <c r="XG49" s="115"/>
      <c r="XH49" s="115"/>
      <c r="XI49" s="115"/>
      <c r="XJ49" s="115"/>
      <c r="XK49" s="115"/>
      <c r="XL49" s="115"/>
      <c r="XM49" s="115"/>
      <c r="XN49" s="115"/>
      <c r="XO49" s="115"/>
      <c r="XP49" s="115"/>
      <c r="XQ49" s="115"/>
      <c r="XR49" s="115"/>
      <c r="XS49" s="115"/>
      <c r="XT49" s="115"/>
      <c r="XU49" s="115"/>
      <c r="XV49" s="115"/>
      <c r="XW49" s="115"/>
      <c r="XX49" s="115"/>
      <c r="XY49" s="115"/>
      <c r="XZ49" s="115"/>
      <c r="YA49" s="115"/>
      <c r="YB49" s="115"/>
      <c r="YC49" s="115"/>
      <c r="YD49" s="115"/>
      <c r="YE49" s="115"/>
      <c r="YF49" s="115"/>
      <c r="YG49" s="115"/>
      <c r="YH49" s="115"/>
      <c r="YI49" s="115"/>
      <c r="YJ49" s="115"/>
      <c r="YK49" s="115"/>
      <c r="YL49" s="115"/>
      <c r="YM49" s="115"/>
      <c r="YN49" s="115"/>
      <c r="YO49" s="115"/>
      <c r="YP49" s="115"/>
      <c r="YQ49" s="115"/>
      <c r="YR49" s="115"/>
      <c r="YS49" s="115"/>
      <c r="YT49" s="115"/>
      <c r="YU49" s="115"/>
      <c r="YV49" s="115"/>
      <c r="YW49" s="115"/>
      <c r="YX49" s="115"/>
      <c r="YY49" s="115"/>
      <c r="YZ49" s="115"/>
      <c r="ZA49" s="115"/>
      <c r="ZB49" s="115"/>
      <c r="ZC49" s="115"/>
      <c r="ZD49" s="115"/>
      <c r="ZE49" s="115"/>
      <c r="ZF49" s="115"/>
      <c r="ZG49" s="115"/>
      <c r="ZH49" s="115"/>
      <c r="ZI49" s="115"/>
      <c r="ZJ49" s="115"/>
      <c r="ZK49" s="115"/>
      <c r="ZL49" s="115"/>
      <c r="ZM49" s="115"/>
      <c r="ZN49" s="115"/>
      <c r="ZO49" s="115"/>
      <c r="ZP49" s="115"/>
      <c r="ZQ49" s="115"/>
      <c r="ZR49" s="115"/>
      <c r="ZS49" s="115"/>
      <c r="ZT49" s="115"/>
      <c r="ZU49" s="115"/>
      <c r="ZV49" s="115"/>
      <c r="ZW49" s="115"/>
      <c r="ZX49" s="115"/>
      <c r="ZY49" s="115"/>
      <c r="ZZ49" s="115"/>
      <c r="AAA49" s="115"/>
      <c r="AAB49" s="115"/>
      <c r="AAC49" s="115"/>
      <c r="AAD49" s="115"/>
      <c r="AAE49" s="115"/>
      <c r="AAF49" s="115"/>
      <c r="AAG49" s="115"/>
      <c r="AAH49" s="115"/>
      <c r="AAI49" s="115"/>
      <c r="AAJ49" s="115"/>
      <c r="AAK49" s="115"/>
      <c r="AAL49" s="115"/>
      <c r="AAM49" s="115"/>
      <c r="AAN49" s="115"/>
      <c r="AAO49" s="115"/>
      <c r="AAP49" s="115"/>
      <c r="AAQ49" s="115"/>
      <c r="AAR49" s="115"/>
      <c r="AAS49" s="115"/>
      <c r="AAT49" s="115"/>
      <c r="AAU49" s="115"/>
      <c r="AAV49" s="115"/>
      <c r="AAW49" s="115"/>
      <c r="AAX49" s="115"/>
      <c r="AAY49" s="115"/>
      <c r="AAZ49" s="115"/>
      <c r="ABA49" s="115"/>
      <c r="ABB49" s="115"/>
      <c r="ABC49" s="115"/>
      <c r="ABD49" s="115"/>
      <c r="ABE49" s="115"/>
      <c r="ABF49" s="115"/>
      <c r="ABG49" s="115"/>
      <c r="ABH49" s="115"/>
      <c r="ABI49" s="115"/>
      <c r="ABJ49" s="115"/>
      <c r="ABK49" s="115"/>
      <c r="ABL49" s="115"/>
      <c r="ABM49" s="115"/>
      <c r="ABN49" s="115"/>
      <c r="ABO49" s="115"/>
      <c r="ABP49" s="115"/>
      <c r="ABQ49" s="115"/>
      <c r="ABR49" s="115"/>
      <c r="ABS49" s="115"/>
      <c r="ABT49" s="115"/>
      <c r="ABU49" s="115"/>
      <c r="ABV49" s="115"/>
      <c r="ABW49" s="115"/>
      <c r="ABX49" s="115"/>
      <c r="ABY49" s="115"/>
      <c r="ABZ49" s="115"/>
      <c r="ACA49" s="115"/>
      <c r="ACB49" s="115"/>
      <c r="ACC49" s="115"/>
      <c r="ACD49" s="115"/>
      <c r="ACE49" s="115"/>
      <c r="ACF49" s="115"/>
      <c r="ACG49" s="115"/>
      <c r="ACH49" s="115"/>
      <c r="ACI49" s="115"/>
      <c r="ACJ49" s="115"/>
      <c r="ACK49" s="115"/>
      <c r="ACL49" s="115"/>
      <c r="ACM49" s="115"/>
      <c r="ACN49" s="115"/>
      <c r="ACO49" s="115"/>
      <c r="ACP49" s="115"/>
      <c r="ACQ49" s="115"/>
      <c r="ACR49" s="115"/>
      <c r="ACS49" s="115"/>
      <c r="ACT49" s="115"/>
      <c r="ACU49" s="115"/>
      <c r="ACV49" s="115"/>
      <c r="ACW49" s="115"/>
      <c r="ACX49" s="115"/>
      <c r="ACY49" s="115"/>
      <c r="ACZ49" s="115"/>
      <c r="ADA49" s="115"/>
      <c r="ADB49" s="115"/>
      <c r="ADC49" s="115"/>
      <c r="ADD49" s="115"/>
      <c r="ADE49" s="115"/>
      <c r="ADF49" s="115"/>
      <c r="ADG49" s="115"/>
      <c r="ADH49" s="115"/>
      <c r="ADI49" s="115"/>
      <c r="ADJ49" s="115"/>
      <c r="ADK49" s="115"/>
      <c r="ADL49" s="115"/>
      <c r="ADM49" s="115"/>
      <c r="ADN49" s="115"/>
      <c r="ADO49" s="115"/>
      <c r="ADP49" s="115"/>
      <c r="ADQ49" s="115"/>
      <c r="ADR49" s="115"/>
      <c r="ADS49" s="115"/>
      <c r="ADT49" s="115"/>
      <c r="ADU49" s="115"/>
      <c r="ADV49" s="115"/>
      <c r="ADW49" s="115"/>
      <c r="ADX49" s="115"/>
      <c r="ADY49" s="115"/>
      <c r="ADZ49" s="115"/>
      <c r="AEA49" s="115"/>
      <c r="AEB49" s="115"/>
      <c r="AEC49" s="115"/>
      <c r="AED49" s="115"/>
      <c r="AEE49" s="115"/>
      <c r="AEF49" s="115"/>
      <c r="AEG49" s="115"/>
      <c r="AEH49" s="115"/>
      <c r="AEI49" s="115"/>
      <c r="AEJ49" s="115"/>
      <c r="AEK49" s="115"/>
      <c r="AEL49" s="115"/>
      <c r="AEM49" s="115"/>
      <c r="AEN49" s="115"/>
      <c r="AEO49" s="115"/>
      <c r="AEP49" s="115"/>
      <c r="AEQ49" s="115"/>
      <c r="AER49" s="115"/>
      <c r="AES49" s="115"/>
      <c r="AET49" s="115"/>
      <c r="AEU49" s="115"/>
      <c r="AEV49" s="115"/>
      <c r="AEW49" s="115"/>
      <c r="AEX49" s="115"/>
      <c r="AEY49" s="115"/>
      <c r="AEZ49" s="115"/>
      <c r="AFA49" s="115"/>
      <c r="AFB49" s="115"/>
      <c r="AFC49" s="115"/>
      <c r="AFD49" s="115"/>
      <c r="AFE49" s="115"/>
      <c r="AFF49" s="115"/>
      <c r="AFG49" s="115"/>
      <c r="AFH49" s="115"/>
      <c r="AFI49" s="115"/>
      <c r="AFJ49" s="115"/>
      <c r="AFK49" s="115"/>
      <c r="AFL49" s="115"/>
      <c r="AFM49" s="115"/>
      <c r="AFN49" s="115"/>
      <c r="AFO49" s="115"/>
      <c r="AFP49" s="115"/>
      <c r="AFQ49" s="115"/>
      <c r="AFR49" s="115"/>
      <c r="AFS49" s="115"/>
      <c r="AFT49" s="115"/>
      <c r="AFU49" s="115"/>
      <c r="AFV49" s="115"/>
      <c r="AFW49" s="115"/>
      <c r="AFX49" s="115"/>
      <c r="AFY49" s="115"/>
      <c r="AFZ49" s="115"/>
      <c r="AGA49" s="115"/>
      <c r="AGB49" s="115"/>
      <c r="AGC49" s="115"/>
      <c r="AGD49" s="115"/>
      <c r="AGE49" s="115"/>
      <c r="AGF49" s="115"/>
      <c r="AGG49" s="115"/>
      <c r="AGH49" s="115"/>
      <c r="AGI49" s="115"/>
      <c r="AGJ49" s="115"/>
      <c r="AGK49" s="115"/>
      <c r="AGL49" s="115"/>
      <c r="AGM49" s="115"/>
      <c r="AGN49" s="115"/>
      <c r="AGO49" s="115"/>
      <c r="AGP49" s="115"/>
      <c r="AGQ49" s="115"/>
      <c r="AGR49" s="115"/>
      <c r="AGS49" s="115"/>
      <c r="AGT49" s="115"/>
      <c r="AGU49" s="115"/>
      <c r="AGV49" s="115"/>
      <c r="AGW49" s="115"/>
      <c r="AGX49" s="115"/>
      <c r="AGY49" s="115"/>
      <c r="AGZ49" s="115"/>
      <c r="AHA49" s="115"/>
      <c r="AHB49" s="115"/>
      <c r="AHC49" s="115"/>
      <c r="AHD49" s="115"/>
      <c r="AHE49" s="115"/>
      <c r="AHF49" s="115"/>
      <c r="AHG49" s="115"/>
      <c r="AHH49" s="115"/>
      <c r="AHI49" s="115"/>
      <c r="AHJ49" s="115"/>
      <c r="AHK49" s="115"/>
      <c r="AHL49" s="115"/>
      <c r="AHM49" s="115"/>
      <c r="AHN49" s="115"/>
      <c r="AHO49" s="115"/>
      <c r="AHP49" s="115"/>
      <c r="AHQ49" s="115"/>
      <c r="AHR49" s="115"/>
      <c r="AHS49" s="115"/>
      <c r="AHT49" s="115"/>
      <c r="AHU49" s="115"/>
      <c r="AHV49" s="115"/>
      <c r="AHW49" s="115"/>
      <c r="AHX49" s="115"/>
      <c r="AHY49" s="115"/>
      <c r="AHZ49" s="115"/>
      <c r="AIA49" s="115"/>
      <c r="AIB49" s="115"/>
      <c r="AIC49" s="115"/>
      <c r="AID49" s="115"/>
      <c r="AIE49" s="115"/>
      <c r="AIF49" s="115"/>
      <c r="AIG49" s="115"/>
      <c r="AIH49" s="115"/>
      <c r="AII49" s="115"/>
      <c r="AIJ49" s="115"/>
      <c r="AIK49" s="115"/>
      <c r="AIL49" s="115"/>
      <c r="AIM49" s="115"/>
      <c r="AIN49" s="115"/>
      <c r="AIO49" s="115"/>
      <c r="AIP49" s="115"/>
      <c r="AIQ49" s="115"/>
      <c r="AIR49" s="115"/>
      <c r="AIS49" s="115"/>
    </row>
    <row r="50" spans="1:929" ht="18.600000000000001" hidden="1" customHeight="1" x14ac:dyDescent="0.4">
      <c r="A50" s="37"/>
      <c r="B50" s="94"/>
      <c r="C50" s="94"/>
      <c r="D50" s="94"/>
      <c r="E50" s="137"/>
      <c r="BS50" s="308"/>
      <c r="BT50" s="94"/>
      <c r="BU50" s="94"/>
      <c r="BV50" s="94"/>
      <c r="BW50" s="137"/>
      <c r="BX50" s="115"/>
      <c r="BY50" s="115"/>
      <c r="BZ50" s="115"/>
      <c r="CA50" s="115"/>
      <c r="CB50" s="115"/>
      <c r="CC50" s="115"/>
      <c r="CD50" s="115"/>
      <c r="CE50" s="115"/>
      <c r="CF50" s="115"/>
      <c r="CG50" s="115"/>
      <c r="CH50" s="115"/>
      <c r="CI50" s="115"/>
      <c r="CJ50" s="115"/>
      <c r="CK50" s="115"/>
      <c r="CL50" s="115"/>
      <c r="CM50" s="115"/>
      <c r="CN50" s="115"/>
      <c r="CO50" s="115"/>
      <c r="CP50" s="115"/>
      <c r="CQ50" s="115"/>
      <c r="CR50" s="115"/>
      <c r="CS50" s="115"/>
      <c r="CT50" s="115"/>
      <c r="CU50" s="115"/>
      <c r="CV50" s="115"/>
      <c r="CW50" s="115"/>
      <c r="CX50" s="115"/>
      <c r="CY50" s="115"/>
      <c r="CZ50" s="115"/>
      <c r="DA50" s="115"/>
      <c r="DB50" s="115"/>
      <c r="DC50" s="115"/>
      <c r="DD50" s="115"/>
      <c r="DE50" s="115"/>
      <c r="DF50" s="115"/>
      <c r="DG50" s="115"/>
      <c r="DH50" s="115"/>
      <c r="DI50" s="115"/>
      <c r="DJ50" s="115"/>
      <c r="DK50" s="115"/>
      <c r="DL50" s="115"/>
      <c r="DM50" s="115"/>
      <c r="DN50" s="115"/>
      <c r="DO50" s="115"/>
      <c r="DP50" s="115"/>
      <c r="DQ50" s="115"/>
      <c r="DR50" s="115"/>
      <c r="DS50" s="115"/>
      <c r="DT50" s="115"/>
      <c r="DU50" s="115"/>
      <c r="DV50" s="115"/>
      <c r="DW50" s="115"/>
      <c r="DX50" s="115"/>
      <c r="DY50" s="115"/>
      <c r="DZ50" s="115"/>
      <c r="EA50" s="115"/>
      <c r="EB50" s="115"/>
      <c r="EC50" s="115"/>
      <c r="ED50" s="115"/>
      <c r="EE50" s="115"/>
      <c r="EF50" s="115"/>
      <c r="EG50" s="115"/>
      <c r="EH50" s="115"/>
      <c r="EI50" s="115"/>
      <c r="EJ50" s="115"/>
      <c r="EK50" s="115"/>
      <c r="EL50" s="115"/>
      <c r="EM50" s="115"/>
      <c r="EN50" s="115"/>
      <c r="EO50" s="115"/>
      <c r="EP50" s="115"/>
      <c r="EQ50" s="115"/>
      <c r="ER50" s="115"/>
      <c r="ES50" s="115"/>
      <c r="ET50" s="115"/>
      <c r="EU50" s="115"/>
      <c r="EV50" s="115"/>
      <c r="EW50" s="115"/>
      <c r="EX50" s="115"/>
      <c r="EY50" s="115"/>
      <c r="EZ50" s="115"/>
      <c r="FA50" s="115"/>
      <c r="FB50" s="115"/>
      <c r="FC50" s="115"/>
      <c r="FD50" s="115"/>
      <c r="FE50" s="115"/>
      <c r="FF50" s="115"/>
      <c r="FG50" s="115"/>
      <c r="FH50" s="115"/>
      <c r="FI50" s="115"/>
      <c r="FJ50" s="115"/>
      <c r="FK50" s="115"/>
      <c r="FL50" s="115"/>
      <c r="FM50" s="115"/>
      <c r="FN50" s="115"/>
      <c r="FO50" s="115"/>
      <c r="FP50" s="115"/>
      <c r="FQ50" s="115"/>
      <c r="FR50" s="115"/>
      <c r="FS50" s="115"/>
      <c r="FT50" s="115"/>
      <c r="FU50" s="115"/>
      <c r="FV50" s="115"/>
      <c r="FW50" s="115"/>
      <c r="FX50" s="115"/>
      <c r="FY50" s="115"/>
      <c r="FZ50" s="115"/>
      <c r="GA50" s="115"/>
      <c r="GB50" s="115"/>
      <c r="GC50" s="115"/>
      <c r="GD50" s="115"/>
      <c r="GE50" s="115"/>
      <c r="GF50" s="115"/>
      <c r="GG50" s="115"/>
      <c r="GH50" s="115"/>
      <c r="GI50" s="115"/>
      <c r="GJ50" s="115"/>
      <c r="GK50" s="115"/>
      <c r="GL50" s="115"/>
      <c r="GM50" s="115"/>
      <c r="GN50" s="115"/>
      <c r="GO50" s="115"/>
      <c r="GP50" s="115"/>
      <c r="GQ50" s="115"/>
      <c r="GR50" s="115"/>
      <c r="GS50" s="115"/>
      <c r="GT50" s="115"/>
      <c r="GU50" s="115"/>
      <c r="GV50" s="115"/>
      <c r="GW50" s="115"/>
      <c r="GX50" s="115"/>
      <c r="GY50" s="115"/>
      <c r="GZ50" s="115"/>
      <c r="HA50" s="115"/>
      <c r="HB50" s="115"/>
      <c r="HC50" s="115"/>
      <c r="HD50" s="115"/>
      <c r="HE50" s="115"/>
      <c r="HF50" s="115"/>
      <c r="HG50" s="115"/>
      <c r="HH50" s="115"/>
      <c r="HI50" s="115"/>
      <c r="HJ50" s="115"/>
      <c r="HK50" s="115"/>
      <c r="HL50" s="115"/>
      <c r="HM50" s="115"/>
      <c r="HN50" s="115"/>
      <c r="HO50" s="115"/>
      <c r="HP50" s="115"/>
      <c r="HQ50" s="115"/>
      <c r="HR50" s="115"/>
      <c r="HS50" s="115"/>
      <c r="HT50" s="115"/>
      <c r="HU50" s="115"/>
      <c r="HV50" s="115"/>
      <c r="HW50" s="115"/>
      <c r="HX50" s="115"/>
      <c r="HY50" s="115"/>
      <c r="HZ50" s="115"/>
      <c r="IA50" s="115"/>
      <c r="IB50" s="115"/>
      <c r="IC50" s="115"/>
      <c r="ID50" s="115"/>
      <c r="IE50" s="115"/>
      <c r="IF50" s="115"/>
      <c r="IG50" s="115"/>
      <c r="IH50" s="115"/>
      <c r="II50" s="115"/>
      <c r="IJ50" s="115"/>
      <c r="IK50" s="115"/>
      <c r="IL50" s="115"/>
      <c r="IM50" s="115"/>
      <c r="IN50" s="115"/>
      <c r="IO50" s="115"/>
      <c r="IP50" s="115"/>
      <c r="IQ50" s="115"/>
      <c r="IR50" s="115"/>
      <c r="IS50" s="115"/>
      <c r="IT50" s="115"/>
      <c r="IU50" s="115"/>
      <c r="IV50" s="115"/>
      <c r="IW50" s="115"/>
      <c r="IX50" s="115"/>
      <c r="IY50" s="115"/>
      <c r="IZ50" s="115"/>
      <c r="JA50" s="115"/>
      <c r="JB50" s="115"/>
      <c r="JC50" s="115"/>
      <c r="JD50" s="115"/>
      <c r="JE50" s="115"/>
      <c r="JF50" s="115"/>
      <c r="JG50" s="115"/>
      <c r="JH50" s="115"/>
      <c r="JI50" s="115"/>
      <c r="JJ50" s="115"/>
      <c r="JK50" s="115"/>
      <c r="JL50" s="115"/>
      <c r="JM50" s="115"/>
      <c r="JN50" s="115"/>
      <c r="JO50" s="115"/>
      <c r="JP50" s="115"/>
      <c r="JQ50" s="115"/>
      <c r="JR50" s="115"/>
      <c r="JS50" s="115"/>
      <c r="JT50" s="115"/>
      <c r="JU50" s="115"/>
      <c r="JV50" s="115"/>
      <c r="JW50" s="115"/>
      <c r="JX50" s="115"/>
      <c r="JY50" s="115"/>
      <c r="JZ50" s="115"/>
      <c r="KA50" s="115"/>
      <c r="KB50" s="115"/>
      <c r="KC50" s="115"/>
      <c r="KD50" s="115"/>
      <c r="KE50" s="115"/>
      <c r="KF50" s="115"/>
      <c r="KG50" s="115"/>
      <c r="KH50" s="115"/>
      <c r="KI50" s="115"/>
      <c r="KJ50" s="115"/>
      <c r="KK50" s="115"/>
      <c r="KL50" s="115"/>
      <c r="KM50" s="115"/>
      <c r="KN50" s="115"/>
      <c r="KO50" s="115"/>
      <c r="KP50" s="115"/>
      <c r="KQ50" s="115"/>
      <c r="KR50" s="115"/>
      <c r="KS50" s="115"/>
      <c r="KT50" s="115"/>
      <c r="KU50" s="115"/>
      <c r="KV50" s="115"/>
      <c r="KW50" s="115"/>
      <c r="KX50" s="115"/>
      <c r="KY50" s="115"/>
      <c r="KZ50" s="115"/>
      <c r="LA50" s="115"/>
      <c r="LB50" s="115"/>
      <c r="LC50" s="115"/>
      <c r="LD50" s="115"/>
      <c r="LE50" s="115"/>
      <c r="LF50" s="115"/>
      <c r="LG50" s="115"/>
      <c r="LH50" s="115"/>
      <c r="LI50" s="115"/>
      <c r="LJ50" s="115"/>
      <c r="LK50" s="115"/>
      <c r="LL50" s="115"/>
      <c r="LM50" s="115"/>
      <c r="LN50" s="115"/>
      <c r="LO50" s="115"/>
      <c r="LP50" s="115"/>
      <c r="LQ50" s="115"/>
      <c r="LR50" s="115"/>
      <c r="LS50" s="115"/>
      <c r="LT50" s="115"/>
      <c r="LU50" s="115"/>
      <c r="LV50" s="115"/>
      <c r="LW50" s="115"/>
      <c r="LX50" s="115"/>
      <c r="LY50" s="115"/>
      <c r="LZ50" s="115"/>
      <c r="MA50" s="115"/>
      <c r="MB50" s="115"/>
      <c r="MC50" s="115"/>
      <c r="MD50" s="115"/>
      <c r="ME50" s="115"/>
      <c r="MF50" s="115"/>
      <c r="MG50" s="115"/>
      <c r="MH50" s="115"/>
      <c r="MI50" s="115"/>
      <c r="MJ50" s="115"/>
      <c r="MK50" s="115"/>
      <c r="ML50" s="115"/>
      <c r="MM50" s="115"/>
      <c r="MN50" s="115"/>
      <c r="MO50" s="115"/>
      <c r="MP50" s="115"/>
      <c r="MQ50" s="115"/>
      <c r="MR50" s="115"/>
      <c r="MS50" s="115"/>
      <c r="MT50" s="115"/>
      <c r="MU50" s="115"/>
      <c r="MV50" s="115"/>
      <c r="MW50" s="115"/>
      <c r="MX50" s="115"/>
      <c r="MY50" s="115"/>
      <c r="MZ50" s="115"/>
      <c r="NA50" s="115"/>
      <c r="NB50" s="115"/>
      <c r="NC50" s="115"/>
      <c r="ND50" s="115"/>
      <c r="NE50" s="115"/>
      <c r="NF50" s="115"/>
      <c r="NG50" s="115"/>
      <c r="NH50" s="115"/>
      <c r="NI50" s="115"/>
      <c r="NJ50" s="115"/>
      <c r="NK50" s="115"/>
      <c r="NL50" s="115"/>
      <c r="NM50" s="115"/>
      <c r="NN50" s="115"/>
      <c r="NO50" s="115"/>
      <c r="NP50" s="115"/>
      <c r="NQ50" s="115"/>
      <c r="NR50" s="115"/>
      <c r="NS50" s="115"/>
      <c r="NT50" s="115"/>
      <c r="NU50" s="115"/>
      <c r="NV50" s="115"/>
      <c r="NW50" s="115"/>
      <c r="NX50" s="115"/>
      <c r="NY50" s="115"/>
      <c r="NZ50" s="115"/>
      <c r="OA50" s="115"/>
      <c r="OB50" s="115"/>
      <c r="OC50" s="115"/>
      <c r="OD50" s="115"/>
      <c r="OE50" s="115"/>
      <c r="OF50" s="115"/>
      <c r="OG50" s="115"/>
      <c r="OH50" s="115"/>
      <c r="OI50" s="115"/>
      <c r="OJ50" s="115"/>
      <c r="OK50" s="115"/>
      <c r="OL50" s="115"/>
      <c r="OM50" s="115"/>
      <c r="ON50" s="115"/>
      <c r="OO50" s="115"/>
      <c r="OP50" s="115"/>
      <c r="OQ50" s="115"/>
      <c r="OR50" s="115"/>
      <c r="OS50" s="115"/>
      <c r="OT50" s="115"/>
      <c r="OU50" s="115"/>
      <c r="OV50" s="115"/>
      <c r="OW50" s="115"/>
      <c r="OX50" s="115"/>
      <c r="OY50" s="115"/>
      <c r="OZ50" s="115"/>
      <c r="PA50" s="115"/>
      <c r="PB50" s="115"/>
      <c r="PC50" s="115"/>
      <c r="PD50" s="115"/>
      <c r="PE50" s="115"/>
      <c r="PF50" s="115"/>
      <c r="PG50" s="115"/>
      <c r="PH50" s="115"/>
      <c r="PI50" s="115"/>
      <c r="PJ50" s="115"/>
      <c r="PK50" s="115"/>
      <c r="PL50" s="115"/>
      <c r="PM50" s="115"/>
      <c r="PN50" s="115"/>
      <c r="PO50" s="115"/>
      <c r="PP50" s="115"/>
      <c r="PQ50" s="115"/>
      <c r="PR50" s="115"/>
      <c r="PS50" s="115"/>
      <c r="PT50" s="115"/>
      <c r="PU50" s="115"/>
      <c r="PV50" s="115"/>
      <c r="PW50" s="115"/>
      <c r="PX50" s="115"/>
      <c r="PY50" s="115"/>
      <c r="PZ50" s="115"/>
      <c r="QA50" s="115"/>
      <c r="QB50" s="115"/>
      <c r="QC50" s="115"/>
      <c r="QD50" s="115"/>
      <c r="QE50" s="115"/>
      <c r="QF50" s="115"/>
      <c r="QG50" s="115"/>
      <c r="QH50" s="115"/>
      <c r="QI50" s="115"/>
      <c r="QJ50" s="115"/>
      <c r="QK50" s="115"/>
      <c r="QL50" s="115"/>
      <c r="QM50" s="115"/>
      <c r="QN50" s="115"/>
      <c r="QO50" s="115"/>
      <c r="QP50" s="115"/>
      <c r="QQ50" s="115"/>
      <c r="QR50" s="115"/>
      <c r="QS50" s="115"/>
      <c r="QT50" s="115"/>
      <c r="QU50" s="115"/>
      <c r="QV50" s="115"/>
      <c r="QW50" s="115"/>
      <c r="QX50" s="115"/>
      <c r="QY50" s="115"/>
      <c r="QZ50" s="115"/>
      <c r="RA50" s="115"/>
      <c r="RB50" s="115"/>
      <c r="RC50" s="115"/>
      <c r="RD50" s="115"/>
      <c r="RE50" s="115"/>
      <c r="RF50" s="115"/>
      <c r="RG50" s="115"/>
      <c r="RH50" s="115"/>
      <c r="RI50" s="115"/>
      <c r="RJ50" s="115"/>
      <c r="RK50" s="115"/>
      <c r="RL50" s="115"/>
      <c r="RM50" s="115"/>
      <c r="RN50" s="115"/>
      <c r="RO50" s="115"/>
      <c r="RP50" s="115"/>
      <c r="RQ50" s="115"/>
      <c r="RR50" s="115"/>
      <c r="RS50" s="115"/>
      <c r="RT50" s="115"/>
      <c r="RU50" s="115"/>
      <c r="RV50" s="115"/>
      <c r="RW50" s="115"/>
      <c r="RX50" s="115"/>
      <c r="RY50" s="115"/>
      <c r="RZ50" s="115"/>
      <c r="SA50" s="115"/>
      <c r="SB50" s="115"/>
      <c r="SC50" s="115"/>
      <c r="SD50" s="115"/>
      <c r="SE50" s="115"/>
      <c r="SF50" s="115"/>
      <c r="SG50" s="115"/>
      <c r="SH50" s="115"/>
      <c r="SI50" s="115"/>
      <c r="SJ50" s="115"/>
      <c r="SK50" s="115"/>
      <c r="SL50" s="115"/>
      <c r="SM50" s="115"/>
      <c r="SN50" s="115"/>
      <c r="SO50" s="115"/>
      <c r="SP50" s="115"/>
      <c r="SQ50" s="115"/>
      <c r="SR50" s="115"/>
      <c r="SS50" s="115"/>
      <c r="ST50" s="115"/>
      <c r="SU50" s="115"/>
      <c r="SV50" s="115"/>
      <c r="SW50" s="115"/>
      <c r="SX50" s="115"/>
      <c r="SY50" s="115"/>
      <c r="SZ50" s="115"/>
      <c r="TA50" s="115"/>
      <c r="TB50" s="115"/>
      <c r="TC50" s="115"/>
      <c r="TD50" s="115"/>
      <c r="TE50" s="115"/>
      <c r="TF50" s="115"/>
      <c r="TG50" s="115"/>
      <c r="TH50" s="115"/>
      <c r="TI50" s="115"/>
      <c r="TJ50" s="115"/>
      <c r="TK50" s="115"/>
      <c r="TL50" s="115"/>
      <c r="TM50" s="115"/>
      <c r="TN50" s="115"/>
      <c r="TO50" s="115"/>
      <c r="TP50" s="115"/>
      <c r="TQ50" s="115"/>
      <c r="TR50" s="115"/>
      <c r="TS50" s="115"/>
      <c r="TT50" s="115"/>
      <c r="TU50" s="115"/>
      <c r="TV50" s="115"/>
      <c r="TW50" s="115"/>
      <c r="TX50" s="115"/>
      <c r="TY50" s="115"/>
      <c r="TZ50" s="115"/>
      <c r="UA50" s="115"/>
      <c r="UB50" s="115"/>
      <c r="UC50" s="115"/>
      <c r="UD50" s="115"/>
      <c r="UE50" s="115"/>
      <c r="UF50" s="115"/>
      <c r="UG50" s="115"/>
      <c r="UH50" s="115"/>
      <c r="UI50" s="115"/>
      <c r="UJ50" s="115"/>
      <c r="UK50" s="115"/>
      <c r="UL50" s="115"/>
      <c r="UM50" s="115"/>
      <c r="UN50" s="115"/>
      <c r="UO50" s="115"/>
      <c r="UP50" s="115"/>
      <c r="UQ50" s="115"/>
      <c r="UR50" s="115"/>
      <c r="US50" s="115"/>
      <c r="UT50" s="115"/>
      <c r="UU50" s="115"/>
      <c r="UV50" s="115"/>
      <c r="UW50" s="115"/>
      <c r="UX50" s="115"/>
      <c r="UY50" s="115"/>
      <c r="UZ50" s="115"/>
      <c r="VA50" s="115"/>
      <c r="VB50" s="115"/>
      <c r="VC50" s="115"/>
      <c r="VD50" s="115"/>
      <c r="VE50" s="115"/>
      <c r="VF50" s="115"/>
      <c r="VG50" s="115"/>
      <c r="VH50" s="115"/>
      <c r="VI50" s="115"/>
      <c r="VJ50" s="115"/>
      <c r="VK50" s="115"/>
      <c r="VL50" s="115"/>
      <c r="VM50" s="115"/>
      <c r="VN50" s="115"/>
      <c r="VO50" s="115"/>
      <c r="VP50" s="115"/>
      <c r="VQ50" s="115"/>
      <c r="VR50" s="115"/>
      <c r="VS50" s="115"/>
      <c r="VT50" s="115"/>
      <c r="VU50" s="115"/>
      <c r="VV50" s="115"/>
      <c r="VW50" s="115"/>
      <c r="VX50" s="115"/>
      <c r="VY50" s="115"/>
      <c r="VZ50" s="115"/>
      <c r="WA50" s="115"/>
      <c r="WB50" s="115"/>
      <c r="WC50" s="115"/>
      <c r="WD50" s="115"/>
      <c r="WE50" s="115"/>
      <c r="WF50" s="115"/>
      <c r="WG50" s="115"/>
      <c r="WH50" s="115"/>
      <c r="WI50" s="115"/>
      <c r="WJ50" s="115"/>
      <c r="WK50" s="115"/>
      <c r="WL50" s="115"/>
      <c r="WM50" s="115"/>
      <c r="WN50" s="115"/>
      <c r="WO50" s="115"/>
      <c r="WP50" s="115"/>
      <c r="WQ50" s="115"/>
      <c r="WR50" s="115"/>
      <c r="WS50" s="115"/>
      <c r="WT50" s="115"/>
      <c r="WU50" s="115"/>
      <c r="WV50" s="115"/>
      <c r="WW50" s="115"/>
      <c r="WX50" s="115"/>
      <c r="WY50" s="115"/>
      <c r="WZ50" s="115"/>
      <c r="XA50" s="115"/>
      <c r="XB50" s="115"/>
      <c r="XC50" s="115"/>
      <c r="XD50" s="115"/>
      <c r="XE50" s="115"/>
      <c r="XF50" s="115"/>
      <c r="XG50" s="115"/>
      <c r="XH50" s="115"/>
      <c r="XI50" s="115"/>
      <c r="XJ50" s="115"/>
      <c r="XK50" s="115"/>
      <c r="XL50" s="115"/>
      <c r="XM50" s="115"/>
      <c r="XN50" s="115"/>
      <c r="XO50" s="115"/>
      <c r="XP50" s="115"/>
      <c r="XQ50" s="115"/>
      <c r="XR50" s="115"/>
      <c r="XS50" s="115"/>
      <c r="XT50" s="115"/>
      <c r="XU50" s="115"/>
      <c r="XV50" s="115"/>
      <c r="XW50" s="115"/>
      <c r="XX50" s="115"/>
      <c r="XY50" s="115"/>
      <c r="XZ50" s="115"/>
      <c r="YA50" s="115"/>
      <c r="YB50" s="115"/>
      <c r="YC50" s="115"/>
      <c r="YD50" s="115"/>
      <c r="YE50" s="115"/>
      <c r="YF50" s="115"/>
      <c r="YG50" s="115"/>
      <c r="YH50" s="115"/>
      <c r="YI50" s="115"/>
      <c r="YJ50" s="115"/>
      <c r="YK50" s="115"/>
      <c r="YL50" s="115"/>
      <c r="YM50" s="115"/>
      <c r="YN50" s="115"/>
      <c r="YO50" s="115"/>
      <c r="YP50" s="115"/>
      <c r="YQ50" s="115"/>
      <c r="YR50" s="115"/>
      <c r="YS50" s="115"/>
      <c r="YT50" s="115"/>
      <c r="YU50" s="115"/>
      <c r="YV50" s="115"/>
      <c r="YW50" s="115"/>
      <c r="YX50" s="115"/>
      <c r="YY50" s="115"/>
      <c r="YZ50" s="115"/>
      <c r="ZA50" s="115"/>
      <c r="ZB50" s="115"/>
      <c r="ZC50" s="115"/>
      <c r="ZD50" s="115"/>
      <c r="ZE50" s="115"/>
      <c r="ZF50" s="115"/>
      <c r="ZG50" s="115"/>
      <c r="ZH50" s="115"/>
      <c r="ZI50" s="115"/>
      <c r="ZJ50" s="115"/>
      <c r="ZK50" s="115"/>
      <c r="ZL50" s="115"/>
      <c r="ZM50" s="115"/>
      <c r="ZN50" s="115"/>
      <c r="ZO50" s="115"/>
      <c r="ZP50" s="115"/>
      <c r="ZQ50" s="115"/>
      <c r="ZR50" s="115"/>
      <c r="ZS50" s="115"/>
      <c r="ZT50" s="115"/>
      <c r="ZU50" s="115"/>
      <c r="ZV50" s="115"/>
      <c r="ZW50" s="115"/>
      <c r="ZX50" s="115"/>
      <c r="ZY50" s="115"/>
      <c r="ZZ50" s="115"/>
      <c r="AAA50" s="115"/>
      <c r="AAB50" s="115"/>
      <c r="AAC50" s="115"/>
      <c r="AAD50" s="115"/>
      <c r="AAE50" s="115"/>
      <c r="AAF50" s="115"/>
      <c r="AAG50" s="115"/>
      <c r="AAH50" s="115"/>
      <c r="AAI50" s="115"/>
      <c r="AAJ50" s="115"/>
      <c r="AAK50" s="115"/>
      <c r="AAL50" s="115"/>
      <c r="AAM50" s="115"/>
      <c r="AAN50" s="115"/>
      <c r="AAO50" s="115"/>
      <c r="AAP50" s="115"/>
      <c r="AAQ50" s="115"/>
      <c r="AAR50" s="115"/>
      <c r="AAS50" s="115"/>
      <c r="AAT50" s="115"/>
      <c r="AAU50" s="115"/>
      <c r="AAV50" s="115"/>
      <c r="AAW50" s="115"/>
      <c r="AAX50" s="115"/>
      <c r="AAY50" s="115"/>
      <c r="AAZ50" s="115"/>
      <c r="ABA50" s="115"/>
      <c r="ABB50" s="115"/>
      <c r="ABC50" s="115"/>
      <c r="ABD50" s="115"/>
      <c r="ABE50" s="115"/>
      <c r="ABF50" s="115"/>
      <c r="ABG50" s="115"/>
      <c r="ABH50" s="115"/>
      <c r="ABI50" s="115"/>
      <c r="ABJ50" s="115"/>
      <c r="ABK50" s="115"/>
      <c r="ABL50" s="115"/>
      <c r="ABM50" s="115"/>
      <c r="ABN50" s="115"/>
      <c r="ABO50" s="115"/>
      <c r="ABP50" s="115"/>
      <c r="ABQ50" s="115"/>
      <c r="ABR50" s="115"/>
      <c r="ABS50" s="115"/>
      <c r="ABT50" s="115"/>
      <c r="ABU50" s="115"/>
      <c r="ABV50" s="115"/>
      <c r="ABW50" s="115"/>
      <c r="ABX50" s="115"/>
      <c r="ABY50" s="115"/>
      <c r="ABZ50" s="115"/>
      <c r="ACA50" s="115"/>
      <c r="ACB50" s="115"/>
      <c r="ACC50" s="115"/>
      <c r="ACD50" s="115"/>
      <c r="ACE50" s="115"/>
      <c r="ACF50" s="115"/>
      <c r="ACG50" s="115"/>
      <c r="ACH50" s="115"/>
      <c r="ACI50" s="115"/>
      <c r="ACJ50" s="115"/>
      <c r="ACK50" s="115"/>
      <c r="ACL50" s="115"/>
      <c r="ACM50" s="115"/>
      <c r="ACN50" s="115"/>
      <c r="ACO50" s="115"/>
      <c r="ACP50" s="115"/>
      <c r="ACQ50" s="115"/>
      <c r="ACR50" s="115"/>
      <c r="ACS50" s="115"/>
      <c r="ACT50" s="115"/>
      <c r="ACU50" s="115"/>
      <c r="ACV50" s="115"/>
      <c r="ACW50" s="115"/>
      <c r="ACX50" s="115"/>
      <c r="ACY50" s="115"/>
      <c r="ACZ50" s="115"/>
      <c r="ADA50" s="115"/>
      <c r="ADB50" s="115"/>
      <c r="ADC50" s="115"/>
      <c r="ADD50" s="115"/>
      <c r="ADE50" s="115"/>
      <c r="ADF50" s="115"/>
      <c r="ADG50" s="115"/>
      <c r="ADH50" s="115"/>
      <c r="ADI50" s="115"/>
      <c r="ADJ50" s="115"/>
      <c r="ADK50" s="115"/>
      <c r="ADL50" s="115"/>
      <c r="ADM50" s="115"/>
      <c r="ADN50" s="115"/>
      <c r="ADO50" s="115"/>
      <c r="ADP50" s="115"/>
      <c r="ADQ50" s="115"/>
      <c r="ADR50" s="115"/>
      <c r="ADS50" s="115"/>
      <c r="ADT50" s="115"/>
      <c r="ADU50" s="115"/>
      <c r="ADV50" s="115"/>
      <c r="ADW50" s="115"/>
      <c r="ADX50" s="115"/>
      <c r="ADY50" s="115"/>
      <c r="ADZ50" s="115"/>
      <c r="AEA50" s="115"/>
      <c r="AEB50" s="115"/>
      <c r="AEC50" s="115"/>
      <c r="AED50" s="115"/>
      <c r="AEE50" s="115"/>
      <c r="AEF50" s="115"/>
      <c r="AEG50" s="115"/>
      <c r="AEH50" s="115"/>
      <c r="AEI50" s="115"/>
      <c r="AEJ50" s="115"/>
      <c r="AEK50" s="115"/>
      <c r="AEL50" s="115"/>
      <c r="AEM50" s="115"/>
      <c r="AEN50" s="115"/>
      <c r="AEO50" s="115"/>
      <c r="AEP50" s="115"/>
      <c r="AEQ50" s="115"/>
      <c r="AER50" s="115"/>
      <c r="AES50" s="115"/>
      <c r="AET50" s="115"/>
      <c r="AEU50" s="115"/>
      <c r="AEV50" s="115"/>
      <c r="AEW50" s="115"/>
      <c r="AEX50" s="115"/>
      <c r="AEY50" s="115"/>
      <c r="AEZ50" s="115"/>
      <c r="AFA50" s="115"/>
      <c r="AFB50" s="115"/>
      <c r="AFC50" s="115"/>
      <c r="AFD50" s="115"/>
      <c r="AFE50" s="115"/>
      <c r="AFF50" s="115"/>
      <c r="AFG50" s="115"/>
      <c r="AFH50" s="115"/>
      <c r="AFI50" s="115"/>
      <c r="AFJ50" s="115"/>
      <c r="AFK50" s="115"/>
      <c r="AFL50" s="115"/>
      <c r="AFM50" s="115"/>
      <c r="AFN50" s="115"/>
      <c r="AFO50" s="115"/>
      <c r="AFP50" s="115"/>
      <c r="AFQ50" s="115"/>
      <c r="AFR50" s="115"/>
      <c r="AFS50" s="115"/>
      <c r="AFT50" s="115"/>
      <c r="AFU50" s="115"/>
      <c r="AFV50" s="115"/>
      <c r="AFW50" s="115"/>
      <c r="AFX50" s="115"/>
      <c r="AFY50" s="115"/>
      <c r="AFZ50" s="115"/>
      <c r="AGA50" s="115"/>
      <c r="AGB50" s="115"/>
      <c r="AGC50" s="115"/>
      <c r="AGD50" s="115"/>
      <c r="AGE50" s="115"/>
      <c r="AGF50" s="115"/>
      <c r="AGG50" s="115"/>
      <c r="AGH50" s="115"/>
      <c r="AGI50" s="115"/>
      <c r="AGJ50" s="115"/>
      <c r="AGK50" s="115"/>
      <c r="AGL50" s="115"/>
      <c r="AGM50" s="115"/>
      <c r="AGN50" s="115"/>
      <c r="AGO50" s="115"/>
      <c r="AGP50" s="115"/>
      <c r="AGQ50" s="115"/>
      <c r="AGR50" s="115"/>
      <c r="AGS50" s="115"/>
      <c r="AGT50" s="115"/>
      <c r="AGU50" s="115"/>
      <c r="AGV50" s="115"/>
      <c r="AGW50" s="115"/>
      <c r="AGX50" s="115"/>
      <c r="AGY50" s="115"/>
      <c r="AGZ50" s="115"/>
      <c r="AHA50" s="115"/>
      <c r="AHB50" s="115"/>
      <c r="AHC50" s="115"/>
      <c r="AHD50" s="115"/>
      <c r="AHE50" s="115"/>
      <c r="AHF50" s="115"/>
      <c r="AHG50" s="115"/>
      <c r="AHH50" s="115"/>
      <c r="AHI50" s="115"/>
      <c r="AHJ50" s="115"/>
      <c r="AHK50" s="115"/>
      <c r="AHL50" s="115"/>
      <c r="AHM50" s="115"/>
      <c r="AHN50" s="115"/>
      <c r="AHO50" s="115"/>
      <c r="AHP50" s="115"/>
      <c r="AHQ50" s="115"/>
      <c r="AHR50" s="115"/>
      <c r="AHS50" s="115"/>
      <c r="AHT50" s="115"/>
      <c r="AHU50" s="115"/>
      <c r="AHV50" s="115"/>
      <c r="AHW50" s="115"/>
      <c r="AHX50" s="115"/>
      <c r="AHY50" s="115"/>
      <c r="AHZ50" s="115"/>
      <c r="AIA50" s="115"/>
      <c r="AIB50" s="115"/>
      <c r="AIC50" s="115"/>
      <c r="AID50" s="115"/>
      <c r="AIE50" s="115"/>
      <c r="AIF50" s="115"/>
      <c r="AIG50" s="115"/>
      <c r="AIH50" s="115"/>
      <c r="AII50" s="115"/>
      <c r="AIJ50" s="115"/>
      <c r="AIK50" s="115"/>
      <c r="AIL50" s="115"/>
      <c r="AIM50" s="115"/>
      <c r="AIN50" s="115"/>
      <c r="AIO50" s="115"/>
      <c r="AIP50" s="115"/>
      <c r="AIQ50" s="115"/>
      <c r="AIR50" s="115"/>
      <c r="AIS50" s="115"/>
    </row>
    <row r="51" spans="1:929" ht="18.600000000000001" hidden="1" customHeight="1" x14ac:dyDescent="0.4">
      <c r="A51" s="37"/>
      <c r="B51" s="94"/>
      <c r="C51" s="94"/>
      <c r="D51" s="94"/>
      <c r="E51" s="137"/>
      <c r="BS51" s="308"/>
      <c r="BT51" s="94"/>
      <c r="BU51" s="94"/>
      <c r="BV51" s="94"/>
      <c r="BW51" s="137"/>
      <c r="BX51" s="115"/>
      <c r="BY51" s="115"/>
      <c r="BZ51" s="115"/>
      <c r="CA51" s="115"/>
      <c r="CB51" s="115"/>
      <c r="CC51" s="115"/>
      <c r="CD51" s="115"/>
      <c r="CE51" s="115"/>
      <c r="CF51" s="115"/>
      <c r="CG51" s="115"/>
      <c r="CH51" s="115"/>
      <c r="CI51" s="115"/>
      <c r="CJ51" s="115"/>
      <c r="CK51" s="115"/>
      <c r="CL51" s="115"/>
      <c r="CM51" s="115"/>
      <c r="CN51" s="115"/>
      <c r="CO51" s="115"/>
      <c r="CP51" s="115"/>
      <c r="CQ51" s="115"/>
      <c r="CR51" s="115"/>
      <c r="CS51" s="115"/>
      <c r="CT51" s="115"/>
      <c r="CU51" s="115"/>
      <c r="CV51" s="115"/>
      <c r="CW51" s="115"/>
      <c r="CX51" s="115"/>
      <c r="CY51" s="115"/>
      <c r="CZ51" s="115"/>
      <c r="DA51" s="115"/>
      <c r="DB51" s="115"/>
      <c r="DC51" s="115"/>
      <c r="DD51" s="115"/>
      <c r="DE51" s="115"/>
      <c r="DF51" s="115"/>
      <c r="DG51" s="115"/>
      <c r="DH51" s="115"/>
      <c r="DI51" s="115"/>
      <c r="DJ51" s="115"/>
      <c r="DK51" s="115"/>
      <c r="DL51" s="115"/>
      <c r="DM51" s="115"/>
      <c r="DN51" s="115"/>
      <c r="DO51" s="115"/>
      <c r="DP51" s="115"/>
      <c r="DQ51" s="115"/>
      <c r="DR51" s="115"/>
      <c r="DS51" s="115"/>
      <c r="DT51" s="115"/>
      <c r="DU51" s="115"/>
      <c r="DV51" s="115"/>
      <c r="DW51" s="115"/>
      <c r="DX51" s="115"/>
      <c r="DY51" s="115"/>
      <c r="DZ51" s="115"/>
      <c r="EA51" s="115"/>
      <c r="EB51" s="115"/>
      <c r="EC51" s="115"/>
      <c r="ED51" s="115"/>
      <c r="EE51" s="115"/>
      <c r="EF51" s="115"/>
      <c r="EG51" s="115"/>
      <c r="EH51" s="115"/>
      <c r="EI51" s="115"/>
      <c r="EJ51" s="115"/>
      <c r="EK51" s="115"/>
      <c r="EL51" s="115"/>
      <c r="EM51" s="115"/>
      <c r="EN51" s="115"/>
      <c r="EO51" s="115"/>
      <c r="EP51" s="115"/>
      <c r="EQ51" s="115"/>
      <c r="ER51" s="115"/>
      <c r="ES51" s="115"/>
      <c r="ET51" s="115"/>
      <c r="EU51" s="115"/>
      <c r="EV51" s="115"/>
      <c r="EW51" s="115"/>
      <c r="EX51" s="115"/>
      <c r="EY51" s="115"/>
      <c r="EZ51" s="115"/>
      <c r="FA51" s="115"/>
      <c r="FB51" s="115"/>
      <c r="FC51" s="115"/>
      <c r="FD51" s="115"/>
      <c r="FE51" s="115"/>
      <c r="FF51" s="115"/>
      <c r="FG51" s="115"/>
      <c r="FH51" s="115"/>
      <c r="FI51" s="115"/>
      <c r="FJ51" s="115"/>
      <c r="FK51" s="115"/>
      <c r="FL51" s="115"/>
      <c r="FM51" s="115"/>
      <c r="FN51" s="115"/>
      <c r="FO51" s="115"/>
      <c r="FP51" s="115"/>
      <c r="FQ51" s="115"/>
      <c r="FR51" s="115"/>
      <c r="FS51" s="115"/>
      <c r="FT51" s="115"/>
      <c r="FU51" s="115"/>
      <c r="FV51" s="115"/>
      <c r="FW51" s="115"/>
      <c r="FX51" s="115"/>
      <c r="FY51" s="115"/>
      <c r="FZ51" s="115"/>
      <c r="GA51" s="115"/>
      <c r="GB51" s="115"/>
      <c r="GC51" s="115"/>
      <c r="GD51" s="115"/>
      <c r="GE51" s="115"/>
      <c r="GF51" s="115"/>
      <c r="GG51" s="115"/>
      <c r="GH51" s="115"/>
      <c r="GI51" s="115"/>
      <c r="GJ51" s="115"/>
      <c r="GK51" s="115"/>
      <c r="GL51" s="115"/>
      <c r="GM51" s="115"/>
      <c r="GN51" s="115"/>
      <c r="GO51" s="115"/>
      <c r="GP51" s="115"/>
      <c r="GQ51" s="115"/>
      <c r="GR51" s="115"/>
      <c r="GS51" s="115"/>
      <c r="GT51" s="115"/>
      <c r="GU51" s="115"/>
      <c r="GV51" s="115"/>
      <c r="GW51" s="115"/>
      <c r="GX51" s="115"/>
      <c r="GY51" s="115"/>
      <c r="GZ51" s="115"/>
      <c r="HA51" s="115"/>
      <c r="HB51" s="115"/>
      <c r="HC51" s="115"/>
      <c r="HD51" s="115"/>
      <c r="HE51" s="115"/>
      <c r="HF51" s="115"/>
      <c r="HG51" s="115"/>
      <c r="HH51" s="115"/>
      <c r="HI51" s="115"/>
      <c r="HJ51" s="115"/>
      <c r="HK51" s="115"/>
      <c r="HL51" s="115"/>
      <c r="HM51" s="115"/>
      <c r="HN51" s="115"/>
      <c r="HO51" s="115"/>
      <c r="HP51" s="115"/>
      <c r="HQ51" s="115"/>
      <c r="HR51" s="115"/>
      <c r="HS51" s="115"/>
      <c r="HT51" s="115"/>
      <c r="HU51" s="115"/>
      <c r="HV51" s="115"/>
      <c r="HW51" s="115"/>
      <c r="HX51" s="115"/>
      <c r="HY51" s="115"/>
      <c r="HZ51" s="115"/>
      <c r="IA51" s="115"/>
      <c r="IB51" s="115"/>
      <c r="IC51" s="115"/>
      <c r="ID51" s="115"/>
      <c r="IE51" s="115"/>
      <c r="IF51" s="115"/>
      <c r="IG51" s="115"/>
      <c r="IH51" s="115"/>
      <c r="II51" s="115"/>
      <c r="IJ51" s="115"/>
      <c r="IK51" s="115"/>
      <c r="IL51" s="115"/>
      <c r="IM51" s="115"/>
      <c r="IN51" s="115"/>
      <c r="IO51" s="115"/>
      <c r="IP51" s="115"/>
      <c r="IQ51" s="115"/>
      <c r="IR51" s="115"/>
      <c r="IS51" s="115"/>
      <c r="IT51" s="115"/>
      <c r="IU51" s="115"/>
      <c r="IV51" s="115"/>
      <c r="IW51" s="115"/>
      <c r="IX51" s="115"/>
      <c r="IY51" s="115"/>
      <c r="IZ51" s="115"/>
      <c r="JA51" s="115"/>
      <c r="JB51" s="115"/>
      <c r="JC51" s="115"/>
      <c r="JD51" s="115"/>
      <c r="JE51" s="115"/>
      <c r="JF51" s="115"/>
      <c r="JG51" s="115"/>
      <c r="JH51" s="115"/>
      <c r="JI51" s="115"/>
      <c r="JJ51" s="115"/>
      <c r="JK51" s="115"/>
      <c r="JL51" s="115"/>
      <c r="JM51" s="115"/>
      <c r="JN51" s="115"/>
      <c r="JO51" s="115"/>
      <c r="JP51" s="115"/>
      <c r="JQ51" s="115"/>
      <c r="JR51" s="115"/>
      <c r="JS51" s="115"/>
      <c r="JT51" s="115"/>
      <c r="JU51" s="115"/>
      <c r="JV51" s="115"/>
      <c r="JW51" s="115"/>
      <c r="JX51" s="115"/>
      <c r="JY51" s="115"/>
      <c r="JZ51" s="115"/>
      <c r="KA51" s="115"/>
      <c r="KB51" s="115"/>
      <c r="KC51" s="115"/>
      <c r="KD51" s="115"/>
      <c r="KE51" s="115"/>
      <c r="KF51" s="115"/>
      <c r="KG51" s="115"/>
      <c r="KH51" s="115"/>
      <c r="KI51" s="115"/>
      <c r="KJ51" s="115"/>
      <c r="KK51" s="115"/>
      <c r="KL51" s="115"/>
      <c r="KM51" s="115"/>
      <c r="KN51" s="115"/>
      <c r="KO51" s="115"/>
      <c r="KP51" s="115"/>
      <c r="KQ51" s="115"/>
      <c r="KR51" s="115"/>
      <c r="KS51" s="115"/>
      <c r="KT51" s="115"/>
      <c r="KU51" s="115"/>
      <c r="KV51" s="115"/>
      <c r="KW51" s="115"/>
      <c r="KX51" s="115"/>
      <c r="KY51" s="115"/>
      <c r="KZ51" s="115"/>
      <c r="LA51" s="115"/>
      <c r="LB51" s="115"/>
      <c r="LC51" s="115"/>
      <c r="LD51" s="115"/>
      <c r="LE51" s="115"/>
      <c r="LF51" s="115"/>
      <c r="LG51" s="115"/>
      <c r="LH51" s="115"/>
      <c r="LI51" s="115"/>
      <c r="LJ51" s="115"/>
      <c r="LK51" s="115"/>
      <c r="LL51" s="115"/>
      <c r="LM51" s="115"/>
      <c r="LN51" s="115"/>
      <c r="LO51" s="115"/>
      <c r="LP51" s="115"/>
      <c r="LQ51" s="115"/>
      <c r="LR51" s="115"/>
      <c r="LS51" s="115"/>
      <c r="LT51" s="115"/>
      <c r="LU51" s="115"/>
      <c r="LV51" s="115"/>
      <c r="LW51" s="115"/>
      <c r="LX51" s="115"/>
      <c r="LY51" s="115"/>
      <c r="LZ51" s="115"/>
      <c r="MA51" s="115"/>
      <c r="MB51" s="115"/>
      <c r="MC51" s="115"/>
      <c r="MD51" s="115"/>
      <c r="ME51" s="115"/>
      <c r="MF51" s="115"/>
      <c r="MG51" s="115"/>
      <c r="MH51" s="115"/>
      <c r="MI51" s="115"/>
      <c r="MJ51" s="115"/>
      <c r="MK51" s="115"/>
      <c r="ML51" s="115"/>
      <c r="MM51" s="115"/>
      <c r="MN51" s="115"/>
      <c r="MO51" s="115"/>
      <c r="MP51" s="115"/>
      <c r="MQ51" s="115"/>
      <c r="MR51" s="115"/>
      <c r="MS51" s="115"/>
      <c r="MT51" s="115"/>
      <c r="MU51" s="115"/>
      <c r="MV51" s="115"/>
      <c r="MW51" s="115"/>
      <c r="MX51" s="115"/>
      <c r="MY51" s="115"/>
      <c r="MZ51" s="115"/>
      <c r="NA51" s="115"/>
      <c r="NB51" s="115"/>
      <c r="NC51" s="115"/>
      <c r="ND51" s="115"/>
      <c r="NE51" s="115"/>
      <c r="NF51" s="115"/>
      <c r="NG51" s="115"/>
      <c r="NH51" s="115"/>
      <c r="NI51" s="115"/>
      <c r="NJ51" s="115"/>
      <c r="NK51" s="115"/>
      <c r="NL51" s="115"/>
      <c r="NM51" s="115"/>
      <c r="NN51" s="115"/>
      <c r="NO51" s="115"/>
      <c r="NP51" s="115"/>
      <c r="NQ51" s="115"/>
      <c r="NR51" s="115"/>
      <c r="NS51" s="115"/>
      <c r="NT51" s="115"/>
      <c r="NU51" s="115"/>
      <c r="NV51" s="115"/>
      <c r="NW51" s="115"/>
      <c r="NX51" s="115"/>
      <c r="NY51" s="115"/>
      <c r="NZ51" s="115"/>
      <c r="OA51" s="115"/>
      <c r="OB51" s="115"/>
      <c r="OC51" s="115"/>
      <c r="OD51" s="115"/>
      <c r="OE51" s="115"/>
      <c r="OF51" s="115"/>
      <c r="OG51" s="115"/>
      <c r="OH51" s="115"/>
      <c r="OI51" s="115"/>
      <c r="OJ51" s="115"/>
      <c r="OK51" s="115"/>
      <c r="OL51" s="115"/>
      <c r="OM51" s="115"/>
      <c r="ON51" s="115"/>
      <c r="OO51" s="115"/>
      <c r="OP51" s="115"/>
      <c r="OQ51" s="115"/>
      <c r="OR51" s="115"/>
      <c r="OS51" s="115"/>
      <c r="OT51" s="115"/>
      <c r="OU51" s="115"/>
      <c r="OV51" s="115"/>
      <c r="OW51" s="115"/>
      <c r="OX51" s="115"/>
      <c r="OY51" s="115"/>
      <c r="OZ51" s="115"/>
      <c r="PA51" s="115"/>
      <c r="PB51" s="115"/>
      <c r="PC51" s="115"/>
      <c r="PD51" s="115"/>
      <c r="PE51" s="115"/>
      <c r="PF51" s="115"/>
      <c r="PG51" s="115"/>
      <c r="PH51" s="115"/>
      <c r="PI51" s="115"/>
      <c r="PJ51" s="115"/>
      <c r="PK51" s="115"/>
      <c r="PL51" s="115"/>
      <c r="PM51" s="115"/>
      <c r="PN51" s="115"/>
      <c r="PO51" s="115"/>
      <c r="PP51" s="115"/>
      <c r="PQ51" s="115"/>
      <c r="PR51" s="115"/>
      <c r="PS51" s="115"/>
      <c r="PT51" s="115"/>
      <c r="PU51" s="115"/>
      <c r="PV51" s="115"/>
      <c r="PW51" s="115"/>
      <c r="PX51" s="115"/>
      <c r="PY51" s="115"/>
      <c r="PZ51" s="115"/>
      <c r="QA51" s="115"/>
      <c r="QB51" s="115"/>
      <c r="QC51" s="115"/>
      <c r="QD51" s="115"/>
      <c r="QE51" s="115"/>
      <c r="QF51" s="115"/>
      <c r="QG51" s="115"/>
      <c r="QH51" s="115"/>
      <c r="QI51" s="115"/>
      <c r="QJ51" s="115"/>
      <c r="QK51" s="115"/>
      <c r="QL51" s="115"/>
      <c r="QM51" s="115"/>
      <c r="QN51" s="115"/>
      <c r="QO51" s="115"/>
      <c r="QP51" s="115"/>
      <c r="QQ51" s="115"/>
      <c r="QR51" s="115"/>
      <c r="QS51" s="115"/>
      <c r="QT51" s="115"/>
      <c r="QU51" s="115"/>
      <c r="QV51" s="115"/>
      <c r="QW51" s="115"/>
      <c r="QX51" s="115"/>
      <c r="QY51" s="115"/>
      <c r="QZ51" s="115"/>
      <c r="RA51" s="115"/>
      <c r="RB51" s="115"/>
      <c r="RC51" s="115"/>
      <c r="RD51" s="115"/>
      <c r="RE51" s="115"/>
      <c r="RF51" s="115"/>
      <c r="RG51" s="115"/>
      <c r="RH51" s="115"/>
      <c r="RI51" s="115"/>
      <c r="RJ51" s="115"/>
      <c r="RK51" s="115"/>
      <c r="RL51" s="115"/>
      <c r="RM51" s="115"/>
      <c r="RN51" s="115"/>
      <c r="RO51" s="115"/>
      <c r="RP51" s="115"/>
      <c r="RQ51" s="115"/>
      <c r="RR51" s="115"/>
      <c r="RS51" s="115"/>
      <c r="RT51" s="115"/>
      <c r="RU51" s="115"/>
      <c r="RV51" s="115"/>
      <c r="RW51" s="115"/>
      <c r="RX51" s="115"/>
      <c r="RY51" s="115"/>
      <c r="RZ51" s="115"/>
      <c r="SA51" s="115"/>
      <c r="SB51" s="115"/>
      <c r="SC51" s="115"/>
      <c r="SD51" s="115"/>
      <c r="SE51" s="115"/>
      <c r="SF51" s="115"/>
      <c r="SG51" s="115"/>
      <c r="SH51" s="115"/>
      <c r="SI51" s="115"/>
      <c r="SJ51" s="115"/>
      <c r="SK51" s="115"/>
      <c r="SL51" s="115"/>
      <c r="SM51" s="115"/>
      <c r="SN51" s="115"/>
      <c r="SO51" s="115"/>
      <c r="SP51" s="115"/>
      <c r="SQ51" s="115"/>
      <c r="SR51" s="115"/>
      <c r="SS51" s="115"/>
      <c r="ST51" s="115"/>
      <c r="SU51" s="115"/>
      <c r="SV51" s="115"/>
      <c r="SW51" s="115"/>
      <c r="SX51" s="115"/>
      <c r="SY51" s="115"/>
      <c r="SZ51" s="115"/>
      <c r="TA51" s="115"/>
      <c r="TB51" s="115"/>
      <c r="TC51" s="115"/>
      <c r="TD51" s="115"/>
      <c r="TE51" s="115"/>
      <c r="TF51" s="115"/>
      <c r="TG51" s="115"/>
      <c r="TH51" s="115"/>
      <c r="TI51" s="115"/>
      <c r="TJ51" s="115"/>
      <c r="TK51" s="115"/>
      <c r="TL51" s="115"/>
      <c r="TM51" s="115"/>
      <c r="TN51" s="115"/>
      <c r="TO51" s="115"/>
      <c r="TP51" s="115"/>
      <c r="TQ51" s="115"/>
      <c r="TR51" s="115"/>
      <c r="TS51" s="115"/>
      <c r="TT51" s="115"/>
      <c r="TU51" s="115"/>
      <c r="TV51" s="115"/>
      <c r="TW51" s="115"/>
      <c r="TX51" s="115"/>
      <c r="TY51" s="115"/>
      <c r="TZ51" s="115"/>
      <c r="UA51" s="115"/>
      <c r="UB51" s="115"/>
      <c r="UC51" s="115"/>
      <c r="UD51" s="115"/>
      <c r="UE51" s="115"/>
      <c r="UF51" s="115"/>
      <c r="UG51" s="115"/>
      <c r="UH51" s="115"/>
      <c r="UI51" s="115"/>
      <c r="UJ51" s="115"/>
      <c r="UK51" s="115"/>
      <c r="UL51" s="115"/>
      <c r="UM51" s="115"/>
      <c r="UN51" s="115"/>
      <c r="UO51" s="115"/>
      <c r="UP51" s="115"/>
      <c r="UQ51" s="115"/>
      <c r="UR51" s="115"/>
      <c r="US51" s="115"/>
      <c r="UT51" s="115"/>
      <c r="UU51" s="115"/>
      <c r="UV51" s="115"/>
      <c r="UW51" s="115"/>
      <c r="UX51" s="115"/>
      <c r="UY51" s="115"/>
      <c r="UZ51" s="115"/>
      <c r="VA51" s="115"/>
      <c r="VB51" s="115"/>
      <c r="VC51" s="115"/>
      <c r="VD51" s="115"/>
      <c r="VE51" s="115"/>
      <c r="VF51" s="115"/>
      <c r="VG51" s="115"/>
      <c r="VH51" s="115"/>
      <c r="VI51" s="115"/>
      <c r="VJ51" s="115"/>
      <c r="VK51" s="115"/>
      <c r="VL51" s="115"/>
      <c r="VM51" s="115"/>
      <c r="VN51" s="115"/>
      <c r="VO51" s="115"/>
      <c r="VP51" s="115"/>
      <c r="VQ51" s="115"/>
      <c r="VR51" s="115"/>
      <c r="VS51" s="115"/>
      <c r="VT51" s="115"/>
      <c r="VU51" s="115"/>
      <c r="VV51" s="115"/>
      <c r="VW51" s="115"/>
      <c r="VX51" s="115"/>
      <c r="VY51" s="115"/>
      <c r="VZ51" s="115"/>
      <c r="WA51" s="115"/>
      <c r="WB51" s="115"/>
      <c r="WC51" s="115"/>
      <c r="WD51" s="115"/>
      <c r="WE51" s="115"/>
      <c r="WF51" s="115"/>
      <c r="WG51" s="115"/>
      <c r="WH51" s="115"/>
      <c r="WI51" s="115"/>
      <c r="WJ51" s="115"/>
      <c r="WK51" s="115"/>
      <c r="WL51" s="115"/>
      <c r="WM51" s="115"/>
      <c r="WN51" s="115"/>
      <c r="WO51" s="115"/>
      <c r="WP51" s="115"/>
      <c r="WQ51" s="115"/>
      <c r="WR51" s="115"/>
      <c r="WS51" s="115"/>
      <c r="WT51" s="115"/>
      <c r="WU51" s="115"/>
      <c r="WV51" s="115"/>
      <c r="WW51" s="115"/>
      <c r="WX51" s="115"/>
      <c r="WY51" s="115"/>
      <c r="WZ51" s="115"/>
      <c r="XA51" s="115"/>
      <c r="XB51" s="115"/>
      <c r="XC51" s="115"/>
      <c r="XD51" s="115"/>
      <c r="XE51" s="115"/>
      <c r="XF51" s="115"/>
      <c r="XG51" s="115"/>
      <c r="XH51" s="115"/>
      <c r="XI51" s="115"/>
      <c r="XJ51" s="115"/>
      <c r="XK51" s="115"/>
      <c r="XL51" s="115"/>
      <c r="XM51" s="115"/>
      <c r="XN51" s="115"/>
      <c r="XO51" s="115"/>
      <c r="XP51" s="115"/>
      <c r="XQ51" s="115"/>
      <c r="XR51" s="115"/>
      <c r="XS51" s="115"/>
      <c r="XT51" s="115"/>
      <c r="XU51" s="115"/>
      <c r="XV51" s="115"/>
      <c r="XW51" s="115"/>
      <c r="XX51" s="115"/>
      <c r="XY51" s="115"/>
      <c r="XZ51" s="115"/>
      <c r="YA51" s="115"/>
      <c r="YB51" s="115"/>
      <c r="YC51" s="115"/>
      <c r="YD51" s="115"/>
      <c r="YE51" s="115"/>
      <c r="YF51" s="115"/>
      <c r="YG51" s="115"/>
      <c r="YH51" s="115"/>
      <c r="YI51" s="115"/>
      <c r="YJ51" s="115"/>
      <c r="YK51" s="115"/>
      <c r="YL51" s="115"/>
      <c r="YM51" s="115"/>
      <c r="YN51" s="115"/>
      <c r="YO51" s="115"/>
      <c r="YP51" s="115"/>
      <c r="YQ51" s="115"/>
      <c r="YR51" s="115"/>
      <c r="YS51" s="115"/>
      <c r="YT51" s="115"/>
      <c r="YU51" s="115"/>
      <c r="YV51" s="115"/>
      <c r="YW51" s="115"/>
      <c r="YX51" s="115"/>
      <c r="YY51" s="115"/>
      <c r="YZ51" s="115"/>
      <c r="ZA51" s="115"/>
      <c r="ZB51" s="115"/>
      <c r="ZC51" s="115"/>
      <c r="ZD51" s="115"/>
      <c r="ZE51" s="115"/>
      <c r="ZF51" s="115"/>
      <c r="ZG51" s="115"/>
      <c r="ZH51" s="115"/>
      <c r="ZI51" s="115"/>
      <c r="ZJ51" s="115"/>
      <c r="ZK51" s="115"/>
      <c r="ZL51" s="115"/>
      <c r="ZM51" s="115"/>
      <c r="ZN51" s="115"/>
      <c r="ZO51" s="115"/>
      <c r="ZP51" s="115"/>
      <c r="ZQ51" s="115"/>
      <c r="ZR51" s="115"/>
      <c r="ZS51" s="115"/>
      <c r="ZT51" s="115"/>
      <c r="ZU51" s="115"/>
      <c r="ZV51" s="115"/>
      <c r="ZW51" s="115"/>
      <c r="ZX51" s="115"/>
      <c r="ZY51" s="115"/>
      <c r="ZZ51" s="115"/>
      <c r="AAA51" s="115"/>
      <c r="AAB51" s="115"/>
      <c r="AAC51" s="115"/>
      <c r="AAD51" s="115"/>
      <c r="AAE51" s="115"/>
      <c r="AAF51" s="115"/>
      <c r="AAG51" s="115"/>
      <c r="AAH51" s="115"/>
      <c r="AAI51" s="115"/>
      <c r="AAJ51" s="115"/>
      <c r="AAK51" s="115"/>
      <c r="AAL51" s="115"/>
      <c r="AAM51" s="115"/>
      <c r="AAN51" s="115"/>
      <c r="AAO51" s="115"/>
      <c r="AAP51" s="115"/>
      <c r="AAQ51" s="115"/>
      <c r="AAR51" s="115"/>
      <c r="AAS51" s="115"/>
      <c r="AAT51" s="115"/>
      <c r="AAU51" s="115"/>
      <c r="AAV51" s="115"/>
      <c r="AAW51" s="115"/>
      <c r="AAX51" s="115"/>
      <c r="AAY51" s="115"/>
      <c r="AAZ51" s="115"/>
      <c r="ABA51" s="115"/>
      <c r="ABB51" s="115"/>
      <c r="ABC51" s="115"/>
      <c r="ABD51" s="115"/>
      <c r="ABE51" s="115"/>
      <c r="ABF51" s="115"/>
      <c r="ABG51" s="115"/>
      <c r="ABH51" s="115"/>
      <c r="ABI51" s="115"/>
      <c r="ABJ51" s="115"/>
      <c r="ABK51" s="115"/>
      <c r="ABL51" s="115"/>
      <c r="ABM51" s="115"/>
      <c r="ABN51" s="115"/>
      <c r="ABO51" s="115"/>
      <c r="ABP51" s="115"/>
      <c r="ABQ51" s="115"/>
      <c r="ABR51" s="115"/>
      <c r="ABS51" s="115"/>
      <c r="ABT51" s="115"/>
      <c r="ABU51" s="115"/>
      <c r="ABV51" s="115"/>
      <c r="ABW51" s="115"/>
      <c r="ABX51" s="115"/>
      <c r="ABY51" s="115"/>
      <c r="ABZ51" s="115"/>
      <c r="ACA51" s="115"/>
      <c r="ACB51" s="115"/>
      <c r="ACC51" s="115"/>
      <c r="ACD51" s="115"/>
      <c r="ACE51" s="115"/>
      <c r="ACF51" s="115"/>
      <c r="ACG51" s="115"/>
      <c r="ACH51" s="115"/>
      <c r="ACI51" s="115"/>
      <c r="ACJ51" s="115"/>
      <c r="ACK51" s="115"/>
      <c r="ACL51" s="115"/>
      <c r="ACM51" s="115"/>
      <c r="ACN51" s="115"/>
      <c r="ACO51" s="115"/>
      <c r="ACP51" s="115"/>
      <c r="ACQ51" s="115"/>
      <c r="ACR51" s="115"/>
      <c r="ACS51" s="115"/>
      <c r="ACT51" s="115"/>
      <c r="ACU51" s="115"/>
      <c r="ACV51" s="115"/>
      <c r="ACW51" s="115"/>
      <c r="ACX51" s="115"/>
      <c r="ACY51" s="115"/>
      <c r="ACZ51" s="115"/>
      <c r="ADA51" s="115"/>
      <c r="ADB51" s="115"/>
      <c r="ADC51" s="115"/>
      <c r="ADD51" s="115"/>
      <c r="ADE51" s="115"/>
      <c r="ADF51" s="115"/>
      <c r="ADG51" s="115"/>
      <c r="ADH51" s="115"/>
      <c r="ADI51" s="115"/>
      <c r="ADJ51" s="115"/>
      <c r="ADK51" s="115"/>
      <c r="ADL51" s="115"/>
      <c r="ADM51" s="115"/>
      <c r="ADN51" s="115"/>
      <c r="ADO51" s="115"/>
      <c r="ADP51" s="115"/>
      <c r="ADQ51" s="115"/>
      <c r="ADR51" s="115"/>
      <c r="ADS51" s="115"/>
      <c r="ADT51" s="115"/>
      <c r="ADU51" s="115"/>
      <c r="ADV51" s="115"/>
      <c r="ADW51" s="115"/>
      <c r="ADX51" s="115"/>
      <c r="ADY51" s="115"/>
      <c r="ADZ51" s="115"/>
      <c r="AEA51" s="115"/>
      <c r="AEB51" s="115"/>
      <c r="AEC51" s="115"/>
      <c r="AED51" s="115"/>
      <c r="AEE51" s="115"/>
      <c r="AEF51" s="115"/>
      <c r="AEG51" s="115"/>
      <c r="AEH51" s="115"/>
      <c r="AEI51" s="115"/>
      <c r="AEJ51" s="115"/>
      <c r="AEK51" s="115"/>
      <c r="AEL51" s="115"/>
      <c r="AEM51" s="115"/>
      <c r="AEN51" s="115"/>
      <c r="AEO51" s="115"/>
      <c r="AEP51" s="115"/>
      <c r="AEQ51" s="115"/>
      <c r="AER51" s="115"/>
      <c r="AES51" s="115"/>
      <c r="AET51" s="115"/>
      <c r="AEU51" s="115"/>
      <c r="AEV51" s="115"/>
      <c r="AEW51" s="115"/>
      <c r="AEX51" s="115"/>
      <c r="AEY51" s="115"/>
      <c r="AEZ51" s="115"/>
      <c r="AFA51" s="115"/>
      <c r="AFB51" s="115"/>
      <c r="AFC51" s="115"/>
      <c r="AFD51" s="115"/>
      <c r="AFE51" s="115"/>
      <c r="AFF51" s="115"/>
      <c r="AFG51" s="115"/>
      <c r="AFH51" s="115"/>
      <c r="AFI51" s="115"/>
      <c r="AFJ51" s="115"/>
      <c r="AFK51" s="115"/>
      <c r="AFL51" s="115"/>
      <c r="AFM51" s="115"/>
      <c r="AFN51" s="115"/>
      <c r="AFO51" s="115"/>
      <c r="AFP51" s="115"/>
      <c r="AFQ51" s="115"/>
      <c r="AFR51" s="115"/>
      <c r="AFS51" s="115"/>
      <c r="AFT51" s="115"/>
      <c r="AFU51" s="115"/>
      <c r="AFV51" s="115"/>
      <c r="AFW51" s="115"/>
      <c r="AFX51" s="115"/>
      <c r="AFY51" s="115"/>
      <c r="AFZ51" s="115"/>
      <c r="AGA51" s="115"/>
      <c r="AGB51" s="115"/>
      <c r="AGC51" s="115"/>
      <c r="AGD51" s="115"/>
      <c r="AGE51" s="115"/>
      <c r="AGF51" s="115"/>
      <c r="AGG51" s="115"/>
      <c r="AGH51" s="115"/>
      <c r="AGI51" s="115"/>
      <c r="AGJ51" s="115"/>
      <c r="AGK51" s="115"/>
      <c r="AGL51" s="115"/>
      <c r="AGM51" s="115"/>
      <c r="AGN51" s="115"/>
      <c r="AGO51" s="115"/>
      <c r="AGP51" s="115"/>
      <c r="AGQ51" s="115"/>
      <c r="AGR51" s="115"/>
      <c r="AGS51" s="115"/>
      <c r="AGT51" s="115"/>
      <c r="AGU51" s="115"/>
      <c r="AGV51" s="115"/>
      <c r="AGW51" s="115"/>
      <c r="AGX51" s="115"/>
      <c r="AGY51" s="115"/>
      <c r="AGZ51" s="115"/>
      <c r="AHA51" s="115"/>
      <c r="AHB51" s="115"/>
      <c r="AHC51" s="115"/>
      <c r="AHD51" s="115"/>
      <c r="AHE51" s="115"/>
      <c r="AHF51" s="115"/>
      <c r="AHG51" s="115"/>
      <c r="AHH51" s="115"/>
      <c r="AHI51" s="115"/>
      <c r="AHJ51" s="115"/>
      <c r="AHK51" s="115"/>
      <c r="AHL51" s="115"/>
      <c r="AHM51" s="115"/>
      <c r="AHN51" s="115"/>
      <c r="AHO51" s="115"/>
      <c r="AHP51" s="115"/>
      <c r="AHQ51" s="115"/>
      <c r="AHR51" s="115"/>
      <c r="AHS51" s="115"/>
      <c r="AHT51" s="115"/>
      <c r="AHU51" s="115"/>
      <c r="AHV51" s="115"/>
      <c r="AHW51" s="115"/>
      <c r="AHX51" s="115"/>
      <c r="AHY51" s="115"/>
      <c r="AHZ51" s="115"/>
      <c r="AIA51" s="115"/>
      <c r="AIB51" s="115"/>
      <c r="AIC51" s="115"/>
      <c r="AID51" s="115"/>
      <c r="AIE51" s="115"/>
      <c r="AIF51" s="115"/>
      <c r="AIG51" s="115"/>
      <c r="AIH51" s="115"/>
      <c r="AII51" s="115"/>
      <c r="AIJ51" s="115"/>
      <c r="AIK51" s="115"/>
      <c r="AIL51" s="115"/>
      <c r="AIM51" s="115"/>
      <c r="AIN51" s="115"/>
      <c r="AIO51" s="115"/>
      <c r="AIP51" s="115"/>
      <c r="AIQ51" s="115"/>
      <c r="AIR51" s="115"/>
      <c r="AIS51" s="115"/>
    </row>
    <row r="52" spans="1:929" ht="18.600000000000001" hidden="1" customHeight="1" x14ac:dyDescent="0.4">
      <c r="A52" s="37"/>
      <c r="B52" s="94"/>
      <c r="C52" s="94"/>
      <c r="D52" s="94"/>
      <c r="E52" s="137"/>
      <c r="BS52" s="308"/>
      <c r="BT52" s="94"/>
      <c r="BU52" s="94"/>
      <c r="BV52" s="94"/>
      <c r="BW52" s="137"/>
      <c r="BX52" s="115"/>
      <c r="BY52" s="115"/>
      <c r="BZ52" s="115"/>
      <c r="CA52" s="115"/>
      <c r="CB52" s="115"/>
      <c r="CC52" s="115"/>
      <c r="CD52" s="115"/>
      <c r="CE52" s="115"/>
      <c r="CF52" s="115"/>
      <c r="CG52" s="115"/>
      <c r="CH52" s="115"/>
      <c r="CI52" s="115"/>
      <c r="CJ52" s="115"/>
      <c r="CK52" s="115"/>
      <c r="CL52" s="115"/>
      <c r="CM52" s="115"/>
      <c r="CN52" s="115"/>
      <c r="CO52" s="115"/>
      <c r="CP52" s="115"/>
      <c r="CQ52" s="115"/>
      <c r="CR52" s="115"/>
      <c r="CS52" s="115"/>
      <c r="CT52" s="115"/>
      <c r="CU52" s="115"/>
      <c r="CV52" s="115"/>
      <c r="CW52" s="115"/>
      <c r="CX52" s="115"/>
      <c r="CY52" s="115"/>
      <c r="CZ52" s="115"/>
      <c r="DA52" s="115"/>
      <c r="DB52" s="115"/>
      <c r="DC52" s="115"/>
      <c r="DD52" s="115"/>
      <c r="DE52" s="115"/>
      <c r="DF52" s="115"/>
      <c r="DG52" s="115"/>
      <c r="DH52" s="115"/>
      <c r="DI52" s="115"/>
      <c r="DJ52" s="115"/>
      <c r="DK52" s="115"/>
      <c r="DL52" s="115"/>
      <c r="DM52" s="115"/>
      <c r="DN52" s="115"/>
      <c r="DO52" s="115"/>
      <c r="DP52" s="115"/>
      <c r="DQ52" s="115"/>
      <c r="DR52" s="115"/>
      <c r="DS52" s="115"/>
      <c r="DT52" s="115"/>
      <c r="DU52" s="115"/>
      <c r="DV52" s="115"/>
      <c r="DW52" s="115"/>
      <c r="DX52" s="115"/>
      <c r="DY52" s="115"/>
      <c r="DZ52" s="115"/>
      <c r="EA52" s="115"/>
      <c r="EB52" s="115"/>
      <c r="EC52" s="115"/>
      <c r="ED52" s="115"/>
      <c r="EE52" s="115"/>
      <c r="EF52" s="115"/>
      <c r="EG52" s="115"/>
      <c r="EH52" s="115"/>
      <c r="EI52" s="115"/>
      <c r="EJ52" s="115"/>
      <c r="EK52" s="115"/>
      <c r="EL52" s="115"/>
      <c r="EM52" s="115"/>
      <c r="EN52" s="115"/>
      <c r="EO52" s="115"/>
      <c r="EP52" s="115"/>
      <c r="EQ52" s="115"/>
      <c r="ER52" s="115"/>
      <c r="ES52" s="115"/>
      <c r="ET52" s="115"/>
      <c r="EU52" s="115"/>
      <c r="EV52" s="115"/>
      <c r="EW52" s="115"/>
      <c r="EX52" s="115"/>
      <c r="EY52" s="115"/>
      <c r="EZ52" s="115"/>
      <c r="FA52" s="115"/>
      <c r="FB52" s="115"/>
      <c r="FC52" s="115"/>
      <c r="FD52" s="115"/>
      <c r="FE52" s="115"/>
      <c r="FF52" s="115"/>
      <c r="FG52" s="115"/>
      <c r="FH52" s="115"/>
      <c r="FI52" s="115"/>
      <c r="FJ52" s="115"/>
      <c r="FK52" s="115"/>
      <c r="FL52" s="115"/>
      <c r="FM52" s="115"/>
      <c r="FN52" s="115"/>
      <c r="FO52" s="115"/>
      <c r="FP52" s="115"/>
      <c r="FQ52" s="115"/>
      <c r="FR52" s="115"/>
      <c r="FS52" s="115"/>
      <c r="FT52" s="115"/>
      <c r="FU52" s="115"/>
      <c r="FV52" s="115"/>
      <c r="FW52" s="115"/>
      <c r="FX52" s="115"/>
      <c r="FY52" s="115"/>
      <c r="FZ52" s="115"/>
      <c r="GA52" s="115"/>
      <c r="GB52" s="115"/>
      <c r="GC52" s="115"/>
      <c r="GD52" s="115"/>
      <c r="GE52" s="115"/>
      <c r="GF52" s="115"/>
      <c r="GG52" s="115"/>
      <c r="GH52" s="115"/>
      <c r="GI52" s="115"/>
      <c r="GJ52" s="115"/>
      <c r="GK52" s="115"/>
      <c r="GL52" s="115"/>
      <c r="GM52" s="115"/>
      <c r="GN52" s="115"/>
      <c r="GO52" s="115"/>
      <c r="GP52" s="115"/>
      <c r="GQ52" s="115"/>
      <c r="GR52" s="115"/>
      <c r="GS52" s="115"/>
      <c r="GT52" s="115"/>
      <c r="GU52" s="115"/>
      <c r="GV52" s="115"/>
      <c r="GW52" s="115"/>
      <c r="GX52" s="115"/>
      <c r="GY52" s="115"/>
      <c r="GZ52" s="115"/>
      <c r="HA52" s="115"/>
      <c r="HB52" s="115"/>
      <c r="HC52" s="115"/>
      <c r="HD52" s="115"/>
      <c r="HE52" s="115"/>
      <c r="HF52" s="115"/>
      <c r="HG52" s="115"/>
      <c r="HH52" s="115"/>
      <c r="HI52" s="115"/>
      <c r="HJ52" s="115"/>
      <c r="HK52" s="115"/>
      <c r="HL52" s="115"/>
      <c r="HM52" s="115"/>
      <c r="HN52" s="115"/>
      <c r="HO52" s="115"/>
      <c r="HP52" s="115"/>
      <c r="HQ52" s="115"/>
      <c r="HR52" s="115"/>
      <c r="HS52" s="115"/>
      <c r="HT52" s="115"/>
      <c r="HU52" s="115"/>
      <c r="HV52" s="115"/>
      <c r="HW52" s="115"/>
      <c r="HX52" s="115"/>
      <c r="HY52" s="115"/>
      <c r="HZ52" s="115"/>
      <c r="IA52" s="115"/>
      <c r="IB52" s="115"/>
      <c r="IC52" s="115"/>
      <c r="ID52" s="115"/>
      <c r="IE52" s="115"/>
      <c r="IF52" s="115"/>
      <c r="IG52" s="115"/>
      <c r="IH52" s="115"/>
      <c r="II52" s="115"/>
      <c r="IJ52" s="115"/>
      <c r="IK52" s="115"/>
      <c r="IL52" s="115"/>
      <c r="IM52" s="115"/>
      <c r="IN52" s="115"/>
      <c r="IO52" s="115"/>
      <c r="IP52" s="115"/>
      <c r="IQ52" s="115"/>
      <c r="IR52" s="115"/>
      <c r="IS52" s="115"/>
      <c r="IT52" s="115"/>
      <c r="IU52" s="115"/>
      <c r="IV52" s="115"/>
      <c r="IW52" s="115"/>
      <c r="IX52" s="115"/>
      <c r="IY52" s="115"/>
      <c r="IZ52" s="115"/>
      <c r="JA52" s="115"/>
      <c r="JB52" s="115"/>
      <c r="JC52" s="115"/>
      <c r="JD52" s="115"/>
      <c r="JE52" s="115"/>
      <c r="JF52" s="115"/>
      <c r="JG52" s="115"/>
      <c r="JH52" s="115"/>
      <c r="JI52" s="115"/>
      <c r="JJ52" s="115"/>
      <c r="JK52" s="115"/>
      <c r="JL52" s="115"/>
      <c r="JM52" s="115"/>
      <c r="JN52" s="115"/>
      <c r="JO52" s="115"/>
      <c r="JP52" s="115"/>
      <c r="JQ52" s="115"/>
      <c r="JR52" s="115"/>
      <c r="JS52" s="115"/>
      <c r="JT52" s="115"/>
      <c r="JU52" s="115"/>
      <c r="JV52" s="115"/>
      <c r="JW52" s="115"/>
      <c r="JX52" s="115"/>
      <c r="JY52" s="115"/>
      <c r="JZ52" s="115"/>
      <c r="KA52" s="115"/>
      <c r="KB52" s="115"/>
      <c r="KC52" s="115"/>
      <c r="KD52" s="115"/>
      <c r="KE52" s="115"/>
      <c r="KF52" s="115"/>
      <c r="KG52" s="115"/>
      <c r="KH52" s="115"/>
      <c r="KI52" s="115"/>
      <c r="KJ52" s="115"/>
      <c r="KK52" s="115"/>
      <c r="KL52" s="115"/>
      <c r="KM52" s="115"/>
      <c r="KN52" s="115"/>
      <c r="KO52" s="115"/>
      <c r="KP52" s="115"/>
      <c r="KQ52" s="115"/>
      <c r="KR52" s="115"/>
      <c r="KS52" s="115"/>
      <c r="KT52" s="115"/>
      <c r="KU52" s="115"/>
      <c r="KV52" s="115"/>
      <c r="KW52" s="115"/>
      <c r="KX52" s="115"/>
      <c r="KY52" s="115"/>
      <c r="KZ52" s="115"/>
      <c r="LA52" s="115"/>
      <c r="LB52" s="115"/>
      <c r="LC52" s="115"/>
      <c r="LD52" s="115"/>
      <c r="LE52" s="115"/>
      <c r="LF52" s="115"/>
      <c r="LG52" s="115"/>
      <c r="LH52" s="115"/>
      <c r="LI52" s="115"/>
      <c r="LJ52" s="115"/>
      <c r="LK52" s="115"/>
      <c r="LL52" s="115"/>
      <c r="LM52" s="115"/>
      <c r="LN52" s="115"/>
      <c r="LO52" s="115"/>
      <c r="LP52" s="115"/>
      <c r="LQ52" s="115"/>
      <c r="LR52" s="115"/>
      <c r="LS52" s="115"/>
      <c r="LT52" s="115"/>
      <c r="LU52" s="115"/>
      <c r="LV52" s="115"/>
      <c r="LW52" s="115"/>
      <c r="LX52" s="115"/>
      <c r="LY52" s="115"/>
      <c r="LZ52" s="115"/>
      <c r="MA52" s="115"/>
      <c r="MB52" s="115"/>
      <c r="MC52" s="115"/>
      <c r="MD52" s="115"/>
      <c r="ME52" s="115"/>
      <c r="MF52" s="115"/>
      <c r="MG52" s="115"/>
      <c r="MH52" s="115"/>
      <c r="MI52" s="115"/>
      <c r="MJ52" s="115"/>
      <c r="MK52" s="115"/>
      <c r="ML52" s="115"/>
      <c r="MM52" s="115"/>
      <c r="MN52" s="115"/>
      <c r="MO52" s="115"/>
      <c r="MP52" s="115"/>
      <c r="MQ52" s="115"/>
      <c r="MR52" s="115"/>
      <c r="MS52" s="115"/>
      <c r="MT52" s="115"/>
      <c r="MU52" s="115"/>
      <c r="MV52" s="115"/>
      <c r="MW52" s="115"/>
      <c r="MX52" s="115"/>
      <c r="MY52" s="115"/>
      <c r="MZ52" s="115"/>
      <c r="NA52" s="115"/>
      <c r="NB52" s="115"/>
      <c r="NC52" s="115"/>
      <c r="ND52" s="115"/>
      <c r="NE52" s="115"/>
      <c r="NF52" s="115"/>
      <c r="NG52" s="115"/>
      <c r="NH52" s="115"/>
      <c r="NI52" s="115"/>
      <c r="NJ52" s="115"/>
      <c r="NK52" s="115"/>
      <c r="NL52" s="115"/>
      <c r="NM52" s="115"/>
      <c r="NN52" s="115"/>
      <c r="NO52" s="115"/>
      <c r="NP52" s="115"/>
      <c r="NQ52" s="115"/>
      <c r="NR52" s="115"/>
      <c r="NS52" s="115"/>
      <c r="NT52" s="115"/>
      <c r="NU52" s="115"/>
      <c r="NV52" s="115"/>
      <c r="NW52" s="115"/>
      <c r="NX52" s="115"/>
      <c r="NY52" s="115"/>
      <c r="NZ52" s="115"/>
      <c r="OA52" s="115"/>
      <c r="OB52" s="115"/>
      <c r="OC52" s="115"/>
      <c r="OD52" s="115"/>
      <c r="OE52" s="115"/>
      <c r="OF52" s="115"/>
      <c r="OG52" s="115"/>
      <c r="OH52" s="115"/>
      <c r="OI52" s="115"/>
      <c r="OJ52" s="115"/>
      <c r="OK52" s="115"/>
      <c r="OL52" s="115"/>
      <c r="OM52" s="115"/>
      <c r="ON52" s="115"/>
      <c r="OO52" s="115"/>
      <c r="OP52" s="115"/>
      <c r="OQ52" s="115"/>
      <c r="OR52" s="115"/>
      <c r="OS52" s="115"/>
      <c r="OT52" s="115"/>
      <c r="OU52" s="115"/>
      <c r="OV52" s="115"/>
      <c r="OW52" s="115"/>
      <c r="OX52" s="115"/>
      <c r="OY52" s="115"/>
      <c r="OZ52" s="115"/>
      <c r="PA52" s="115"/>
      <c r="PB52" s="115"/>
      <c r="PC52" s="115"/>
      <c r="PD52" s="115"/>
      <c r="PE52" s="115"/>
      <c r="PF52" s="115"/>
      <c r="PG52" s="115"/>
      <c r="PH52" s="115"/>
      <c r="PI52" s="115"/>
      <c r="PJ52" s="115"/>
      <c r="PK52" s="115"/>
      <c r="PL52" s="115"/>
      <c r="PM52" s="115"/>
      <c r="PN52" s="115"/>
      <c r="PO52" s="115"/>
      <c r="PP52" s="115"/>
      <c r="PQ52" s="115"/>
      <c r="PR52" s="115"/>
      <c r="PS52" s="115"/>
      <c r="PT52" s="115"/>
      <c r="PU52" s="115"/>
      <c r="PV52" s="115"/>
      <c r="PW52" s="115"/>
      <c r="PX52" s="115"/>
      <c r="PY52" s="115"/>
      <c r="PZ52" s="115"/>
      <c r="QA52" s="115"/>
      <c r="QB52" s="115"/>
      <c r="QC52" s="115"/>
      <c r="QD52" s="115"/>
      <c r="QE52" s="115"/>
      <c r="QF52" s="115"/>
      <c r="QG52" s="115"/>
      <c r="QH52" s="115"/>
      <c r="QI52" s="115"/>
      <c r="QJ52" s="115"/>
      <c r="QK52" s="115"/>
      <c r="QL52" s="115"/>
      <c r="QM52" s="115"/>
      <c r="QN52" s="115"/>
      <c r="QO52" s="115"/>
      <c r="QP52" s="115"/>
      <c r="QQ52" s="115"/>
      <c r="QR52" s="115"/>
      <c r="QS52" s="115"/>
      <c r="QT52" s="115"/>
      <c r="QU52" s="115"/>
      <c r="QV52" s="115"/>
      <c r="QW52" s="115"/>
      <c r="QX52" s="115"/>
      <c r="QY52" s="115"/>
      <c r="QZ52" s="115"/>
      <c r="RA52" s="115"/>
      <c r="RB52" s="115"/>
      <c r="RC52" s="115"/>
      <c r="RD52" s="115"/>
      <c r="RE52" s="115"/>
      <c r="RF52" s="115"/>
      <c r="RG52" s="115"/>
      <c r="RH52" s="115"/>
      <c r="RI52" s="115"/>
      <c r="RJ52" s="115"/>
      <c r="RK52" s="115"/>
      <c r="RL52" s="115"/>
      <c r="RM52" s="115"/>
      <c r="RN52" s="115"/>
      <c r="RO52" s="115"/>
      <c r="RP52" s="115"/>
      <c r="RQ52" s="115"/>
      <c r="RR52" s="115"/>
      <c r="RS52" s="115"/>
      <c r="RT52" s="115"/>
      <c r="RU52" s="115"/>
      <c r="RV52" s="115"/>
      <c r="RW52" s="115"/>
      <c r="RX52" s="115"/>
      <c r="RY52" s="115"/>
      <c r="RZ52" s="115"/>
      <c r="SA52" s="115"/>
      <c r="SB52" s="115"/>
      <c r="SC52" s="115"/>
      <c r="SD52" s="115"/>
      <c r="SE52" s="115"/>
      <c r="SF52" s="115"/>
      <c r="SG52" s="115"/>
      <c r="SH52" s="115"/>
      <c r="SI52" s="115"/>
      <c r="SJ52" s="115"/>
      <c r="SK52" s="115"/>
      <c r="SL52" s="115"/>
      <c r="SM52" s="115"/>
      <c r="SN52" s="115"/>
      <c r="SO52" s="115"/>
      <c r="SP52" s="115"/>
      <c r="SQ52" s="115"/>
      <c r="SR52" s="115"/>
      <c r="SS52" s="115"/>
      <c r="ST52" s="115"/>
      <c r="SU52" s="115"/>
      <c r="SV52" s="115"/>
      <c r="SW52" s="115"/>
      <c r="SX52" s="115"/>
      <c r="SY52" s="115"/>
      <c r="SZ52" s="115"/>
      <c r="TA52" s="115"/>
      <c r="TB52" s="115"/>
      <c r="TC52" s="115"/>
      <c r="TD52" s="115"/>
      <c r="TE52" s="115"/>
      <c r="TF52" s="115"/>
      <c r="TG52" s="115"/>
      <c r="TH52" s="115"/>
      <c r="TI52" s="115"/>
      <c r="TJ52" s="115"/>
      <c r="TK52" s="115"/>
      <c r="TL52" s="115"/>
      <c r="TM52" s="115"/>
      <c r="TN52" s="115"/>
      <c r="TO52" s="115"/>
      <c r="TP52" s="115"/>
      <c r="TQ52" s="115"/>
      <c r="TR52" s="115"/>
      <c r="TS52" s="115"/>
      <c r="TT52" s="115"/>
      <c r="TU52" s="115"/>
      <c r="TV52" s="115"/>
      <c r="TW52" s="115"/>
      <c r="TX52" s="115"/>
      <c r="TY52" s="115"/>
      <c r="TZ52" s="115"/>
      <c r="UA52" s="115"/>
      <c r="UB52" s="115"/>
      <c r="UC52" s="115"/>
      <c r="UD52" s="115"/>
      <c r="UE52" s="115"/>
      <c r="UF52" s="115"/>
      <c r="UG52" s="115"/>
      <c r="UH52" s="115"/>
      <c r="UI52" s="115"/>
      <c r="UJ52" s="115"/>
      <c r="UK52" s="115"/>
      <c r="UL52" s="115"/>
      <c r="UM52" s="115"/>
      <c r="UN52" s="115"/>
      <c r="UO52" s="115"/>
      <c r="UP52" s="115"/>
      <c r="UQ52" s="115"/>
      <c r="UR52" s="115"/>
      <c r="US52" s="115"/>
      <c r="UT52" s="115"/>
      <c r="UU52" s="115"/>
      <c r="UV52" s="115"/>
      <c r="UW52" s="115"/>
      <c r="UX52" s="115"/>
      <c r="UY52" s="115"/>
      <c r="UZ52" s="115"/>
      <c r="VA52" s="115"/>
      <c r="VB52" s="115"/>
      <c r="VC52" s="115"/>
      <c r="VD52" s="115"/>
      <c r="VE52" s="115"/>
      <c r="VF52" s="115"/>
      <c r="VG52" s="115"/>
      <c r="VH52" s="115"/>
      <c r="VI52" s="115"/>
      <c r="VJ52" s="115"/>
      <c r="VK52" s="115"/>
      <c r="VL52" s="115"/>
      <c r="VM52" s="115"/>
      <c r="VN52" s="115"/>
      <c r="VO52" s="115"/>
      <c r="VP52" s="115"/>
      <c r="VQ52" s="115"/>
      <c r="VR52" s="115"/>
      <c r="VS52" s="115"/>
      <c r="VT52" s="115"/>
      <c r="VU52" s="115"/>
      <c r="VV52" s="115"/>
      <c r="VW52" s="115"/>
      <c r="VX52" s="115"/>
      <c r="VY52" s="115"/>
      <c r="VZ52" s="115"/>
      <c r="WA52" s="115"/>
      <c r="WB52" s="115"/>
      <c r="WC52" s="115"/>
      <c r="WD52" s="115"/>
      <c r="WE52" s="115"/>
      <c r="WF52" s="115"/>
      <c r="WG52" s="115"/>
      <c r="WH52" s="115"/>
      <c r="WI52" s="115"/>
      <c r="WJ52" s="115"/>
      <c r="WK52" s="115"/>
      <c r="WL52" s="115"/>
      <c r="WM52" s="115"/>
      <c r="WN52" s="115"/>
      <c r="WO52" s="115"/>
      <c r="WP52" s="115"/>
      <c r="WQ52" s="115"/>
      <c r="WR52" s="115"/>
      <c r="WS52" s="115"/>
      <c r="WT52" s="115"/>
      <c r="WU52" s="115"/>
      <c r="WV52" s="115"/>
      <c r="WW52" s="115"/>
      <c r="WX52" s="115"/>
      <c r="WY52" s="115"/>
      <c r="WZ52" s="115"/>
      <c r="XA52" s="115"/>
      <c r="XB52" s="115"/>
      <c r="XC52" s="115"/>
      <c r="XD52" s="115"/>
      <c r="XE52" s="115"/>
      <c r="XF52" s="115"/>
      <c r="XG52" s="115"/>
      <c r="XH52" s="115"/>
      <c r="XI52" s="115"/>
      <c r="XJ52" s="115"/>
      <c r="XK52" s="115"/>
      <c r="XL52" s="115"/>
      <c r="XM52" s="115"/>
      <c r="XN52" s="115"/>
      <c r="XO52" s="115"/>
      <c r="XP52" s="115"/>
      <c r="XQ52" s="115"/>
      <c r="XR52" s="115"/>
      <c r="XS52" s="115"/>
      <c r="XT52" s="115"/>
      <c r="XU52" s="115"/>
      <c r="XV52" s="115"/>
      <c r="XW52" s="115"/>
      <c r="XX52" s="115"/>
      <c r="XY52" s="115"/>
      <c r="XZ52" s="115"/>
      <c r="YA52" s="115"/>
      <c r="YB52" s="115"/>
      <c r="YC52" s="115"/>
      <c r="YD52" s="115"/>
      <c r="YE52" s="115"/>
      <c r="YF52" s="115"/>
      <c r="YG52" s="115"/>
      <c r="YH52" s="115"/>
      <c r="YI52" s="115"/>
      <c r="YJ52" s="115"/>
      <c r="YK52" s="115"/>
      <c r="YL52" s="115"/>
      <c r="YM52" s="115"/>
      <c r="YN52" s="115"/>
      <c r="YO52" s="115"/>
      <c r="YP52" s="115"/>
      <c r="YQ52" s="115"/>
      <c r="YR52" s="115"/>
      <c r="YS52" s="115"/>
      <c r="YT52" s="115"/>
      <c r="YU52" s="115"/>
      <c r="YV52" s="115"/>
      <c r="YW52" s="115"/>
      <c r="YX52" s="115"/>
      <c r="YY52" s="115"/>
      <c r="YZ52" s="115"/>
      <c r="ZA52" s="115"/>
      <c r="ZB52" s="115"/>
      <c r="ZC52" s="115"/>
      <c r="ZD52" s="115"/>
      <c r="ZE52" s="115"/>
      <c r="ZF52" s="115"/>
      <c r="ZG52" s="115"/>
      <c r="ZH52" s="115"/>
      <c r="ZI52" s="115"/>
      <c r="ZJ52" s="115"/>
      <c r="ZK52" s="115"/>
      <c r="ZL52" s="115"/>
      <c r="ZM52" s="115"/>
      <c r="ZN52" s="115"/>
      <c r="ZO52" s="115"/>
      <c r="ZP52" s="115"/>
      <c r="ZQ52" s="115"/>
      <c r="ZR52" s="115"/>
      <c r="ZS52" s="115"/>
      <c r="ZT52" s="115"/>
      <c r="ZU52" s="115"/>
      <c r="ZV52" s="115"/>
      <c r="ZW52" s="115"/>
      <c r="ZX52" s="115"/>
      <c r="ZY52" s="115"/>
      <c r="ZZ52" s="115"/>
      <c r="AAA52" s="115"/>
      <c r="AAB52" s="115"/>
      <c r="AAC52" s="115"/>
      <c r="AAD52" s="115"/>
      <c r="AAE52" s="115"/>
      <c r="AAF52" s="115"/>
      <c r="AAG52" s="115"/>
      <c r="AAH52" s="115"/>
      <c r="AAI52" s="115"/>
      <c r="AAJ52" s="115"/>
      <c r="AAK52" s="115"/>
      <c r="AAL52" s="115"/>
      <c r="AAM52" s="115"/>
      <c r="AAN52" s="115"/>
      <c r="AAO52" s="115"/>
      <c r="AAP52" s="115"/>
      <c r="AAQ52" s="115"/>
      <c r="AAR52" s="115"/>
      <c r="AAS52" s="115"/>
      <c r="AAT52" s="115"/>
      <c r="AAU52" s="115"/>
      <c r="AAV52" s="115"/>
      <c r="AAW52" s="115"/>
      <c r="AAX52" s="115"/>
      <c r="AAY52" s="115"/>
      <c r="AAZ52" s="115"/>
      <c r="ABA52" s="115"/>
      <c r="ABB52" s="115"/>
      <c r="ABC52" s="115"/>
      <c r="ABD52" s="115"/>
      <c r="ABE52" s="115"/>
      <c r="ABF52" s="115"/>
      <c r="ABG52" s="115"/>
      <c r="ABH52" s="115"/>
      <c r="ABI52" s="115"/>
      <c r="ABJ52" s="115"/>
      <c r="ABK52" s="115"/>
      <c r="ABL52" s="115"/>
      <c r="ABM52" s="115"/>
      <c r="ABN52" s="115"/>
      <c r="ABO52" s="115"/>
      <c r="ABP52" s="115"/>
      <c r="ABQ52" s="115"/>
      <c r="ABR52" s="115"/>
      <c r="ABS52" s="115"/>
      <c r="ABT52" s="115"/>
      <c r="ABU52" s="115"/>
      <c r="ABV52" s="115"/>
      <c r="ABW52" s="115"/>
      <c r="ABX52" s="115"/>
      <c r="ABY52" s="115"/>
      <c r="ABZ52" s="115"/>
      <c r="ACA52" s="115"/>
      <c r="ACB52" s="115"/>
      <c r="ACC52" s="115"/>
      <c r="ACD52" s="115"/>
      <c r="ACE52" s="115"/>
      <c r="ACF52" s="115"/>
      <c r="ACG52" s="115"/>
      <c r="ACH52" s="115"/>
      <c r="ACI52" s="115"/>
      <c r="ACJ52" s="115"/>
      <c r="ACK52" s="115"/>
      <c r="ACL52" s="115"/>
      <c r="ACM52" s="115"/>
      <c r="ACN52" s="115"/>
      <c r="ACO52" s="115"/>
      <c r="ACP52" s="115"/>
      <c r="ACQ52" s="115"/>
      <c r="ACR52" s="115"/>
      <c r="ACS52" s="115"/>
      <c r="ACT52" s="115"/>
      <c r="ACU52" s="115"/>
      <c r="ACV52" s="115"/>
      <c r="ACW52" s="115"/>
      <c r="ACX52" s="115"/>
      <c r="ACY52" s="115"/>
      <c r="ACZ52" s="115"/>
      <c r="ADA52" s="115"/>
      <c r="ADB52" s="115"/>
      <c r="ADC52" s="115"/>
      <c r="ADD52" s="115"/>
      <c r="ADE52" s="115"/>
      <c r="ADF52" s="115"/>
      <c r="ADG52" s="115"/>
      <c r="ADH52" s="115"/>
      <c r="ADI52" s="115"/>
      <c r="ADJ52" s="115"/>
      <c r="ADK52" s="115"/>
      <c r="ADL52" s="115"/>
      <c r="ADM52" s="115"/>
      <c r="ADN52" s="115"/>
      <c r="ADO52" s="115"/>
      <c r="ADP52" s="115"/>
      <c r="ADQ52" s="115"/>
      <c r="ADR52" s="115"/>
      <c r="ADS52" s="115"/>
      <c r="ADT52" s="115"/>
      <c r="ADU52" s="115"/>
      <c r="ADV52" s="115"/>
      <c r="ADW52" s="115"/>
      <c r="ADX52" s="115"/>
      <c r="ADY52" s="115"/>
      <c r="ADZ52" s="115"/>
      <c r="AEA52" s="115"/>
      <c r="AEB52" s="115"/>
      <c r="AEC52" s="115"/>
      <c r="AED52" s="115"/>
      <c r="AEE52" s="115"/>
      <c r="AEF52" s="115"/>
      <c r="AEG52" s="115"/>
      <c r="AEH52" s="115"/>
      <c r="AEI52" s="115"/>
      <c r="AEJ52" s="115"/>
      <c r="AEK52" s="115"/>
      <c r="AEL52" s="115"/>
      <c r="AEM52" s="115"/>
      <c r="AEN52" s="115"/>
      <c r="AEO52" s="115"/>
      <c r="AEP52" s="115"/>
      <c r="AEQ52" s="115"/>
      <c r="AER52" s="115"/>
      <c r="AES52" s="115"/>
      <c r="AET52" s="115"/>
      <c r="AEU52" s="115"/>
      <c r="AEV52" s="115"/>
      <c r="AEW52" s="115"/>
      <c r="AEX52" s="115"/>
      <c r="AEY52" s="115"/>
      <c r="AEZ52" s="115"/>
      <c r="AFA52" s="115"/>
      <c r="AFB52" s="115"/>
      <c r="AFC52" s="115"/>
      <c r="AFD52" s="115"/>
      <c r="AFE52" s="115"/>
      <c r="AFF52" s="115"/>
      <c r="AFG52" s="115"/>
      <c r="AFH52" s="115"/>
      <c r="AFI52" s="115"/>
      <c r="AFJ52" s="115"/>
      <c r="AFK52" s="115"/>
      <c r="AFL52" s="115"/>
      <c r="AFM52" s="115"/>
      <c r="AFN52" s="115"/>
      <c r="AFO52" s="115"/>
      <c r="AFP52" s="115"/>
      <c r="AFQ52" s="115"/>
      <c r="AFR52" s="115"/>
      <c r="AFS52" s="115"/>
      <c r="AFT52" s="115"/>
      <c r="AFU52" s="115"/>
      <c r="AFV52" s="115"/>
      <c r="AFW52" s="115"/>
      <c r="AFX52" s="115"/>
      <c r="AFY52" s="115"/>
      <c r="AFZ52" s="115"/>
      <c r="AGA52" s="115"/>
      <c r="AGB52" s="115"/>
      <c r="AGC52" s="115"/>
      <c r="AGD52" s="115"/>
      <c r="AGE52" s="115"/>
      <c r="AGF52" s="115"/>
      <c r="AGG52" s="115"/>
      <c r="AGH52" s="115"/>
      <c r="AGI52" s="115"/>
      <c r="AGJ52" s="115"/>
      <c r="AGK52" s="115"/>
      <c r="AGL52" s="115"/>
      <c r="AGM52" s="115"/>
      <c r="AGN52" s="115"/>
      <c r="AGO52" s="115"/>
      <c r="AGP52" s="115"/>
      <c r="AGQ52" s="115"/>
      <c r="AGR52" s="115"/>
      <c r="AGS52" s="115"/>
      <c r="AGT52" s="115"/>
      <c r="AGU52" s="115"/>
      <c r="AGV52" s="115"/>
      <c r="AGW52" s="115"/>
      <c r="AGX52" s="115"/>
      <c r="AGY52" s="115"/>
      <c r="AGZ52" s="115"/>
      <c r="AHA52" s="115"/>
      <c r="AHB52" s="115"/>
      <c r="AHC52" s="115"/>
      <c r="AHD52" s="115"/>
      <c r="AHE52" s="115"/>
      <c r="AHF52" s="115"/>
      <c r="AHG52" s="115"/>
      <c r="AHH52" s="115"/>
      <c r="AHI52" s="115"/>
      <c r="AHJ52" s="115"/>
      <c r="AHK52" s="115"/>
      <c r="AHL52" s="115"/>
      <c r="AHM52" s="115"/>
      <c r="AHN52" s="115"/>
      <c r="AHO52" s="115"/>
      <c r="AHP52" s="115"/>
      <c r="AHQ52" s="115"/>
      <c r="AHR52" s="115"/>
      <c r="AHS52" s="115"/>
      <c r="AHT52" s="115"/>
      <c r="AHU52" s="115"/>
      <c r="AHV52" s="115"/>
      <c r="AHW52" s="115"/>
      <c r="AHX52" s="115"/>
      <c r="AHY52" s="115"/>
      <c r="AHZ52" s="115"/>
      <c r="AIA52" s="115"/>
      <c r="AIB52" s="115"/>
      <c r="AIC52" s="115"/>
      <c r="AID52" s="115"/>
      <c r="AIE52" s="115"/>
      <c r="AIF52" s="115"/>
      <c r="AIG52" s="115"/>
      <c r="AIH52" s="115"/>
      <c r="AII52" s="115"/>
      <c r="AIJ52" s="115"/>
      <c r="AIK52" s="115"/>
      <c r="AIL52" s="115"/>
      <c r="AIM52" s="115"/>
      <c r="AIN52" s="115"/>
      <c r="AIO52" s="115"/>
      <c r="AIP52" s="115"/>
      <c r="AIQ52" s="115"/>
      <c r="AIR52" s="115"/>
      <c r="AIS52" s="115"/>
    </row>
    <row r="53" spans="1:929" ht="18.600000000000001" hidden="1" customHeight="1" x14ac:dyDescent="0.4">
      <c r="A53" s="37"/>
      <c r="B53" s="94"/>
      <c r="C53" s="94"/>
      <c r="D53" s="94"/>
      <c r="E53" s="137"/>
      <c r="BS53" s="308"/>
      <c r="BT53" s="94"/>
      <c r="BU53" s="94"/>
      <c r="BV53" s="94"/>
      <c r="BW53" s="137"/>
      <c r="BX53" s="115"/>
      <c r="BY53" s="115"/>
      <c r="BZ53" s="115"/>
      <c r="CA53" s="115"/>
      <c r="CB53" s="115"/>
      <c r="CC53" s="115"/>
      <c r="CD53" s="115"/>
      <c r="CE53" s="115"/>
      <c r="CF53" s="115"/>
      <c r="CG53" s="115"/>
      <c r="CH53" s="115"/>
      <c r="CI53" s="115"/>
      <c r="CJ53" s="115"/>
      <c r="CK53" s="115"/>
      <c r="CL53" s="115"/>
      <c r="CM53" s="115"/>
      <c r="CN53" s="115"/>
      <c r="CO53" s="115"/>
      <c r="CP53" s="115"/>
      <c r="CQ53" s="115"/>
      <c r="CR53" s="115"/>
      <c r="CS53" s="115"/>
      <c r="CT53" s="115"/>
      <c r="CU53" s="115"/>
      <c r="CV53" s="115"/>
      <c r="CW53" s="115"/>
      <c r="CX53" s="115"/>
      <c r="CY53" s="115"/>
      <c r="CZ53" s="115"/>
      <c r="DA53" s="115"/>
      <c r="DB53" s="115"/>
      <c r="DC53" s="115"/>
      <c r="DD53" s="115"/>
      <c r="DE53" s="115"/>
      <c r="DF53" s="115"/>
      <c r="DG53" s="115"/>
      <c r="DH53" s="115"/>
      <c r="DI53" s="115"/>
      <c r="DJ53" s="115"/>
      <c r="DK53" s="115"/>
      <c r="DL53" s="115"/>
      <c r="DM53" s="115"/>
      <c r="DN53" s="115"/>
      <c r="DO53" s="115"/>
      <c r="DP53" s="115"/>
      <c r="DQ53" s="115"/>
      <c r="DR53" s="115"/>
      <c r="DS53" s="115"/>
      <c r="DT53" s="115"/>
      <c r="DU53" s="115"/>
      <c r="DV53" s="115"/>
      <c r="DW53" s="115"/>
      <c r="DX53" s="115"/>
      <c r="DY53" s="115"/>
      <c r="DZ53" s="115"/>
      <c r="EA53" s="115"/>
      <c r="EB53" s="115"/>
      <c r="EC53" s="115"/>
      <c r="ED53" s="115"/>
      <c r="EE53" s="115"/>
      <c r="EF53" s="115"/>
      <c r="EG53" s="115"/>
      <c r="EH53" s="115"/>
      <c r="EI53" s="115"/>
      <c r="EJ53" s="115"/>
      <c r="EK53" s="115"/>
      <c r="EL53" s="115"/>
      <c r="EM53" s="115"/>
      <c r="EN53" s="115"/>
      <c r="EO53" s="115"/>
      <c r="EP53" s="115"/>
      <c r="EQ53" s="115"/>
      <c r="ER53" s="115"/>
      <c r="ES53" s="115"/>
      <c r="ET53" s="115"/>
      <c r="EU53" s="115"/>
      <c r="EV53" s="115"/>
      <c r="EW53" s="115"/>
      <c r="EX53" s="115"/>
      <c r="EY53" s="115"/>
      <c r="EZ53" s="115"/>
      <c r="FA53" s="115"/>
      <c r="FB53" s="115"/>
      <c r="FC53" s="115"/>
      <c r="FD53" s="115"/>
      <c r="FE53" s="115"/>
      <c r="FF53" s="115"/>
      <c r="FG53" s="115"/>
      <c r="FH53" s="115"/>
      <c r="FI53" s="115"/>
      <c r="FJ53" s="115"/>
      <c r="FK53" s="115"/>
      <c r="FL53" s="115"/>
      <c r="FM53" s="115"/>
      <c r="FN53" s="115"/>
      <c r="FO53" s="115"/>
      <c r="FP53" s="115"/>
      <c r="FQ53" s="115"/>
      <c r="FR53" s="115"/>
      <c r="FS53" s="115"/>
      <c r="FT53" s="115"/>
      <c r="FU53" s="115"/>
      <c r="FV53" s="115"/>
      <c r="FW53" s="115"/>
      <c r="FX53" s="115"/>
      <c r="FY53" s="115"/>
      <c r="FZ53" s="115"/>
      <c r="GA53" s="115"/>
      <c r="GB53" s="115"/>
      <c r="GC53" s="115"/>
      <c r="GD53" s="115"/>
      <c r="GE53" s="115"/>
      <c r="GF53" s="115"/>
      <c r="GG53" s="115"/>
      <c r="GH53" s="115"/>
      <c r="GI53" s="115"/>
      <c r="GJ53" s="115"/>
      <c r="GK53" s="115"/>
      <c r="GL53" s="115"/>
      <c r="GM53" s="115"/>
      <c r="GN53" s="115"/>
      <c r="GO53" s="115"/>
      <c r="GP53" s="115"/>
      <c r="GQ53" s="115"/>
      <c r="GR53" s="115"/>
      <c r="GS53" s="115"/>
      <c r="GT53" s="115"/>
      <c r="GU53" s="115"/>
      <c r="GV53" s="115"/>
      <c r="GW53" s="115"/>
      <c r="GX53" s="115"/>
      <c r="GY53" s="115"/>
      <c r="GZ53" s="115"/>
      <c r="HA53" s="115"/>
      <c r="HB53" s="115"/>
      <c r="HC53" s="115"/>
      <c r="HD53" s="115"/>
      <c r="HE53" s="115"/>
      <c r="HF53" s="115"/>
      <c r="HG53" s="115"/>
      <c r="HH53" s="115"/>
      <c r="HI53" s="115"/>
      <c r="HJ53" s="115"/>
      <c r="HK53" s="115"/>
      <c r="HL53" s="115"/>
      <c r="HM53" s="115"/>
      <c r="HN53" s="115"/>
      <c r="HO53" s="115"/>
      <c r="HP53" s="115"/>
      <c r="HQ53" s="115"/>
      <c r="HR53" s="115"/>
      <c r="HS53" s="115"/>
      <c r="HT53" s="115"/>
      <c r="HU53" s="115"/>
      <c r="HV53" s="115"/>
      <c r="HW53" s="115"/>
      <c r="HX53" s="115"/>
      <c r="HY53" s="115"/>
      <c r="HZ53" s="115"/>
      <c r="IA53" s="115"/>
      <c r="IB53" s="115"/>
      <c r="IC53" s="115"/>
      <c r="ID53" s="115"/>
      <c r="IE53" s="115"/>
      <c r="IF53" s="115"/>
      <c r="IG53" s="115"/>
      <c r="IH53" s="115"/>
      <c r="II53" s="115"/>
      <c r="IJ53" s="115"/>
      <c r="IK53" s="115"/>
      <c r="IL53" s="115"/>
      <c r="IM53" s="115"/>
      <c r="IN53" s="115"/>
      <c r="IO53" s="115"/>
      <c r="IP53" s="115"/>
      <c r="IQ53" s="115"/>
      <c r="IR53" s="115"/>
      <c r="IS53" s="115"/>
      <c r="IT53" s="115"/>
      <c r="IU53" s="115"/>
      <c r="IV53" s="115"/>
      <c r="IW53" s="115"/>
      <c r="IX53" s="115"/>
      <c r="IY53" s="115"/>
      <c r="IZ53" s="115"/>
      <c r="JA53" s="115"/>
      <c r="JB53" s="115"/>
      <c r="JC53" s="115"/>
      <c r="JD53" s="115"/>
      <c r="JE53" s="115"/>
      <c r="JF53" s="115"/>
      <c r="JG53" s="115"/>
      <c r="JH53" s="115"/>
      <c r="JI53" s="115"/>
      <c r="JJ53" s="115"/>
      <c r="JK53" s="115"/>
      <c r="JL53" s="115"/>
      <c r="JM53" s="115"/>
      <c r="JN53" s="115"/>
      <c r="JO53" s="115"/>
      <c r="JP53" s="115"/>
      <c r="JQ53" s="115"/>
      <c r="JR53" s="115"/>
      <c r="JS53" s="115"/>
      <c r="JT53" s="115"/>
      <c r="JU53" s="115"/>
      <c r="JV53" s="115"/>
      <c r="JW53" s="115"/>
      <c r="JX53" s="115"/>
      <c r="JY53" s="115"/>
      <c r="JZ53" s="115"/>
      <c r="KA53" s="115"/>
      <c r="KB53" s="115"/>
      <c r="KC53" s="115"/>
      <c r="KD53" s="115"/>
      <c r="KE53" s="115"/>
      <c r="KF53" s="115"/>
      <c r="KG53" s="115"/>
      <c r="KH53" s="115"/>
      <c r="KI53" s="115"/>
      <c r="KJ53" s="115"/>
      <c r="KK53" s="115"/>
      <c r="KL53" s="115"/>
      <c r="KM53" s="115"/>
      <c r="KN53" s="115"/>
      <c r="KO53" s="115"/>
      <c r="KP53" s="115"/>
      <c r="KQ53" s="115"/>
      <c r="KR53" s="115"/>
      <c r="KS53" s="115"/>
      <c r="KT53" s="115"/>
      <c r="KU53" s="115"/>
      <c r="KV53" s="115"/>
      <c r="KW53" s="115"/>
      <c r="KX53" s="115"/>
      <c r="KY53" s="115"/>
      <c r="KZ53" s="115"/>
      <c r="LA53" s="115"/>
      <c r="LB53" s="115"/>
      <c r="LC53" s="115"/>
      <c r="LD53" s="115"/>
      <c r="LE53" s="115"/>
      <c r="LF53" s="115"/>
      <c r="LG53" s="115"/>
      <c r="LH53" s="115"/>
      <c r="LI53" s="115"/>
      <c r="LJ53" s="115"/>
      <c r="LK53" s="115"/>
      <c r="LL53" s="115"/>
      <c r="LM53" s="115"/>
      <c r="LN53" s="115"/>
      <c r="LO53" s="115"/>
      <c r="LP53" s="115"/>
      <c r="LQ53" s="115"/>
      <c r="LR53" s="115"/>
      <c r="LS53" s="115"/>
      <c r="LT53" s="115"/>
      <c r="LU53" s="115"/>
      <c r="LV53" s="115"/>
      <c r="LW53" s="115"/>
      <c r="LX53" s="115"/>
      <c r="LY53" s="115"/>
      <c r="LZ53" s="115"/>
      <c r="MA53" s="115"/>
      <c r="MB53" s="115"/>
      <c r="MC53" s="115"/>
      <c r="MD53" s="115"/>
      <c r="ME53" s="115"/>
      <c r="MF53" s="115"/>
      <c r="MG53" s="115"/>
      <c r="MH53" s="115"/>
      <c r="MI53" s="115"/>
      <c r="MJ53" s="115"/>
      <c r="MK53" s="115"/>
      <c r="ML53" s="115"/>
      <c r="MM53" s="115"/>
      <c r="MN53" s="115"/>
      <c r="MO53" s="115"/>
      <c r="MP53" s="115"/>
      <c r="MQ53" s="115"/>
      <c r="MR53" s="115"/>
      <c r="MS53" s="115"/>
      <c r="MT53" s="115"/>
      <c r="MU53" s="115"/>
      <c r="MV53" s="115"/>
      <c r="MW53" s="115"/>
      <c r="MX53" s="115"/>
      <c r="MY53" s="115"/>
      <c r="MZ53" s="115"/>
      <c r="NA53" s="115"/>
      <c r="NB53" s="115"/>
      <c r="NC53" s="115"/>
      <c r="ND53" s="115"/>
      <c r="NE53" s="115"/>
      <c r="NF53" s="115"/>
      <c r="NG53" s="115"/>
      <c r="NH53" s="115"/>
      <c r="NI53" s="115"/>
      <c r="NJ53" s="115"/>
      <c r="NK53" s="115"/>
      <c r="NL53" s="115"/>
      <c r="NM53" s="115"/>
      <c r="NN53" s="115"/>
      <c r="NO53" s="115"/>
      <c r="NP53" s="115"/>
      <c r="NQ53" s="115"/>
      <c r="NR53" s="115"/>
      <c r="NS53" s="115"/>
      <c r="NT53" s="115"/>
      <c r="NU53" s="115"/>
      <c r="NV53" s="115"/>
      <c r="NW53" s="115"/>
      <c r="NX53" s="115"/>
      <c r="NY53" s="115"/>
      <c r="NZ53" s="115"/>
      <c r="OA53" s="115"/>
      <c r="OB53" s="115"/>
      <c r="OC53" s="115"/>
      <c r="OD53" s="115"/>
      <c r="OE53" s="115"/>
      <c r="OF53" s="115"/>
      <c r="OG53" s="115"/>
      <c r="OH53" s="115"/>
      <c r="OI53" s="115"/>
      <c r="OJ53" s="115"/>
      <c r="OK53" s="115"/>
      <c r="OL53" s="115"/>
      <c r="OM53" s="115"/>
      <c r="ON53" s="115"/>
      <c r="OO53" s="115"/>
      <c r="OP53" s="115"/>
      <c r="OQ53" s="115"/>
      <c r="OR53" s="115"/>
      <c r="OS53" s="115"/>
      <c r="OT53" s="115"/>
      <c r="OU53" s="115"/>
      <c r="OV53" s="115"/>
      <c r="OW53" s="115"/>
      <c r="OX53" s="115"/>
      <c r="OY53" s="115"/>
      <c r="OZ53" s="115"/>
      <c r="PA53" s="115"/>
      <c r="PB53" s="115"/>
      <c r="PC53" s="115"/>
      <c r="PD53" s="115"/>
      <c r="PE53" s="115"/>
      <c r="PF53" s="115"/>
      <c r="PG53" s="115"/>
      <c r="PH53" s="115"/>
      <c r="PI53" s="115"/>
      <c r="PJ53" s="115"/>
      <c r="PK53" s="115"/>
      <c r="PL53" s="115"/>
      <c r="PM53" s="115"/>
      <c r="PN53" s="115"/>
      <c r="PO53" s="115"/>
      <c r="PP53" s="115"/>
      <c r="PQ53" s="115"/>
      <c r="PR53" s="115"/>
      <c r="PS53" s="115"/>
      <c r="PT53" s="115"/>
      <c r="PU53" s="115"/>
      <c r="PV53" s="115"/>
      <c r="PW53" s="115"/>
      <c r="PX53" s="115"/>
      <c r="PY53" s="115"/>
      <c r="PZ53" s="115"/>
      <c r="QA53" s="115"/>
      <c r="QB53" s="115"/>
      <c r="QC53" s="115"/>
      <c r="QD53" s="115"/>
      <c r="QE53" s="115"/>
      <c r="QF53" s="115"/>
      <c r="QG53" s="115"/>
      <c r="QH53" s="115"/>
      <c r="QI53" s="115"/>
      <c r="QJ53" s="115"/>
      <c r="QK53" s="115"/>
      <c r="QL53" s="115"/>
      <c r="QM53" s="115"/>
      <c r="QN53" s="115"/>
      <c r="QO53" s="115"/>
      <c r="QP53" s="115"/>
      <c r="QQ53" s="115"/>
      <c r="QR53" s="115"/>
      <c r="QS53" s="115"/>
      <c r="QT53" s="115"/>
      <c r="QU53" s="115"/>
      <c r="QV53" s="115"/>
      <c r="QW53" s="115"/>
      <c r="QX53" s="115"/>
      <c r="QY53" s="115"/>
      <c r="QZ53" s="115"/>
      <c r="RA53" s="115"/>
      <c r="RB53" s="115"/>
      <c r="RC53" s="115"/>
      <c r="RD53" s="115"/>
      <c r="RE53" s="115"/>
      <c r="RF53" s="115"/>
      <c r="RG53" s="115"/>
      <c r="RH53" s="115"/>
      <c r="RI53" s="115"/>
      <c r="RJ53" s="115"/>
      <c r="RK53" s="115"/>
      <c r="RL53" s="115"/>
      <c r="RM53" s="115"/>
      <c r="RN53" s="115"/>
      <c r="RO53" s="115"/>
      <c r="RP53" s="115"/>
      <c r="RQ53" s="115"/>
      <c r="RR53" s="115"/>
      <c r="RS53" s="115"/>
      <c r="RT53" s="115"/>
      <c r="RU53" s="115"/>
      <c r="RV53" s="115"/>
      <c r="RW53" s="115"/>
      <c r="RX53" s="115"/>
      <c r="RY53" s="115"/>
      <c r="RZ53" s="115"/>
      <c r="SA53" s="115"/>
      <c r="SB53" s="115"/>
      <c r="SC53" s="115"/>
      <c r="SD53" s="115"/>
      <c r="SE53" s="115"/>
      <c r="SF53" s="115"/>
      <c r="SG53" s="115"/>
      <c r="SH53" s="115"/>
      <c r="SI53" s="115"/>
      <c r="SJ53" s="115"/>
      <c r="SK53" s="115"/>
      <c r="SL53" s="115"/>
      <c r="SM53" s="115"/>
      <c r="SN53" s="115"/>
      <c r="SO53" s="115"/>
      <c r="SP53" s="115"/>
      <c r="SQ53" s="115"/>
      <c r="SR53" s="115"/>
      <c r="SS53" s="115"/>
      <c r="ST53" s="115"/>
      <c r="SU53" s="115"/>
      <c r="SV53" s="115"/>
      <c r="SW53" s="115"/>
      <c r="SX53" s="115"/>
      <c r="SY53" s="115"/>
      <c r="SZ53" s="115"/>
      <c r="TA53" s="115"/>
      <c r="TB53" s="115"/>
      <c r="TC53" s="115"/>
      <c r="TD53" s="115"/>
      <c r="TE53" s="115"/>
      <c r="TF53" s="115"/>
      <c r="TG53" s="115"/>
      <c r="TH53" s="115"/>
      <c r="TI53" s="115"/>
      <c r="TJ53" s="115"/>
      <c r="TK53" s="115"/>
      <c r="TL53" s="115"/>
      <c r="TM53" s="115"/>
      <c r="TN53" s="115"/>
      <c r="TO53" s="115"/>
      <c r="TP53" s="115"/>
      <c r="TQ53" s="115"/>
      <c r="TR53" s="115"/>
      <c r="TS53" s="115"/>
      <c r="TT53" s="115"/>
      <c r="TU53" s="115"/>
      <c r="TV53" s="115"/>
      <c r="TW53" s="115"/>
      <c r="TX53" s="115"/>
      <c r="TY53" s="115"/>
      <c r="TZ53" s="115"/>
      <c r="UA53" s="115"/>
      <c r="UB53" s="115"/>
      <c r="UC53" s="115"/>
      <c r="UD53" s="115"/>
      <c r="UE53" s="115"/>
      <c r="UF53" s="115"/>
      <c r="UG53" s="115"/>
      <c r="UH53" s="115"/>
      <c r="UI53" s="115"/>
      <c r="UJ53" s="115"/>
      <c r="UK53" s="115"/>
      <c r="UL53" s="115"/>
      <c r="UM53" s="115"/>
      <c r="UN53" s="115"/>
      <c r="UO53" s="115"/>
      <c r="UP53" s="115"/>
      <c r="UQ53" s="115"/>
      <c r="UR53" s="115"/>
      <c r="US53" s="115"/>
      <c r="UT53" s="115"/>
      <c r="UU53" s="115"/>
      <c r="UV53" s="115"/>
      <c r="UW53" s="115"/>
      <c r="UX53" s="115"/>
      <c r="UY53" s="115"/>
      <c r="UZ53" s="115"/>
      <c r="VA53" s="115"/>
      <c r="VB53" s="115"/>
      <c r="VC53" s="115"/>
      <c r="VD53" s="115"/>
      <c r="VE53" s="115"/>
      <c r="VF53" s="115"/>
      <c r="VG53" s="115"/>
      <c r="VH53" s="115"/>
      <c r="VI53" s="115"/>
      <c r="VJ53" s="115"/>
      <c r="VK53" s="115"/>
      <c r="VL53" s="115"/>
      <c r="VM53" s="115"/>
      <c r="VN53" s="115"/>
      <c r="VO53" s="115"/>
      <c r="VP53" s="115"/>
      <c r="VQ53" s="115"/>
      <c r="VR53" s="115"/>
      <c r="VS53" s="115"/>
      <c r="VT53" s="115"/>
      <c r="VU53" s="115"/>
      <c r="VV53" s="115"/>
      <c r="VW53" s="115"/>
      <c r="VX53" s="115"/>
      <c r="VY53" s="115"/>
      <c r="VZ53" s="115"/>
      <c r="WA53" s="115"/>
      <c r="WB53" s="115"/>
      <c r="WC53" s="115"/>
      <c r="WD53" s="115"/>
      <c r="WE53" s="115"/>
      <c r="WF53" s="115"/>
      <c r="WG53" s="115"/>
      <c r="WH53" s="115"/>
      <c r="WI53" s="115"/>
      <c r="WJ53" s="115"/>
      <c r="WK53" s="115"/>
      <c r="WL53" s="115"/>
      <c r="WM53" s="115"/>
      <c r="WN53" s="115"/>
      <c r="WO53" s="115"/>
      <c r="WP53" s="115"/>
      <c r="WQ53" s="115"/>
      <c r="WR53" s="115"/>
      <c r="WS53" s="115"/>
      <c r="WT53" s="115"/>
      <c r="WU53" s="115"/>
      <c r="WV53" s="115"/>
      <c r="WW53" s="115"/>
      <c r="WX53" s="115"/>
      <c r="WY53" s="115"/>
      <c r="WZ53" s="115"/>
      <c r="XA53" s="115"/>
      <c r="XB53" s="115"/>
      <c r="XC53" s="115"/>
      <c r="XD53" s="115"/>
      <c r="XE53" s="115"/>
      <c r="XF53" s="115"/>
      <c r="XG53" s="115"/>
      <c r="XH53" s="115"/>
      <c r="XI53" s="115"/>
      <c r="XJ53" s="115"/>
      <c r="XK53" s="115"/>
      <c r="XL53" s="115"/>
      <c r="XM53" s="115"/>
      <c r="XN53" s="115"/>
      <c r="XO53" s="115"/>
      <c r="XP53" s="115"/>
      <c r="XQ53" s="115"/>
      <c r="XR53" s="115"/>
      <c r="XS53" s="115"/>
      <c r="XT53" s="115"/>
      <c r="XU53" s="115"/>
      <c r="XV53" s="115"/>
      <c r="XW53" s="115"/>
      <c r="XX53" s="115"/>
      <c r="XY53" s="115"/>
      <c r="XZ53" s="115"/>
      <c r="YA53" s="115"/>
      <c r="YB53" s="115"/>
      <c r="YC53" s="115"/>
      <c r="YD53" s="115"/>
      <c r="YE53" s="115"/>
      <c r="YF53" s="115"/>
      <c r="YG53" s="115"/>
      <c r="YH53" s="115"/>
      <c r="YI53" s="115"/>
      <c r="YJ53" s="115"/>
      <c r="YK53" s="115"/>
      <c r="YL53" s="115"/>
      <c r="YM53" s="115"/>
      <c r="YN53" s="115"/>
      <c r="YO53" s="115"/>
      <c r="YP53" s="115"/>
      <c r="YQ53" s="115"/>
      <c r="YR53" s="115"/>
      <c r="YS53" s="115"/>
      <c r="YT53" s="115"/>
      <c r="YU53" s="115"/>
      <c r="YV53" s="115"/>
      <c r="YW53" s="115"/>
      <c r="YX53" s="115"/>
      <c r="YY53" s="115"/>
      <c r="YZ53" s="115"/>
      <c r="ZA53" s="115"/>
      <c r="ZB53" s="115"/>
      <c r="ZC53" s="115"/>
      <c r="ZD53" s="115"/>
      <c r="ZE53" s="115"/>
      <c r="ZF53" s="115"/>
      <c r="ZG53" s="115"/>
      <c r="ZH53" s="115"/>
      <c r="ZI53" s="115"/>
      <c r="ZJ53" s="115"/>
      <c r="ZK53" s="115"/>
      <c r="ZL53" s="115"/>
      <c r="ZM53" s="115"/>
      <c r="ZN53" s="115"/>
      <c r="ZO53" s="115"/>
      <c r="ZP53" s="115"/>
      <c r="ZQ53" s="115"/>
      <c r="ZR53" s="115"/>
      <c r="ZS53" s="115"/>
      <c r="ZT53" s="115"/>
      <c r="ZU53" s="115"/>
      <c r="ZV53" s="115"/>
      <c r="ZW53" s="115"/>
      <c r="ZX53" s="115"/>
      <c r="ZY53" s="115"/>
      <c r="ZZ53" s="115"/>
      <c r="AAA53" s="115"/>
      <c r="AAB53" s="115"/>
      <c r="AAC53" s="115"/>
      <c r="AAD53" s="115"/>
      <c r="AAE53" s="115"/>
      <c r="AAF53" s="115"/>
      <c r="AAG53" s="115"/>
      <c r="AAH53" s="115"/>
      <c r="AAI53" s="115"/>
      <c r="AAJ53" s="115"/>
      <c r="AAK53" s="115"/>
      <c r="AAL53" s="115"/>
      <c r="AAM53" s="115"/>
      <c r="AAN53" s="115"/>
      <c r="AAO53" s="115"/>
      <c r="AAP53" s="115"/>
      <c r="AAQ53" s="115"/>
      <c r="AAR53" s="115"/>
      <c r="AAS53" s="115"/>
      <c r="AAT53" s="115"/>
      <c r="AAU53" s="115"/>
      <c r="AAV53" s="115"/>
      <c r="AAW53" s="115"/>
      <c r="AAX53" s="115"/>
      <c r="AAY53" s="115"/>
      <c r="AAZ53" s="115"/>
      <c r="ABA53" s="115"/>
      <c r="ABB53" s="115"/>
      <c r="ABC53" s="115"/>
      <c r="ABD53" s="115"/>
      <c r="ABE53" s="115"/>
      <c r="ABF53" s="115"/>
      <c r="ABG53" s="115"/>
      <c r="ABH53" s="115"/>
      <c r="ABI53" s="115"/>
      <c r="ABJ53" s="115"/>
      <c r="ABK53" s="115"/>
      <c r="ABL53" s="115"/>
      <c r="ABM53" s="115"/>
      <c r="ABN53" s="115"/>
      <c r="ABO53" s="115"/>
      <c r="ABP53" s="115"/>
      <c r="ABQ53" s="115"/>
      <c r="ABR53" s="115"/>
      <c r="ABS53" s="115"/>
      <c r="ABT53" s="115"/>
      <c r="ABU53" s="115"/>
      <c r="ABV53" s="115"/>
      <c r="ABW53" s="115"/>
      <c r="ABX53" s="115"/>
      <c r="ABY53" s="115"/>
      <c r="ABZ53" s="115"/>
      <c r="ACA53" s="115"/>
      <c r="ACB53" s="115"/>
      <c r="ACC53" s="115"/>
      <c r="ACD53" s="115"/>
      <c r="ACE53" s="115"/>
      <c r="ACF53" s="115"/>
      <c r="ACG53" s="115"/>
      <c r="ACH53" s="115"/>
      <c r="ACI53" s="115"/>
      <c r="ACJ53" s="115"/>
      <c r="ACK53" s="115"/>
      <c r="ACL53" s="115"/>
      <c r="ACM53" s="115"/>
      <c r="ACN53" s="115"/>
      <c r="ACO53" s="115"/>
      <c r="ACP53" s="115"/>
      <c r="ACQ53" s="115"/>
      <c r="ACR53" s="115"/>
      <c r="ACS53" s="115"/>
      <c r="ACT53" s="115"/>
      <c r="ACU53" s="115"/>
      <c r="ACV53" s="115"/>
      <c r="ACW53" s="115"/>
      <c r="ACX53" s="115"/>
      <c r="ACY53" s="115"/>
      <c r="ACZ53" s="115"/>
      <c r="ADA53" s="115"/>
      <c r="ADB53" s="115"/>
      <c r="ADC53" s="115"/>
      <c r="ADD53" s="115"/>
      <c r="ADE53" s="115"/>
      <c r="ADF53" s="115"/>
      <c r="ADG53" s="115"/>
      <c r="ADH53" s="115"/>
      <c r="ADI53" s="115"/>
      <c r="ADJ53" s="115"/>
      <c r="ADK53" s="115"/>
      <c r="ADL53" s="115"/>
      <c r="ADM53" s="115"/>
      <c r="ADN53" s="115"/>
      <c r="ADO53" s="115"/>
      <c r="ADP53" s="115"/>
      <c r="ADQ53" s="115"/>
      <c r="ADR53" s="115"/>
      <c r="ADS53" s="115"/>
      <c r="ADT53" s="115"/>
      <c r="ADU53" s="115"/>
      <c r="ADV53" s="115"/>
      <c r="ADW53" s="115"/>
      <c r="ADX53" s="115"/>
      <c r="ADY53" s="115"/>
      <c r="ADZ53" s="115"/>
      <c r="AEA53" s="115"/>
      <c r="AEB53" s="115"/>
      <c r="AEC53" s="115"/>
      <c r="AED53" s="115"/>
      <c r="AEE53" s="115"/>
      <c r="AEF53" s="115"/>
      <c r="AEG53" s="115"/>
      <c r="AEH53" s="115"/>
      <c r="AEI53" s="115"/>
      <c r="AEJ53" s="115"/>
      <c r="AEK53" s="115"/>
      <c r="AEL53" s="115"/>
      <c r="AEM53" s="115"/>
      <c r="AEN53" s="115"/>
      <c r="AEO53" s="115"/>
      <c r="AEP53" s="115"/>
      <c r="AEQ53" s="115"/>
      <c r="AER53" s="115"/>
      <c r="AES53" s="115"/>
      <c r="AET53" s="115"/>
      <c r="AEU53" s="115"/>
      <c r="AEV53" s="115"/>
      <c r="AEW53" s="115"/>
      <c r="AEX53" s="115"/>
      <c r="AEY53" s="115"/>
      <c r="AEZ53" s="115"/>
      <c r="AFA53" s="115"/>
      <c r="AFB53" s="115"/>
      <c r="AFC53" s="115"/>
      <c r="AFD53" s="115"/>
      <c r="AFE53" s="115"/>
      <c r="AFF53" s="115"/>
      <c r="AFG53" s="115"/>
      <c r="AFH53" s="115"/>
      <c r="AFI53" s="115"/>
      <c r="AFJ53" s="115"/>
      <c r="AFK53" s="115"/>
      <c r="AFL53" s="115"/>
      <c r="AFM53" s="115"/>
      <c r="AFN53" s="115"/>
      <c r="AFO53" s="115"/>
      <c r="AFP53" s="115"/>
      <c r="AFQ53" s="115"/>
      <c r="AFR53" s="115"/>
      <c r="AFS53" s="115"/>
      <c r="AFT53" s="115"/>
      <c r="AFU53" s="115"/>
      <c r="AFV53" s="115"/>
      <c r="AFW53" s="115"/>
      <c r="AFX53" s="115"/>
      <c r="AFY53" s="115"/>
      <c r="AFZ53" s="115"/>
      <c r="AGA53" s="115"/>
      <c r="AGB53" s="115"/>
      <c r="AGC53" s="115"/>
      <c r="AGD53" s="115"/>
      <c r="AGE53" s="115"/>
      <c r="AGF53" s="115"/>
      <c r="AGG53" s="115"/>
      <c r="AGH53" s="115"/>
      <c r="AGI53" s="115"/>
      <c r="AGJ53" s="115"/>
      <c r="AGK53" s="115"/>
      <c r="AGL53" s="115"/>
      <c r="AGM53" s="115"/>
      <c r="AGN53" s="115"/>
      <c r="AGO53" s="115"/>
      <c r="AGP53" s="115"/>
      <c r="AGQ53" s="115"/>
      <c r="AGR53" s="115"/>
      <c r="AGS53" s="115"/>
      <c r="AGT53" s="115"/>
      <c r="AGU53" s="115"/>
      <c r="AGV53" s="115"/>
      <c r="AGW53" s="115"/>
      <c r="AGX53" s="115"/>
      <c r="AGY53" s="115"/>
      <c r="AGZ53" s="115"/>
      <c r="AHA53" s="115"/>
      <c r="AHB53" s="115"/>
      <c r="AHC53" s="115"/>
      <c r="AHD53" s="115"/>
      <c r="AHE53" s="115"/>
      <c r="AHF53" s="115"/>
      <c r="AHG53" s="115"/>
      <c r="AHH53" s="115"/>
      <c r="AHI53" s="115"/>
      <c r="AHJ53" s="115"/>
      <c r="AHK53" s="115"/>
      <c r="AHL53" s="115"/>
      <c r="AHM53" s="115"/>
      <c r="AHN53" s="115"/>
      <c r="AHO53" s="115"/>
      <c r="AHP53" s="115"/>
      <c r="AHQ53" s="115"/>
      <c r="AHR53" s="115"/>
      <c r="AHS53" s="115"/>
      <c r="AHT53" s="115"/>
      <c r="AHU53" s="115"/>
      <c r="AHV53" s="115"/>
      <c r="AHW53" s="115"/>
      <c r="AHX53" s="115"/>
      <c r="AHY53" s="115"/>
      <c r="AHZ53" s="115"/>
      <c r="AIA53" s="115"/>
      <c r="AIB53" s="115"/>
      <c r="AIC53" s="115"/>
      <c r="AID53" s="115"/>
      <c r="AIE53" s="115"/>
      <c r="AIF53" s="115"/>
      <c r="AIG53" s="115"/>
      <c r="AIH53" s="115"/>
      <c r="AII53" s="115"/>
      <c r="AIJ53" s="115"/>
      <c r="AIK53" s="115"/>
      <c r="AIL53" s="115"/>
      <c r="AIM53" s="115"/>
      <c r="AIN53" s="115"/>
      <c r="AIO53" s="115"/>
      <c r="AIP53" s="115"/>
      <c r="AIQ53" s="115"/>
      <c r="AIR53" s="115"/>
      <c r="AIS53" s="115"/>
    </row>
    <row r="54" spans="1:929" ht="18.600000000000001" hidden="1" customHeight="1" x14ac:dyDescent="0.4">
      <c r="A54" s="37"/>
      <c r="B54" s="94"/>
      <c r="C54" s="94"/>
      <c r="D54" s="94"/>
      <c r="E54" s="137"/>
      <c r="BS54" s="308"/>
      <c r="BT54" s="94"/>
      <c r="BU54" s="94"/>
      <c r="BV54" s="94"/>
      <c r="BW54" s="137"/>
      <c r="BX54" s="115"/>
      <c r="BY54" s="115"/>
      <c r="BZ54" s="115"/>
      <c r="CA54" s="115"/>
      <c r="CB54" s="115"/>
      <c r="CC54" s="115"/>
      <c r="CD54" s="115"/>
      <c r="CE54" s="115"/>
      <c r="CF54" s="115"/>
      <c r="CG54" s="115"/>
      <c r="CH54" s="115"/>
      <c r="CI54" s="115"/>
      <c r="CJ54" s="115"/>
      <c r="CK54" s="115"/>
      <c r="CL54" s="115"/>
      <c r="CM54" s="115"/>
      <c r="CN54" s="115"/>
      <c r="CO54" s="115"/>
      <c r="CP54" s="115"/>
      <c r="CQ54" s="115"/>
      <c r="CR54" s="115"/>
      <c r="CS54" s="115"/>
      <c r="CT54" s="115"/>
      <c r="CU54" s="115"/>
      <c r="CV54" s="115"/>
      <c r="CW54" s="115"/>
      <c r="CX54" s="115"/>
      <c r="CY54" s="115"/>
      <c r="CZ54" s="115"/>
      <c r="DA54" s="115"/>
      <c r="DB54" s="115"/>
      <c r="DC54" s="115"/>
      <c r="DD54" s="115"/>
      <c r="DE54" s="115"/>
      <c r="DF54" s="115"/>
      <c r="DG54" s="115"/>
      <c r="DH54" s="115"/>
      <c r="DI54" s="115"/>
      <c r="DJ54" s="115"/>
      <c r="DK54" s="115"/>
      <c r="DL54" s="115"/>
      <c r="DM54" s="115"/>
      <c r="DN54" s="115"/>
      <c r="DO54" s="115"/>
      <c r="DP54" s="115"/>
      <c r="DQ54" s="115"/>
      <c r="DR54" s="115"/>
      <c r="DS54" s="115"/>
      <c r="DT54" s="115"/>
      <c r="DU54" s="115"/>
      <c r="DV54" s="115"/>
      <c r="DW54" s="115"/>
      <c r="DX54" s="115"/>
      <c r="DY54" s="115"/>
      <c r="DZ54" s="115"/>
      <c r="EA54" s="115"/>
      <c r="EB54" s="115"/>
      <c r="EC54" s="115"/>
      <c r="ED54" s="115"/>
      <c r="EE54" s="115"/>
      <c r="EF54" s="115"/>
      <c r="EG54" s="115"/>
      <c r="EH54" s="115"/>
      <c r="EI54" s="115"/>
      <c r="EJ54" s="115"/>
      <c r="EK54" s="115"/>
      <c r="EL54" s="115"/>
      <c r="EM54" s="115"/>
      <c r="EN54" s="115"/>
      <c r="EO54" s="115"/>
      <c r="EP54" s="115"/>
      <c r="EQ54" s="115"/>
      <c r="ER54" s="115"/>
      <c r="ES54" s="115"/>
      <c r="ET54" s="115"/>
      <c r="EU54" s="115"/>
      <c r="EV54" s="115"/>
      <c r="EW54" s="115"/>
      <c r="EX54" s="115"/>
      <c r="EY54" s="115"/>
      <c r="EZ54" s="115"/>
      <c r="FA54" s="115"/>
      <c r="FB54" s="115"/>
      <c r="FC54" s="115"/>
      <c r="FD54" s="115"/>
      <c r="FE54" s="115"/>
      <c r="FF54" s="115"/>
      <c r="FG54" s="115"/>
      <c r="FH54" s="115"/>
      <c r="FI54" s="115"/>
      <c r="FJ54" s="115"/>
      <c r="FK54" s="115"/>
      <c r="FL54" s="115"/>
      <c r="FM54" s="115"/>
      <c r="FN54" s="115"/>
      <c r="FO54" s="115"/>
      <c r="FP54" s="115"/>
      <c r="FQ54" s="115"/>
      <c r="FR54" s="115"/>
      <c r="FS54" s="115"/>
      <c r="FT54" s="115"/>
      <c r="FU54" s="115"/>
      <c r="FV54" s="115"/>
      <c r="FW54" s="115"/>
      <c r="FX54" s="115"/>
      <c r="FY54" s="115"/>
      <c r="FZ54" s="115"/>
      <c r="GA54" s="115"/>
      <c r="GB54" s="115"/>
      <c r="GC54" s="115"/>
      <c r="GD54" s="115"/>
      <c r="GE54" s="115"/>
      <c r="GF54" s="115"/>
      <c r="GG54" s="115"/>
      <c r="GH54" s="115"/>
      <c r="GI54" s="115"/>
      <c r="GJ54" s="115"/>
      <c r="GK54" s="115"/>
      <c r="GL54" s="115"/>
      <c r="GM54" s="115"/>
      <c r="GN54" s="115"/>
      <c r="GO54" s="115"/>
      <c r="GP54" s="115"/>
      <c r="GQ54" s="115"/>
      <c r="GR54" s="115"/>
      <c r="GS54" s="115"/>
      <c r="GT54" s="115"/>
      <c r="GU54" s="115"/>
      <c r="GV54" s="115"/>
      <c r="GW54" s="115"/>
      <c r="GX54" s="115"/>
      <c r="GY54" s="115"/>
      <c r="GZ54" s="115"/>
      <c r="HA54" s="115"/>
      <c r="HB54" s="115"/>
      <c r="HC54" s="115"/>
      <c r="HD54" s="115"/>
      <c r="HE54" s="115"/>
      <c r="HF54" s="115"/>
      <c r="HG54" s="115"/>
      <c r="HH54" s="115"/>
      <c r="HI54" s="115"/>
      <c r="HJ54" s="115"/>
      <c r="HK54" s="115"/>
      <c r="HL54" s="115"/>
      <c r="HM54" s="115"/>
      <c r="HN54" s="115"/>
      <c r="HO54" s="115"/>
      <c r="HP54" s="115"/>
      <c r="HQ54" s="115"/>
      <c r="HR54" s="115"/>
      <c r="HS54" s="115"/>
      <c r="HT54" s="115"/>
      <c r="HU54" s="115"/>
      <c r="HV54" s="115"/>
      <c r="HW54" s="115"/>
      <c r="HX54" s="115"/>
      <c r="HY54" s="115"/>
      <c r="HZ54" s="115"/>
      <c r="IA54" s="115"/>
      <c r="IB54" s="115"/>
      <c r="IC54" s="115"/>
      <c r="ID54" s="115"/>
      <c r="IE54" s="115"/>
      <c r="IF54" s="115"/>
      <c r="IG54" s="115"/>
      <c r="IH54" s="115"/>
      <c r="II54" s="115"/>
      <c r="IJ54" s="115"/>
      <c r="IK54" s="115"/>
      <c r="IL54" s="115"/>
      <c r="IM54" s="115"/>
      <c r="IN54" s="115"/>
      <c r="IO54" s="115"/>
      <c r="IP54" s="115"/>
      <c r="IQ54" s="115"/>
      <c r="IR54" s="115"/>
      <c r="IS54" s="115"/>
      <c r="IT54" s="115"/>
      <c r="IU54" s="115"/>
      <c r="IV54" s="115"/>
      <c r="IW54" s="115"/>
      <c r="IX54" s="115"/>
      <c r="IY54" s="115"/>
      <c r="IZ54" s="115"/>
      <c r="JA54" s="115"/>
      <c r="JB54" s="115"/>
      <c r="JC54" s="115"/>
      <c r="JD54" s="115"/>
      <c r="JE54" s="115"/>
      <c r="JF54" s="115"/>
      <c r="JG54" s="115"/>
      <c r="JH54" s="115"/>
      <c r="JI54" s="115"/>
      <c r="JJ54" s="115"/>
      <c r="JK54" s="115"/>
      <c r="JL54" s="115"/>
      <c r="JM54" s="115"/>
      <c r="JN54" s="115"/>
      <c r="JO54" s="115"/>
      <c r="JP54" s="115"/>
      <c r="JQ54" s="115"/>
      <c r="JR54" s="115"/>
      <c r="JS54" s="115"/>
      <c r="JT54" s="115"/>
      <c r="JU54" s="115"/>
      <c r="JV54" s="115"/>
      <c r="JW54" s="115"/>
      <c r="JX54" s="115"/>
      <c r="JY54" s="115"/>
      <c r="JZ54" s="115"/>
      <c r="KA54" s="115"/>
      <c r="KB54" s="115"/>
      <c r="KC54" s="115"/>
      <c r="KD54" s="115"/>
      <c r="KE54" s="115"/>
      <c r="KF54" s="115"/>
      <c r="KG54" s="115"/>
      <c r="KH54" s="115"/>
      <c r="KI54" s="115"/>
      <c r="KJ54" s="115"/>
      <c r="KK54" s="115"/>
      <c r="KL54" s="115"/>
      <c r="KM54" s="115"/>
      <c r="KN54" s="115"/>
      <c r="KO54" s="115"/>
      <c r="KP54" s="115"/>
      <c r="KQ54" s="115"/>
      <c r="KR54" s="115"/>
      <c r="KS54" s="115"/>
      <c r="KT54" s="115"/>
      <c r="KU54" s="115"/>
      <c r="KV54" s="115"/>
      <c r="KW54" s="115"/>
      <c r="KX54" s="115"/>
      <c r="KY54" s="115"/>
      <c r="KZ54" s="115"/>
      <c r="LA54" s="115"/>
      <c r="LB54" s="115"/>
      <c r="LC54" s="115"/>
      <c r="LD54" s="115"/>
      <c r="LE54" s="115"/>
      <c r="LF54" s="115"/>
      <c r="LG54" s="115"/>
      <c r="LH54" s="115"/>
      <c r="LI54" s="115"/>
      <c r="LJ54" s="115"/>
      <c r="LK54" s="115"/>
      <c r="LL54" s="115"/>
      <c r="LM54" s="115"/>
      <c r="LN54" s="115"/>
      <c r="LO54" s="115"/>
      <c r="LP54" s="115"/>
      <c r="LQ54" s="115"/>
      <c r="LR54" s="115"/>
      <c r="LS54" s="115"/>
      <c r="LT54" s="115"/>
      <c r="LU54" s="115"/>
      <c r="LV54" s="115"/>
      <c r="LW54" s="115"/>
      <c r="LX54" s="115"/>
      <c r="LY54" s="115"/>
      <c r="LZ54" s="115"/>
      <c r="MA54" s="115"/>
      <c r="MB54" s="115"/>
      <c r="MC54" s="115"/>
      <c r="MD54" s="115"/>
      <c r="ME54" s="115"/>
      <c r="MF54" s="115"/>
      <c r="MG54" s="115"/>
      <c r="MH54" s="115"/>
      <c r="MI54" s="115"/>
      <c r="MJ54" s="115"/>
      <c r="MK54" s="115"/>
      <c r="ML54" s="115"/>
      <c r="MM54" s="115"/>
      <c r="MN54" s="115"/>
      <c r="MO54" s="115"/>
      <c r="MP54" s="115"/>
      <c r="MQ54" s="115"/>
      <c r="MR54" s="115"/>
      <c r="MS54" s="115"/>
      <c r="MT54" s="115"/>
      <c r="MU54" s="115"/>
      <c r="MV54" s="115"/>
      <c r="MW54" s="115"/>
      <c r="MX54" s="115"/>
      <c r="MY54" s="115"/>
      <c r="MZ54" s="115"/>
      <c r="NA54" s="115"/>
      <c r="NB54" s="115"/>
      <c r="NC54" s="115"/>
      <c r="ND54" s="115"/>
      <c r="NE54" s="115"/>
      <c r="NF54" s="115"/>
      <c r="NG54" s="115"/>
      <c r="NH54" s="115"/>
      <c r="NI54" s="115"/>
      <c r="NJ54" s="115"/>
      <c r="NK54" s="115"/>
      <c r="NL54" s="115"/>
      <c r="NM54" s="115"/>
      <c r="NN54" s="115"/>
      <c r="NO54" s="115"/>
      <c r="NP54" s="115"/>
      <c r="NQ54" s="115"/>
      <c r="NR54" s="115"/>
      <c r="NS54" s="115"/>
      <c r="NT54" s="115"/>
      <c r="NU54" s="115"/>
      <c r="NV54" s="115"/>
      <c r="NW54" s="115"/>
      <c r="NX54" s="115"/>
      <c r="NY54" s="115"/>
      <c r="NZ54" s="115"/>
      <c r="OA54" s="115"/>
      <c r="OB54" s="115"/>
      <c r="OC54" s="115"/>
      <c r="OD54" s="115"/>
      <c r="OE54" s="115"/>
      <c r="OF54" s="115"/>
      <c r="OG54" s="115"/>
      <c r="OH54" s="115"/>
      <c r="OI54" s="115"/>
      <c r="OJ54" s="115"/>
      <c r="OK54" s="115"/>
      <c r="OL54" s="115"/>
      <c r="OM54" s="115"/>
      <c r="ON54" s="115"/>
      <c r="OO54" s="115"/>
      <c r="OP54" s="115"/>
      <c r="OQ54" s="115"/>
      <c r="OR54" s="115"/>
      <c r="OS54" s="115"/>
      <c r="OT54" s="115"/>
      <c r="OU54" s="115"/>
      <c r="OV54" s="115"/>
      <c r="OW54" s="115"/>
      <c r="OX54" s="115"/>
      <c r="OY54" s="115"/>
      <c r="OZ54" s="115"/>
      <c r="PA54" s="115"/>
      <c r="PB54" s="115"/>
      <c r="PC54" s="115"/>
      <c r="PD54" s="115"/>
      <c r="PE54" s="115"/>
      <c r="PF54" s="115"/>
      <c r="PG54" s="115"/>
      <c r="PH54" s="115"/>
      <c r="PI54" s="115"/>
      <c r="PJ54" s="115"/>
      <c r="PK54" s="115"/>
      <c r="PL54" s="115"/>
      <c r="PM54" s="115"/>
      <c r="PN54" s="115"/>
      <c r="PO54" s="115"/>
      <c r="PP54" s="115"/>
      <c r="PQ54" s="115"/>
      <c r="PR54" s="115"/>
      <c r="PS54" s="115"/>
      <c r="PT54" s="115"/>
      <c r="PU54" s="115"/>
      <c r="PV54" s="115"/>
      <c r="PW54" s="115"/>
      <c r="PX54" s="115"/>
      <c r="PY54" s="115"/>
      <c r="PZ54" s="115"/>
      <c r="QA54" s="115"/>
      <c r="QB54" s="115"/>
      <c r="QC54" s="115"/>
      <c r="QD54" s="115"/>
      <c r="QE54" s="115"/>
      <c r="QF54" s="115"/>
      <c r="QG54" s="115"/>
      <c r="QH54" s="115"/>
      <c r="QI54" s="115"/>
      <c r="QJ54" s="115"/>
      <c r="QK54" s="115"/>
      <c r="QL54" s="115"/>
      <c r="QM54" s="115"/>
      <c r="QN54" s="115"/>
      <c r="QO54" s="115"/>
      <c r="QP54" s="115"/>
      <c r="QQ54" s="115"/>
      <c r="QR54" s="115"/>
      <c r="QS54" s="115"/>
      <c r="QT54" s="115"/>
      <c r="QU54" s="115"/>
      <c r="QV54" s="115"/>
      <c r="QW54" s="115"/>
      <c r="QX54" s="115"/>
      <c r="QY54" s="115"/>
      <c r="QZ54" s="115"/>
      <c r="RA54" s="115"/>
      <c r="RB54" s="115"/>
      <c r="RC54" s="115"/>
      <c r="RD54" s="115"/>
      <c r="RE54" s="115"/>
      <c r="RF54" s="115"/>
      <c r="RG54" s="115"/>
      <c r="RH54" s="115"/>
      <c r="RI54" s="115"/>
      <c r="RJ54" s="115"/>
      <c r="RK54" s="115"/>
      <c r="RL54" s="115"/>
      <c r="RM54" s="115"/>
      <c r="RN54" s="115"/>
      <c r="RO54" s="115"/>
      <c r="RP54" s="115"/>
      <c r="RQ54" s="115"/>
      <c r="RR54" s="115"/>
      <c r="RS54" s="115"/>
      <c r="RT54" s="115"/>
      <c r="RU54" s="115"/>
      <c r="RV54" s="115"/>
      <c r="RW54" s="115"/>
      <c r="RX54" s="115"/>
      <c r="RY54" s="115"/>
      <c r="RZ54" s="115"/>
      <c r="SA54" s="115"/>
      <c r="SB54" s="115"/>
      <c r="SC54" s="115"/>
      <c r="SD54" s="115"/>
      <c r="SE54" s="115"/>
      <c r="SF54" s="115"/>
      <c r="SG54" s="115"/>
      <c r="SH54" s="115"/>
      <c r="SI54" s="115"/>
      <c r="SJ54" s="115"/>
      <c r="SK54" s="115"/>
      <c r="SL54" s="115"/>
      <c r="SM54" s="115"/>
      <c r="SN54" s="115"/>
      <c r="SO54" s="115"/>
      <c r="SP54" s="115"/>
      <c r="SQ54" s="115"/>
      <c r="SR54" s="115"/>
      <c r="SS54" s="115"/>
      <c r="ST54" s="115"/>
      <c r="SU54" s="115"/>
      <c r="SV54" s="115"/>
      <c r="SW54" s="115"/>
      <c r="SX54" s="115"/>
      <c r="SY54" s="115"/>
      <c r="SZ54" s="115"/>
      <c r="TA54" s="115"/>
      <c r="TB54" s="115"/>
      <c r="TC54" s="115"/>
      <c r="TD54" s="115"/>
      <c r="TE54" s="115"/>
      <c r="TF54" s="115"/>
      <c r="TG54" s="115"/>
      <c r="TH54" s="115"/>
      <c r="TI54" s="115"/>
      <c r="TJ54" s="115"/>
      <c r="TK54" s="115"/>
      <c r="TL54" s="115"/>
      <c r="TM54" s="115"/>
      <c r="TN54" s="115"/>
      <c r="TO54" s="115"/>
      <c r="TP54" s="115"/>
      <c r="TQ54" s="115"/>
      <c r="TR54" s="115"/>
      <c r="TS54" s="115"/>
      <c r="TT54" s="115"/>
      <c r="TU54" s="115"/>
      <c r="TV54" s="115"/>
      <c r="TW54" s="115"/>
      <c r="TX54" s="115"/>
      <c r="TY54" s="115"/>
      <c r="TZ54" s="115"/>
      <c r="UA54" s="115"/>
      <c r="UB54" s="115"/>
      <c r="UC54" s="115"/>
      <c r="UD54" s="115"/>
      <c r="UE54" s="115"/>
      <c r="UF54" s="115"/>
      <c r="UG54" s="115"/>
      <c r="UH54" s="115"/>
      <c r="UI54" s="115"/>
      <c r="UJ54" s="115"/>
      <c r="UK54" s="115"/>
      <c r="UL54" s="115"/>
      <c r="UM54" s="115"/>
      <c r="UN54" s="115"/>
      <c r="UO54" s="115"/>
      <c r="UP54" s="115"/>
      <c r="UQ54" s="115"/>
      <c r="UR54" s="115"/>
      <c r="US54" s="115"/>
      <c r="UT54" s="115"/>
      <c r="UU54" s="115"/>
      <c r="UV54" s="115"/>
      <c r="UW54" s="115"/>
      <c r="UX54" s="115"/>
      <c r="UY54" s="115"/>
      <c r="UZ54" s="115"/>
      <c r="VA54" s="115"/>
      <c r="VB54" s="115"/>
      <c r="VC54" s="115"/>
      <c r="VD54" s="115"/>
      <c r="VE54" s="115"/>
      <c r="VF54" s="115"/>
      <c r="VG54" s="115"/>
      <c r="VH54" s="115"/>
      <c r="VI54" s="115"/>
      <c r="VJ54" s="115"/>
      <c r="VK54" s="115"/>
      <c r="VL54" s="115"/>
      <c r="VM54" s="115"/>
      <c r="VN54" s="115"/>
      <c r="VO54" s="115"/>
      <c r="VP54" s="115"/>
      <c r="VQ54" s="115"/>
      <c r="VR54" s="115"/>
      <c r="VS54" s="115"/>
      <c r="VT54" s="115"/>
      <c r="VU54" s="115"/>
      <c r="VV54" s="115"/>
      <c r="VW54" s="115"/>
      <c r="VX54" s="115"/>
      <c r="VY54" s="115"/>
      <c r="VZ54" s="115"/>
      <c r="WA54" s="115"/>
      <c r="WB54" s="115"/>
      <c r="WC54" s="115"/>
      <c r="WD54" s="115"/>
      <c r="WE54" s="115"/>
      <c r="WF54" s="115"/>
      <c r="WG54" s="115"/>
      <c r="WH54" s="115"/>
      <c r="WI54" s="115"/>
      <c r="WJ54" s="115"/>
      <c r="WK54" s="115"/>
      <c r="WL54" s="115"/>
      <c r="WM54" s="115"/>
      <c r="WN54" s="115"/>
      <c r="WO54" s="115"/>
      <c r="WP54" s="115"/>
      <c r="WQ54" s="115"/>
      <c r="WR54" s="115"/>
      <c r="WS54" s="115"/>
      <c r="WT54" s="115"/>
      <c r="WU54" s="115"/>
      <c r="WV54" s="115"/>
      <c r="WW54" s="115"/>
      <c r="WX54" s="115"/>
      <c r="WY54" s="115"/>
      <c r="WZ54" s="115"/>
      <c r="XA54" s="115"/>
      <c r="XB54" s="115"/>
      <c r="XC54" s="115"/>
      <c r="XD54" s="115"/>
      <c r="XE54" s="115"/>
      <c r="XF54" s="115"/>
      <c r="XG54" s="115"/>
      <c r="XH54" s="115"/>
      <c r="XI54" s="115"/>
      <c r="XJ54" s="115"/>
      <c r="XK54" s="115"/>
      <c r="XL54" s="115"/>
      <c r="XM54" s="115"/>
      <c r="XN54" s="115"/>
      <c r="XO54" s="115"/>
      <c r="XP54" s="115"/>
      <c r="XQ54" s="115"/>
      <c r="XR54" s="115"/>
      <c r="XS54" s="115"/>
      <c r="XT54" s="115"/>
      <c r="XU54" s="115"/>
      <c r="XV54" s="115"/>
      <c r="XW54" s="115"/>
      <c r="XX54" s="115"/>
      <c r="XY54" s="115"/>
      <c r="XZ54" s="115"/>
      <c r="YA54" s="115"/>
      <c r="YB54" s="115"/>
      <c r="YC54" s="115"/>
      <c r="YD54" s="115"/>
      <c r="YE54" s="115"/>
      <c r="YF54" s="115"/>
      <c r="YG54" s="115"/>
      <c r="YH54" s="115"/>
      <c r="YI54" s="115"/>
      <c r="YJ54" s="115"/>
      <c r="YK54" s="115"/>
      <c r="YL54" s="115"/>
      <c r="YM54" s="115"/>
      <c r="YN54" s="115"/>
      <c r="YO54" s="115"/>
      <c r="YP54" s="115"/>
      <c r="YQ54" s="115"/>
      <c r="YR54" s="115"/>
      <c r="YS54" s="115"/>
      <c r="YT54" s="115"/>
      <c r="YU54" s="115"/>
      <c r="YV54" s="115"/>
      <c r="YW54" s="115"/>
      <c r="YX54" s="115"/>
      <c r="YY54" s="115"/>
      <c r="YZ54" s="115"/>
      <c r="ZA54" s="115"/>
      <c r="ZB54" s="115"/>
      <c r="ZC54" s="115"/>
      <c r="ZD54" s="115"/>
      <c r="ZE54" s="115"/>
      <c r="ZF54" s="115"/>
      <c r="ZG54" s="115"/>
      <c r="ZH54" s="115"/>
      <c r="ZI54" s="115"/>
      <c r="ZJ54" s="115"/>
      <c r="ZK54" s="115"/>
      <c r="ZL54" s="115"/>
      <c r="ZM54" s="115"/>
      <c r="ZN54" s="115"/>
      <c r="ZO54" s="115"/>
      <c r="ZP54" s="115"/>
      <c r="ZQ54" s="115"/>
      <c r="ZR54" s="115"/>
      <c r="ZS54" s="115"/>
      <c r="ZT54" s="115"/>
      <c r="ZU54" s="115"/>
      <c r="ZV54" s="115"/>
      <c r="ZW54" s="115"/>
      <c r="ZX54" s="115"/>
      <c r="ZY54" s="115"/>
      <c r="ZZ54" s="115"/>
      <c r="AAA54" s="115"/>
      <c r="AAB54" s="115"/>
      <c r="AAC54" s="115"/>
      <c r="AAD54" s="115"/>
      <c r="AAE54" s="115"/>
      <c r="AAF54" s="115"/>
      <c r="AAG54" s="115"/>
      <c r="AAH54" s="115"/>
      <c r="AAI54" s="115"/>
      <c r="AAJ54" s="115"/>
      <c r="AAK54" s="115"/>
      <c r="AAL54" s="115"/>
      <c r="AAM54" s="115"/>
      <c r="AAN54" s="115"/>
      <c r="AAO54" s="115"/>
      <c r="AAP54" s="115"/>
      <c r="AAQ54" s="115"/>
      <c r="AAR54" s="115"/>
      <c r="AAS54" s="115"/>
      <c r="AAT54" s="115"/>
      <c r="AAU54" s="115"/>
      <c r="AAV54" s="115"/>
      <c r="AAW54" s="115"/>
      <c r="AAX54" s="115"/>
      <c r="AAY54" s="115"/>
      <c r="AAZ54" s="115"/>
      <c r="ABA54" s="115"/>
      <c r="ABB54" s="115"/>
      <c r="ABC54" s="115"/>
      <c r="ABD54" s="115"/>
      <c r="ABE54" s="115"/>
      <c r="ABF54" s="115"/>
      <c r="ABG54" s="115"/>
      <c r="ABH54" s="115"/>
      <c r="ABI54" s="115"/>
      <c r="ABJ54" s="115"/>
      <c r="ABK54" s="115"/>
      <c r="ABL54" s="115"/>
      <c r="ABM54" s="115"/>
      <c r="ABN54" s="115"/>
      <c r="ABO54" s="115"/>
      <c r="ABP54" s="115"/>
      <c r="ABQ54" s="115"/>
      <c r="ABR54" s="115"/>
      <c r="ABS54" s="115"/>
      <c r="ABT54" s="115"/>
      <c r="ABU54" s="115"/>
      <c r="ABV54" s="115"/>
      <c r="ABW54" s="115"/>
      <c r="ABX54" s="115"/>
      <c r="ABY54" s="115"/>
      <c r="ABZ54" s="115"/>
      <c r="ACA54" s="115"/>
      <c r="ACB54" s="115"/>
      <c r="ACC54" s="115"/>
      <c r="ACD54" s="115"/>
      <c r="ACE54" s="115"/>
      <c r="ACF54" s="115"/>
      <c r="ACG54" s="115"/>
      <c r="ACH54" s="115"/>
      <c r="ACI54" s="115"/>
      <c r="ACJ54" s="115"/>
      <c r="ACK54" s="115"/>
      <c r="ACL54" s="115"/>
      <c r="ACM54" s="115"/>
      <c r="ACN54" s="115"/>
      <c r="ACO54" s="115"/>
      <c r="ACP54" s="115"/>
      <c r="ACQ54" s="115"/>
      <c r="ACR54" s="115"/>
      <c r="ACS54" s="115"/>
      <c r="ACT54" s="115"/>
      <c r="ACU54" s="115"/>
      <c r="ACV54" s="115"/>
      <c r="ACW54" s="115"/>
      <c r="ACX54" s="115"/>
      <c r="ACY54" s="115"/>
      <c r="ACZ54" s="115"/>
      <c r="ADA54" s="115"/>
      <c r="ADB54" s="115"/>
      <c r="ADC54" s="115"/>
      <c r="ADD54" s="115"/>
      <c r="ADE54" s="115"/>
      <c r="ADF54" s="115"/>
      <c r="ADG54" s="115"/>
      <c r="ADH54" s="115"/>
      <c r="ADI54" s="115"/>
      <c r="ADJ54" s="115"/>
      <c r="ADK54" s="115"/>
      <c r="ADL54" s="115"/>
      <c r="ADM54" s="115"/>
      <c r="ADN54" s="115"/>
      <c r="ADO54" s="115"/>
      <c r="ADP54" s="115"/>
      <c r="ADQ54" s="115"/>
      <c r="ADR54" s="115"/>
      <c r="ADS54" s="115"/>
      <c r="ADT54" s="115"/>
      <c r="ADU54" s="115"/>
      <c r="ADV54" s="115"/>
      <c r="ADW54" s="115"/>
      <c r="ADX54" s="115"/>
      <c r="ADY54" s="115"/>
      <c r="ADZ54" s="115"/>
      <c r="AEA54" s="115"/>
      <c r="AEB54" s="115"/>
      <c r="AEC54" s="115"/>
      <c r="AED54" s="115"/>
      <c r="AEE54" s="115"/>
      <c r="AEF54" s="115"/>
      <c r="AEG54" s="115"/>
      <c r="AEH54" s="115"/>
      <c r="AEI54" s="115"/>
      <c r="AEJ54" s="115"/>
      <c r="AEK54" s="115"/>
      <c r="AEL54" s="115"/>
      <c r="AEM54" s="115"/>
      <c r="AEN54" s="115"/>
      <c r="AEO54" s="115"/>
      <c r="AEP54" s="115"/>
      <c r="AEQ54" s="115"/>
      <c r="AER54" s="115"/>
      <c r="AES54" s="115"/>
      <c r="AET54" s="115"/>
      <c r="AEU54" s="115"/>
      <c r="AEV54" s="115"/>
      <c r="AEW54" s="115"/>
      <c r="AEX54" s="115"/>
      <c r="AEY54" s="115"/>
      <c r="AEZ54" s="115"/>
      <c r="AFA54" s="115"/>
      <c r="AFB54" s="115"/>
      <c r="AFC54" s="115"/>
      <c r="AFD54" s="115"/>
      <c r="AFE54" s="115"/>
      <c r="AFF54" s="115"/>
      <c r="AFG54" s="115"/>
      <c r="AFH54" s="115"/>
      <c r="AFI54" s="115"/>
      <c r="AFJ54" s="115"/>
      <c r="AFK54" s="115"/>
      <c r="AFL54" s="115"/>
      <c r="AFM54" s="115"/>
      <c r="AFN54" s="115"/>
      <c r="AFO54" s="115"/>
      <c r="AFP54" s="115"/>
      <c r="AFQ54" s="115"/>
      <c r="AFR54" s="115"/>
      <c r="AFS54" s="115"/>
      <c r="AFT54" s="115"/>
      <c r="AFU54" s="115"/>
      <c r="AFV54" s="115"/>
      <c r="AFW54" s="115"/>
      <c r="AFX54" s="115"/>
      <c r="AFY54" s="115"/>
      <c r="AFZ54" s="115"/>
      <c r="AGA54" s="115"/>
      <c r="AGB54" s="115"/>
      <c r="AGC54" s="115"/>
      <c r="AGD54" s="115"/>
      <c r="AGE54" s="115"/>
      <c r="AGF54" s="115"/>
      <c r="AGG54" s="115"/>
      <c r="AGH54" s="115"/>
      <c r="AGI54" s="115"/>
      <c r="AGJ54" s="115"/>
      <c r="AGK54" s="115"/>
      <c r="AGL54" s="115"/>
      <c r="AGM54" s="115"/>
      <c r="AGN54" s="115"/>
      <c r="AGO54" s="115"/>
      <c r="AGP54" s="115"/>
      <c r="AGQ54" s="115"/>
      <c r="AGR54" s="115"/>
      <c r="AGS54" s="115"/>
      <c r="AGT54" s="115"/>
      <c r="AGU54" s="115"/>
      <c r="AGV54" s="115"/>
      <c r="AGW54" s="115"/>
      <c r="AGX54" s="115"/>
      <c r="AGY54" s="115"/>
      <c r="AGZ54" s="115"/>
      <c r="AHA54" s="115"/>
      <c r="AHB54" s="115"/>
      <c r="AHC54" s="115"/>
      <c r="AHD54" s="115"/>
      <c r="AHE54" s="115"/>
      <c r="AHF54" s="115"/>
      <c r="AHG54" s="115"/>
      <c r="AHH54" s="115"/>
      <c r="AHI54" s="115"/>
      <c r="AHJ54" s="115"/>
      <c r="AHK54" s="115"/>
      <c r="AHL54" s="115"/>
      <c r="AHM54" s="115"/>
      <c r="AHN54" s="115"/>
      <c r="AHO54" s="115"/>
      <c r="AHP54" s="115"/>
      <c r="AHQ54" s="115"/>
      <c r="AHR54" s="115"/>
      <c r="AHS54" s="115"/>
      <c r="AHT54" s="115"/>
      <c r="AHU54" s="115"/>
      <c r="AHV54" s="115"/>
      <c r="AHW54" s="115"/>
      <c r="AHX54" s="115"/>
      <c r="AHY54" s="115"/>
      <c r="AHZ54" s="115"/>
      <c r="AIA54" s="115"/>
      <c r="AIB54" s="115"/>
      <c r="AIC54" s="115"/>
      <c r="AID54" s="115"/>
      <c r="AIE54" s="115"/>
      <c r="AIF54" s="115"/>
      <c r="AIG54" s="115"/>
      <c r="AIH54" s="115"/>
      <c r="AII54" s="115"/>
      <c r="AIJ54" s="115"/>
      <c r="AIK54" s="115"/>
      <c r="AIL54" s="115"/>
      <c r="AIM54" s="115"/>
      <c r="AIN54" s="115"/>
      <c r="AIO54" s="115"/>
      <c r="AIP54" s="115"/>
      <c r="AIQ54" s="115"/>
      <c r="AIR54" s="115"/>
      <c r="AIS54" s="115"/>
    </row>
    <row r="55" spans="1:929" s="38" customFormat="1" ht="20.100000000000001" customHeight="1" x14ac:dyDescent="0.4">
      <c r="A55" s="316" t="str">
        <f>"التصنيف - Classification:  "&amp;الرئيسية!E11&amp;"                                                                                                                                               "</f>
        <v xml:space="preserve">التصنيف - Classification:  عام - Public                                                                                                                                               </v>
      </c>
      <c r="B55" s="317"/>
      <c r="C55" s="317"/>
      <c r="D55" s="317"/>
      <c r="E55" s="318"/>
      <c r="F55" s="135"/>
      <c r="G55" s="135"/>
      <c r="H55" s="135"/>
      <c r="I55" s="347" t="s">
        <v>18</v>
      </c>
      <c r="J55" s="347"/>
      <c r="K55" s="136">
        <f>الرئيسية!H45</f>
        <v>0</v>
      </c>
      <c r="BS55" s="316"/>
      <c r="BT55" s="317"/>
      <c r="BU55" s="317"/>
      <c r="BV55" s="317"/>
      <c r="BW55" s="318"/>
      <c r="BX55" s="116"/>
      <c r="BY55" s="116"/>
      <c r="BZ55" s="116"/>
      <c r="CA55" s="116"/>
      <c r="CB55" s="116"/>
      <c r="CC55" s="116"/>
      <c r="CD55" s="116"/>
      <c r="CE55" s="116"/>
      <c r="CF55" s="116"/>
      <c r="CG55" s="116"/>
      <c r="CH55" s="116"/>
      <c r="CI55" s="116"/>
      <c r="CJ55" s="116"/>
      <c r="CK55" s="116"/>
      <c r="CL55" s="116"/>
      <c r="CM55" s="116"/>
      <c r="CN55" s="116"/>
      <c r="CO55" s="116"/>
      <c r="CP55" s="116"/>
      <c r="CQ55" s="116"/>
      <c r="CR55" s="116"/>
      <c r="CS55" s="116"/>
      <c r="CT55" s="116"/>
      <c r="CU55" s="116"/>
      <c r="CV55" s="116"/>
      <c r="CW55" s="116"/>
      <c r="CX55" s="116"/>
      <c r="CY55" s="116"/>
      <c r="CZ55" s="116"/>
      <c r="DA55" s="116"/>
      <c r="DB55" s="116"/>
      <c r="DC55" s="116"/>
      <c r="DD55" s="116"/>
      <c r="DE55" s="116"/>
      <c r="DF55" s="116"/>
      <c r="DG55" s="116"/>
      <c r="DH55" s="116"/>
      <c r="DI55" s="116"/>
      <c r="DJ55" s="116"/>
      <c r="DK55" s="116"/>
      <c r="DL55" s="116"/>
      <c r="DM55" s="116"/>
      <c r="DN55" s="116"/>
      <c r="DO55" s="116"/>
      <c r="DP55" s="116"/>
      <c r="DQ55" s="116"/>
      <c r="DR55" s="116"/>
      <c r="DS55" s="116"/>
      <c r="DT55" s="116"/>
      <c r="DU55" s="116"/>
      <c r="DV55" s="116"/>
      <c r="DW55" s="116"/>
      <c r="DX55" s="116"/>
      <c r="DY55" s="116"/>
      <c r="DZ55" s="116"/>
      <c r="EA55" s="116"/>
      <c r="EB55" s="116"/>
      <c r="EC55" s="116"/>
      <c r="ED55" s="116"/>
      <c r="EE55" s="116"/>
      <c r="EF55" s="116"/>
      <c r="EG55" s="116"/>
      <c r="EH55" s="116"/>
      <c r="EI55" s="116"/>
      <c r="EJ55" s="116"/>
      <c r="EK55" s="116"/>
      <c r="EL55" s="116"/>
      <c r="EM55" s="116"/>
      <c r="EN55" s="116"/>
      <c r="EO55" s="116"/>
      <c r="EP55" s="116"/>
      <c r="EQ55" s="116"/>
      <c r="ER55" s="116"/>
      <c r="ES55" s="116"/>
      <c r="ET55" s="116"/>
      <c r="EU55" s="116"/>
      <c r="EV55" s="116"/>
      <c r="EW55" s="116"/>
      <c r="EX55" s="116"/>
      <c r="EY55" s="116"/>
      <c r="EZ55" s="116"/>
      <c r="FA55" s="116"/>
      <c r="FB55" s="116"/>
      <c r="FC55" s="116"/>
      <c r="FD55" s="116"/>
      <c r="FE55" s="116"/>
      <c r="FF55" s="116"/>
      <c r="FG55" s="116"/>
      <c r="FH55" s="116"/>
      <c r="FI55" s="116"/>
      <c r="FJ55" s="116"/>
      <c r="FK55" s="116"/>
      <c r="FL55" s="116"/>
      <c r="FM55" s="116"/>
      <c r="FN55" s="116"/>
      <c r="FO55" s="116"/>
      <c r="FP55" s="116"/>
      <c r="FQ55" s="116"/>
      <c r="FR55" s="116"/>
      <c r="FS55" s="116"/>
      <c r="FT55" s="116"/>
      <c r="FU55" s="116"/>
      <c r="FV55" s="116"/>
      <c r="FW55" s="116"/>
      <c r="FX55" s="116"/>
      <c r="FY55" s="116"/>
      <c r="FZ55" s="116"/>
      <c r="GA55" s="116"/>
      <c r="GB55" s="116"/>
      <c r="GC55" s="116"/>
      <c r="GD55" s="116"/>
      <c r="GE55" s="116"/>
      <c r="GF55" s="116"/>
      <c r="GG55" s="116"/>
      <c r="GH55" s="116"/>
      <c r="GI55" s="116"/>
      <c r="GJ55" s="116"/>
      <c r="GK55" s="116"/>
      <c r="GL55" s="116"/>
      <c r="GM55" s="116"/>
      <c r="GN55" s="116"/>
      <c r="GO55" s="116"/>
      <c r="GP55" s="116"/>
      <c r="GQ55" s="116"/>
      <c r="GR55" s="116"/>
      <c r="GS55" s="116"/>
      <c r="GT55" s="116"/>
      <c r="GU55" s="116"/>
      <c r="GV55" s="116"/>
      <c r="GW55" s="116"/>
      <c r="GX55" s="116"/>
      <c r="GY55" s="116"/>
      <c r="GZ55" s="116"/>
      <c r="HA55" s="116"/>
      <c r="HB55" s="116"/>
      <c r="HC55" s="116"/>
      <c r="HD55" s="116"/>
      <c r="HE55" s="116"/>
      <c r="HF55" s="116"/>
      <c r="HG55" s="116"/>
      <c r="HH55" s="116"/>
      <c r="HI55" s="116"/>
      <c r="HJ55" s="116"/>
      <c r="HK55" s="116"/>
      <c r="HL55" s="116"/>
      <c r="HM55" s="116"/>
      <c r="HN55" s="116"/>
      <c r="HO55" s="116"/>
      <c r="HP55" s="116"/>
      <c r="HQ55" s="116"/>
      <c r="HR55" s="116"/>
      <c r="HS55" s="116"/>
      <c r="HT55" s="116"/>
      <c r="HU55" s="116"/>
      <c r="HV55" s="116"/>
      <c r="HW55" s="116"/>
      <c r="HX55" s="116"/>
      <c r="HY55" s="116"/>
      <c r="HZ55" s="116"/>
      <c r="IA55" s="116"/>
      <c r="IB55" s="116"/>
      <c r="IC55" s="116"/>
      <c r="ID55" s="116"/>
      <c r="IE55" s="116"/>
      <c r="IF55" s="116"/>
      <c r="IG55" s="116"/>
      <c r="IH55" s="116"/>
      <c r="II55" s="116"/>
      <c r="IJ55" s="116"/>
      <c r="IK55" s="116"/>
      <c r="IL55" s="116"/>
      <c r="IM55" s="116"/>
      <c r="IN55" s="116"/>
      <c r="IO55" s="116"/>
      <c r="IP55" s="116"/>
      <c r="IQ55" s="116"/>
      <c r="IR55" s="116"/>
      <c r="IS55" s="116"/>
      <c r="IT55" s="116"/>
      <c r="IU55" s="116"/>
      <c r="IV55" s="116"/>
      <c r="IW55" s="116"/>
      <c r="IX55" s="116"/>
      <c r="IY55" s="116"/>
      <c r="IZ55" s="116"/>
      <c r="JA55" s="116"/>
      <c r="JB55" s="116"/>
      <c r="JC55" s="116"/>
      <c r="JD55" s="116"/>
      <c r="JE55" s="116"/>
      <c r="JF55" s="116"/>
      <c r="JG55" s="116"/>
      <c r="JH55" s="116"/>
      <c r="JI55" s="116"/>
      <c r="JJ55" s="116"/>
      <c r="JK55" s="116"/>
      <c r="JL55" s="116"/>
      <c r="JM55" s="116"/>
      <c r="JN55" s="116"/>
      <c r="JO55" s="116"/>
      <c r="JP55" s="116"/>
      <c r="JQ55" s="116"/>
      <c r="JR55" s="116"/>
      <c r="JS55" s="116"/>
      <c r="JT55" s="116"/>
      <c r="JU55" s="116"/>
      <c r="JV55" s="116"/>
      <c r="JW55" s="116"/>
      <c r="JX55" s="116"/>
      <c r="JY55" s="116"/>
      <c r="JZ55" s="116"/>
      <c r="KA55" s="116"/>
      <c r="KB55" s="116"/>
      <c r="KC55" s="116"/>
      <c r="KD55" s="116"/>
      <c r="KE55" s="116"/>
      <c r="KF55" s="116"/>
      <c r="KG55" s="116"/>
      <c r="KH55" s="116"/>
      <c r="KI55" s="116"/>
      <c r="KJ55" s="116"/>
      <c r="KK55" s="116"/>
      <c r="KL55" s="116"/>
      <c r="KM55" s="116"/>
      <c r="KN55" s="116"/>
      <c r="KO55" s="116"/>
      <c r="KP55" s="116"/>
      <c r="KQ55" s="116"/>
      <c r="KR55" s="116"/>
      <c r="KS55" s="116"/>
      <c r="KT55" s="116"/>
      <c r="KU55" s="116"/>
      <c r="KV55" s="116"/>
      <c r="KW55" s="116"/>
      <c r="KX55" s="116"/>
      <c r="KY55" s="116"/>
      <c r="KZ55" s="116"/>
      <c r="LA55" s="116"/>
      <c r="LB55" s="116"/>
      <c r="LC55" s="116"/>
      <c r="LD55" s="116"/>
      <c r="LE55" s="116"/>
      <c r="LF55" s="116"/>
      <c r="LG55" s="116"/>
      <c r="LH55" s="116"/>
      <c r="LI55" s="116"/>
      <c r="LJ55" s="116"/>
      <c r="LK55" s="116"/>
      <c r="LL55" s="116"/>
      <c r="LM55" s="116"/>
      <c r="LN55" s="116"/>
      <c r="LO55" s="116"/>
      <c r="LP55" s="116"/>
      <c r="LQ55" s="116"/>
      <c r="LR55" s="116"/>
      <c r="LS55" s="116"/>
      <c r="LT55" s="116"/>
      <c r="LU55" s="116"/>
      <c r="LV55" s="116"/>
      <c r="LW55" s="116"/>
      <c r="LX55" s="116"/>
      <c r="LY55" s="116"/>
      <c r="LZ55" s="116"/>
      <c r="MA55" s="116"/>
      <c r="MB55" s="116"/>
      <c r="MC55" s="116"/>
      <c r="MD55" s="116"/>
      <c r="ME55" s="116"/>
      <c r="MF55" s="116"/>
      <c r="MG55" s="116"/>
      <c r="MH55" s="116"/>
      <c r="MI55" s="116"/>
      <c r="MJ55" s="116"/>
      <c r="MK55" s="116"/>
      <c r="ML55" s="116"/>
      <c r="MM55" s="116"/>
      <c r="MN55" s="116"/>
      <c r="MO55" s="116"/>
      <c r="MP55" s="116"/>
      <c r="MQ55" s="116"/>
      <c r="MR55" s="116"/>
      <c r="MS55" s="116"/>
      <c r="MT55" s="116"/>
      <c r="MU55" s="116"/>
      <c r="MV55" s="116"/>
      <c r="MW55" s="116"/>
      <c r="MX55" s="116"/>
      <c r="MY55" s="116"/>
      <c r="MZ55" s="116"/>
      <c r="NA55" s="116"/>
      <c r="NB55" s="116"/>
      <c r="NC55" s="116"/>
      <c r="ND55" s="116"/>
      <c r="NE55" s="116"/>
      <c r="NF55" s="116"/>
      <c r="NG55" s="116"/>
      <c r="NH55" s="116"/>
      <c r="NI55" s="116"/>
      <c r="NJ55" s="116"/>
      <c r="NK55" s="116"/>
      <c r="NL55" s="116"/>
      <c r="NM55" s="116"/>
      <c r="NN55" s="116"/>
      <c r="NO55" s="116"/>
      <c r="NP55" s="116"/>
      <c r="NQ55" s="116"/>
      <c r="NR55" s="116"/>
      <c r="NS55" s="116"/>
      <c r="NT55" s="116"/>
      <c r="NU55" s="116"/>
      <c r="NV55" s="116"/>
      <c r="NW55" s="116"/>
      <c r="NX55" s="116"/>
      <c r="NY55" s="116"/>
      <c r="NZ55" s="116"/>
      <c r="OA55" s="116"/>
      <c r="OB55" s="116"/>
      <c r="OC55" s="116"/>
      <c r="OD55" s="116"/>
      <c r="OE55" s="116"/>
      <c r="OF55" s="116"/>
      <c r="OG55" s="116"/>
      <c r="OH55" s="116"/>
      <c r="OI55" s="116"/>
      <c r="OJ55" s="116"/>
      <c r="OK55" s="116"/>
      <c r="OL55" s="116"/>
      <c r="OM55" s="116"/>
      <c r="ON55" s="116"/>
      <c r="OO55" s="116"/>
      <c r="OP55" s="116"/>
      <c r="OQ55" s="116"/>
      <c r="OR55" s="116"/>
      <c r="OS55" s="116"/>
      <c r="OT55" s="116"/>
      <c r="OU55" s="116"/>
      <c r="OV55" s="116"/>
      <c r="OW55" s="116"/>
      <c r="OX55" s="116"/>
      <c r="OY55" s="116"/>
      <c r="OZ55" s="116"/>
      <c r="PA55" s="116"/>
      <c r="PB55" s="116"/>
      <c r="PC55" s="116"/>
      <c r="PD55" s="116"/>
      <c r="PE55" s="116"/>
      <c r="PF55" s="116"/>
      <c r="PG55" s="116"/>
      <c r="PH55" s="116"/>
      <c r="PI55" s="116"/>
      <c r="PJ55" s="116"/>
      <c r="PK55" s="116"/>
      <c r="PL55" s="116"/>
      <c r="PM55" s="116"/>
      <c r="PN55" s="116"/>
      <c r="PO55" s="116"/>
      <c r="PP55" s="116"/>
      <c r="PQ55" s="116"/>
      <c r="PR55" s="116"/>
      <c r="PS55" s="116"/>
      <c r="PT55" s="116"/>
      <c r="PU55" s="116"/>
      <c r="PV55" s="116"/>
      <c r="PW55" s="116"/>
      <c r="PX55" s="116"/>
      <c r="PY55" s="116"/>
      <c r="PZ55" s="116"/>
      <c r="QA55" s="116"/>
      <c r="QB55" s="116"/>
      <c r="QC55" s="116"/>
      <c r="QD55" s="116"/>
      <c r="QE55" s="116"/>
      <c r="QF55" s="116"/>
      <c r="QG55" s="116"/>
      <c r="QH55" s="116"/>
      <c r="QI55" s="116"/>
      <c r="QJ55" s="116"/>
      <c r="QK55" s="116"/>
      <c r="QL55" s="116"/>
      <c r="QM55" s="116"/>
      <c r="QN55" s="116"/>
      <c r="QO55" s="116"/>
      <c r="QP55" s="116"/>
      <c r="QQ55" s="116"/>
      <c r="QR55" s="116"/>
      <c r="QS55" s="116"/>
      <c r="QT55" s="116"/>
      <c r="QU55" s="116"/>
      <c r="QV55" s="116"/>
      <c r="QW55" s="116"/>
      <c r="QX55" s="116"/>
      <c r="QY55" s="116"/>
      <c r="QZ55" s="116"/>
      <c r="RA55" s="116"/>
      <c r="RB55" s="116"/>
      <c r="RC55" s="116"/>
      <c r="RD55" s="116"/>
      <c r="RE55" s="116"/>
      <c r="RF55" s="116"/>
      <c r="RG55" s="116"/>
      <c r="RH55" s="116"/>
      <c r="RI55" s="116"/>
      <c r="RJ55" s="116"/>
      <c r="RK55" s="116"/>
      <c r="RL55" s="116"/>
      <c r="RM55" s="116"/>
      <c r="RN55" s="116"/>
      <c r="RO55" s="116"/>
      <c r="RP55" s="116"/>
      <c r="RQ55" s="116"/>
      <c r="RR55" s="116"/>
      <c r="RS55" s="116"/>
      <c r="RT55" s="116"/>
      <c r="RU55" s="116"/>
      <c r="RV55" s="116"/>
      <c r="RW55" s="116"/>
      <c r="RX55" s="116"/>
      <c r="RY55" s="116"/>
      <c r="RZ55" s="116"/>
      <c r="SA55" s="116"/>
      <c r="SB55" s="116"/>
      <c r="SC55" s="116"/>
      <c r="SD55" s="116"/>
      <c r="SE55" s="116"/>
      <c r="SF55" s="116"/>
      <c r="SG55" s="116"/>
      <c r="SH55" s="116"/>
      <c r="SI55" s="116"/>
      <c r="SJ55" s="116"/>
      <c r="SK55" s="116"/>
      <c r="SL55" s="116"/>
      <c r="SM55" s="116"/>
      <c r="SN55" s="116"/>
      <c r="SO55" s="116"/>
      <c r="SP55" s="116"/>
      <c r="SQ55" s="116"/>
      <c r="SR55" s="116"/>
      <c r="SS55" s="116"/>
      <c r="ST55" s="116"/>
      <c r="SU55" s="116"/>
      <c r="SV55" s="116"/>
      <c r="SW55" s="116"/>
      <c r="SX55" s="116"/>
      <c r="SY55" s="116"/>
      <c r="SZ55" s="116"/>
      <c r="TA55" s="116"/>
      <c r="TB55" s="116"/>
      <c r="TC55" s="116"/>
      <c r="TD55" s="116"/>
      <c r="TE55" s="116"/>
      <c r="TF55" s="116"/>
      <c r="TG55" s="116"/>
      <c r="TH55" s="116"/>
      <c r="TI55" s="116"/>
      <c r="TJ55" s="116"/>
      <c r="TK55" s="116"/>
      <c r="TL55" s="116"/>
      <c r="TM55" s="116"/>
      <c r="TN55" s="116"/>
      <c r="TO55" s="116"/>
      <c r="TP55" s="116"/>
      <c r="TQ55" s="116"/>
      <c r="TR55" s="116"/>
      <c r="TS55" s="116"/>
      <c r="TT55" s="116"/>
      <c r="TU55" s="116"/>
      <c r="TV55" s="116"/>
      <c r="TW55" s="116"/>
      <c r="TX55" s="116"/>
      <c r="TY55" s="116"/>
      <c r="TZ55" s="116"/>
      <c r="UA55" s="116"/>
      <c r="UB55" s="116"/>
      <c r="UC55" s="116"/>
      <c r="UD55" s="116"/>
      <c r="UE55" s="116"/>
      <c r="UF55" s="116"/>
      <c r="UG55" s="116"/>
      <c r="UH55" s="116"/>
      <c r="UI55" s="116"/>
      <c r="UJ55" s="116"/>
      <c r="UK55" s="116"/>
      <c r="UL55" s="116"/>
      <c r="UM55" s="116"/>
      <c r="UN55" s="116"/>
      <c r="UO55" s="116"/>
      <c r="UP55" s="116"/>
      <c r="UQ55" s="116"/>
      <c r="UR55" s="116"/>
      <c r="US55" s="116"/>
      <c r="UT55" s="116"/>
      <c r="UU55" s="116"/>
      <c r="UV55" s="116"/>
      <c r="UW55" s="116"/>
      <c r="UX55" s="116"/>
      <c r="UY55" s="116"/>
      <c r="UZ55" s="116"/>
      <c r="VA55" s="116"/>
      <c r="VB55" s="116"/>
      <c r="VC55" s="116"/>
      <c r="VD55" s="116"/>
      <c r="VE55" s="116"/>
      <c r="VF55" s="116"/>
      <c r="VG55" s="116"/>
      <c r="VH55" s="116"/>
      <c r="VI55" s="116"/>
      <c r="VJ55" s="116"/>
      <c r="VK55" s="116"/>
      <c r="VL55" s="116"/>
      <c r="VM55" s="116"/>
      <c r="VN55" s="116"/>
      <c r="VO55" s="116"/>
      <c r="VP55" s="116"/>
      <c r="VQ55" s="116"/>
      <c r="VR55" s="116"/>
      <c r="VS55" s="116"/>
      <c r="VT55" s="116"/>
      <c r="VU55" s="116"/>
      <c r="VV55" s="116"/>
      <c r="VW55" s="116"/>
      <c r="VX55" s="116"/>
      <c r="VY55" s="116"/>
      <c r="VZ55" s="116"/>
      <c r="WA55" s="116"/>
      <c r="WB55" s="116"/>
      <c r="WC55" s="116"/>
      <c r="WD55" s="116"/>
      <c r="WE55" s="116"/>
      <c r="WF55" s="116"/>
      <c r="WG55" s="116"/>
      <c r="WH55" s="116"/>
      <c r="WI55" s="116"/>
      <c r="WJ55" s="116"/>
      <c r="WK55" s="116"/>
      <c r="WL55" s="116"/>
      <c r="WM55" s="116"/>
      <c r="WN55" s="116"/>
      <c r="WO55" s="116"/>
      <c r="WP55" s="116"/>
      <c r="WQ55" s="116"/>
      <c r="WR55" s="116"/>
      <c r="WS55" s="116"/>
      <c r="WT55" s="116"/>
      <c r="WU55" s="116"/>
      <c r="WV55" s="116"/>
      <c r="WW55" s="116"/>
      <c r="WX55" s="116"/>
      <c r="WY55" s="116"/>
      <c r="WZ55" s="116"/>
      <c r="XA55" s="116"/>
      <c r="XB55" s="116"/>
      <c r="XC55" s="116"/>
      <c r="XD55" s="116"/>
      <c r="XE55" s="116"/>
      <c r="XF55" s="116"/>
      <c r="XG55" s="116"/>
      <c r="XH55" s="116"/>
      <c r="XI55" s="116"/>
      <c r="XJ55" s="116"/>
      <c r="XK55" s="116"/>
      <c r="XL55" s="116"/>
      <c r="XM55" s="116"/>
      <c r="XN55" s="116"/>
      <c r="XO55" s="116"/>
      <c r="XP55" s="116"/>
      <c r="XQ55" s="116"/>
      <c r="XR55" s="116"/>
      <c r="XS55" s="116"/>
      <c r="XT55" s="116"/>
      <c r="XU55" s="116"/>
      <c r="XV55" s="116"/>
      <c r="XW55" s="116"/>
      <c r="XX55" s="116"/>
      <c r="XY55" s="116"/>
      <c r="XZ55" s="116"/>
      <c r="YA55" s="116"/>
      <c r="YB55" s="116"/>
      <c r="YC55" s="116"/>
      <c r="YD55" s="116"/>
      <c r="YE55" s="116"/>
      <c r="YF55" s="116"/>
      <c r="YG55" s="116"/>
      <c r="YH55" s="116"/>
      <c r="YI55" s="116"/>
      <c r="YJ55" s="116"/>
      <c r="YK55" s="116"/>
      <c r="YL55" s="116"/>
      <c r="YM55" s="116"/>
      <c r="YN55" s="116"/>
      <c r="YO55" s="116"/>
      <c r="YP55" s="116"/>
      <c r="YQ55" s="116"/>
      <c r="YR55" s="116"/>
      <c r="YS55" s="116"/>
      <c r="YT55" s="116"/>
      <c r="YU55" s="116"/>
      <c r="YV55" s="116"/>
      <c r="YW55" s="116"/>
      <c r="YX55" s="116"/>
      <c r="YY55" s="116"/>
      <c r="YZ55" s="116"/>
      <c r="ZA55" s="116"/>
      <c r="ZB55" s="116"/>
      <c r="ZC55" s="116"/>
      <c r="ZD55" s="116"/>
      <c r="ZE55" s="116"/>
      <c r="ZF55" s="116"/>
      <c r="ZG55" s="116"/>
      <c r="ZH55" s="116"/>
      <c r="ZI55" s="116"/>
      <c r="ZJ55" s="116"/>
      <c r="ZK55" s="116"/>
      <c r="ZL55" s="116"/>
      <c r="ZM55" s="116"/>
      <c r="ZN55" s="116"/>
      <c r="ZO55" s="116"/>
      <c r="ZP55" s="116"/>
      <c r="ZQ55" s="116"/>
      <c r="ZR55" s="116"/>
      <c r="ZS55" s="116"/>
      <c r="ZT55" s="116"/>
      <c r="ZU55" s="116"/>
      <c r="ZV55" s="116"/>
      <c r="ZW55" s="116"/>
      <c r="ZX55" s="116"/>
      <c r="ZY55" s="116"/>
      <c r="ZZ55" s="116"/>
      <c r="AAA55" s="116"/>
      <c r="AAB55" s="116"/>
      <c r="AAC55" s="116"/>
      <c r="AAD55" s="116"/>
      <c r="AAE55" s="116"/>
      <c r="AAF55" s="116"/>
      <c r="AAG55" s="116"/>
      <c r="AAH55" s="116"/>
      <c r="AAI55" s="116"/>
      <c r="AAJ55" s="116"/>
      <c r="AAK55" s="116"/>
      <c r="AAL55" s="116"/>
      <c r="AAM55" s="116"/>
      <c r="AAN55" s="116"/>
      <c r="AAO55" s="116"/>
      <c r="AAP55" s="116"/>
      <c r="AAQ55" s="116"/>
      <c r="AAR55" s="116"/>
      <c r="AAS55" s="116"/>
      <c r="AAT55" s="116"/>
      <c r="AAU55" s="116"/>
      <c r="AAV55" s="116"/>
      <c r="AAW55" s="116"/>
      <c r="AAX55" s="116"/>
      <c r="AAY55" s="116"/>
      <c r="AAZ55" s="116"/>
      <c r="ABA55" s="116"/>
      <c r="ABB55" s="116"/>
      <c r="ABC55" s="116"/>
      <c r="ABD55" s="116"/>
      <c r="ABE55" s="116"/>
      <c r="ABF55" s="116"/>
      <c r="ABG55" s="116"/>
      <c r="ABH55" s="116"/>
      <c r="ABI55" s="116"/>
      <c r="ABJ55" s="116"/>
      <c r="ABK55" s="116"/>
      <c r="ABL55" s="116"/>
      <c r="ABM55" s="116"/>
      <c r="ABN55" s="116"/>
      <c r="ABO55" s="116"/>
      <c r="ABP55" s="116"/>
      <c r="ABQ55" s="116"/>
      <c r="ABR55" s="116"/>
      <c r="ABS55" s="116"/>
      <c r="ABT55" s="116"/>
      <c r="ABU55" s="116"/>
      <c r="ABV55" s="116"/>
      <c r="ABW55" s="116"/>
      <c r="ABX55" s="116"/>
      <c r="ABY55" s="116"/>
      <c r="ABZ55" s="116"/>
      <c r="ACA55" s="116"/>
      <c r="ACB55" s="116"/>
      <c r="ACC55" s="116"/>
      <c r="ACD55" s="116"/>
      <c r="ACE55" s="116"/>
      <c r="ACF55" s="116"/>
      <c r="ACG55" s="116"/>
      <c r="ACH55" s="116"/>
      <c r="ACI55" s="116"/>
      <c r="ACJ55" s="116"/>
      <c r="ACK55" s="116"/>
      <c r="ACL55" s="116"/>
      <c r="ACM55" s="116"/>
      <c r="ACN55" s="116"/>
      <c r="ACO55" s="116"/>
      <c r="ACP55" s="116"/>
      <c r="ACQ55" s="116"/>
      <c r="ACR55" s="116"/>
      <c r="ACS55" s="116"/>
      <c r="ACT55" s="116"/>
      <c r="ACU55" s="116"/>
      <c r="ACV55" s="116"/>
      <c r="ACW55" s="116"/>
      <c r="ACX55" s="116"/>
      <c r="ACY55" s="116"/>
      <c r="ACZ55" s="116"/>
      <c r="ADA55" s="116"/>
      <c r="ADB55" s="116"/>
      <c r="ADC55" s="116"/>
      <c r="ADD55" s="116"/>
      <c r="ADE55" s="116"/>
      <c r="ADF55" s="116"/>
      <c r="ADG55" s="116"/>
      <c r="ADH55" s="116"/>
      <c r="ADI55" s="116"/>
      <c r="ADJ55" s="116"/>
      <c r="ADK55" s="116"/>
      <c r="ADL55" s="116"/>
      <c r="ADM55" s="116"/>
      <c r="ADN55" s="116"/>
      <c r="ADO55" s="116"/>
      <c r="ADP55" s="116"/>
      <c r="ADQ55" s="116"/>
      <c r="ADR55" s="116"/>
      <c r="ADS55" s="116"/>
      <c r="ADT55" s="116"/>
      <c r="ADU55" s="116"/>
      <c r="ADV55" s="116"/>
      <c r="ADW55" s="116"/>
      <c r="ADX55" s="116"/>
      <c r="ADY55" s="116"/>
      <c r="ADZ55" s="116"/>
      <c r="AEA55" s="116"/>
      <c r="AEB55" s="116"/>
      <c r="AEC55" s="116"/>
      <c r="AED55" s="116"/>
      <c r="AEE55" s="116"/>
      <c r="AEF55" s="116"/>
      <c r="AEG55" s="116"/>
      <c r="AEH55" s="116"/>
      <c r="AEI55" s="116"/>
      <c r="AEJ55" s="116"/>
      <c r="AEK55" s="116"/>
      <c r="AEL55" s="116"/>
      <c r="AEM55" s="116"/>
      <c r="AEN55" s="116"/>
      <c r="AEO55" s="116"/>
      <c r="AEP55" s="116"/>
      <c r="AEQ55" s="116"/>
      <c r="AER55" s="116"/>
      <c r="AES55" s="116"/>
      <c r="AET55" s="116"/>
      <c r="AEU55" s="116"/>
      <c r="AEV55" s="116"/>
      <c r="AEW55" s="116"/>
      <c r="AEX55" s="116"/>
      <c r="AEY55" s="116"/>
      <c r="AEZ55" s="116"/>
      <c r="AFA55" s="116"/>
      <c r="AFB55" s="116"/>
      <c r="AFC55" s="116"/>
      <c r="AFD55" s="116"/>
      <c r="AFE55" s="116"/>
      <c r="AFF55" s="116"/>
      <c r="AFG55" s="116"/>
      <c r="AFH55" s="116"/>
      <c r="AFI55" s="116"/>
      <c r="AFJ55" s="116"/>
      <c r="AFK55" s="116"/>
      <c r="AFL55" s="116"/>
      <c r="AFM55" s="116"/>
      <c r="AFN55" s="116"/>
      <c r="AFO55" s="116"/>
      <c r="AFP55" s="116"/>
      <c r="AFQ55" s="116"/>
      <c r="AFR55" s="116"/>
      <c r="AFS55" s="116"/>
      <c r="AFT55" s="116"/>
      <c r="AFU55" s="116"/>
      <c r="AFV55" s="116"/>
      <c r="AFW55" s="116"/>
      <c r="AFX55" s="116"/>
      <c r="AFY55" s="116"/>
      <c r="AFZ55" s="116"/>
      <c r="AGA55" s="116"/>
      <c r="AGB55" s="116"/>
      <c r="AGC55" s="116"/>
      <c r="AGD55" s="116"/>
      <c r="AGE55" s="116"/>
      <c r="AGF55" s="116"/>
      <c r="AGG55" s="116"/>
      <c r="AGH55" s="116"/>
      <c r="AGI55" s="116"/>
      <c r="AGJ55" s="116"/>
      <c r="AGK55" s="116"/>
      <c r="AGL55" s="116"/>
      <c r="AGM55" s="116"/>
      <c r="AGN55" s="116"/>
      <c r="AGO55" s="116"/>
      <c r="AGP55" s="116"/>
      <c r="AGQ55" s="116"/>
      <c r="AGR55" s="116"/>
      <c r="AGS55" s="116"/>
      <c r="AGT55" s="116"/>
      <c r="AGU55" s="116"/>
      <c r="AGV55" s="116"/>
      <c r="AGW55" s="116"/>
      <c r="AGX55" s="116"/>
      <c r="AGY55" s="116"/>
      <c r="AGZ55" s="116"/>
      <c r="AHA55" s="116"/>
      <c r="AHB55" s="116"/>
      <c r="AHC55" s="116"/>
      <c r="AHD55" s="116"/>
      <c r="AHE55" s="116"/>
      <c r="AHF55" s="116"/>
      <c r="AHG55" s="116"/>
      <c r="AHH55" s="116"/>
      <c r="AHI55" s="116"/>
      <c r="AHJ55" s="116"/>
      <c r="AHK55" s="116"/>
      <c r="AHL55" s="116"/>
      <c r="AHM55" s="116"/>
      <c r="AHN55" s="116"/>
      <c r="AHO55" s="116"/>
      <c r="AHP55" s="116"/>
      <c r="AHQ55" s="116"/>
      <c r="AHR55" s="116"/>
      <c r="AHS55" s="116"/>
      <c r="AHT55" s="116"/>
      <c r="AHU55" s="116"/>
      <c r="AHV55" s="116"/>
      <c r="AHW55" s="116"/>
      <c r="AHX55" s="116"/>
      <c r="AHY55" s="116"/>
      <c r="AHZ55" s="116"/>
      <c r="AIA55" s="116"/>
      <c r="AIB55" s="116"/>
      <c r="AIC55" s="116"/>
      <c r="AID55" s="116"/>
      <c r="AIE55" s="116"/>
      <c r="AIF55" s="116"/>
      <c r="AIG55" s="116"/>
      <c r="AIH55" s="116"/>
      <c r="AII55" s="116"/>
      <c r="AIJ55" s="116"/>
      <c r="AIK55" s="116"/>
      <c r="AIL55" s="116"/>
      <c r="AIM55" s="116"/>
      <c r="AIN55" s="116"/>
      <c r="AIO55" s="116"/>
      <c r="AIP55" s="116"/>
      <c r="AIQ55" s="116"/>
      <c r="AIR55" s="116"/>
      <c r="AIS55" s="116"/>
    </row>
    <row r="56" spans="1:929" ht="12.75" hidden="1" x14ac:dyDescent="0.2">
      <c r="A56" s="41"/>
      <c r="B56" s="42"/>
      <c r="C56" s="42"/>
      <c r="D56" s="42"/>
      <c r="E56" s="43"/>
    </row>
    <row r="57" spans="1:929" ht="12.75" hidden="1" x14ac:dyDescent="0.2">
      <c r="A57" s="41"/>
      <c r="B57" s="42"/>
      <c r="C57" s="42"/>
      <c r="D57" s="42"/>
      <c r="E57" s="43"/>
    </row>
    <row r="58" spans="1:929" ht="12.75" hidden="1" x14ac:dyDescent="0.2">
      <c r="A58" s="41"/>
      <c r="B58" s="42"/>
      <c r="C58" s="42"/>
      <c r="D58" s="42"/>
      <c r="E58" s="43"/>
    </row>
    <row r="59" spans="1:929" ht="12.75" hidden="1" x14ac:dyDescent="0.2">
      <c r="A59" s="41"/>
      <c r="B59" s="42"/>
      <c r="C59" s="42"/>
      <c r="D59" s="42"/>
      <c r="E59" s="43"/>
    </row>
    <row r="60" spans="1:929" ht="12.75" hidden="1" x14ac:dyDescent="0.2">
      <c r="A60" s="41"/>
      <c r="B60" s="42"/>
      <c r="C60" s="42"/>
      <c r="D60" s="42"/>
      <c r="E60" s="43"/>
    </row>
    <row r="61" spans="1:929" ht="12.75" hidden="1" x14ac:dyDescent="0.2">
      <c r="A61" s="41"/>
      <c r="B61" s="42"/>
      <c r="C61" s="42"/>
      <c r="D61" s="42"/>
      <c r="E61" s="43"/>
    </row>
    <row r="62" spans="1:929" ht="12.75" hidden="1" x14ac:dyDescent="0.2">
      <c r="A62" s="41"/>
      <c r="B62" s="42"/>
      <c r="C62" s="42"/>
      <c r="D62" s="42"/>
      <c r="E62" s="43"/>
    </row>
    <row r="63" spans="1:929" ht="12.75" hidden="1" x14ac:dyDescent="0.2">
      <c r="A63" s="41"/>
      <c r="B63" s="42"/>
      <c r="C63" s="42"/>
      <c r="D63" s="42"/>
      <c r="E63" s="43"/>
    </row>
    <row r="64" spans="1:929" ht="12.75" hidden="1" x14ac:dyDescent="0.2">
      <c r="A64" s="41"/>
      <c r="B64" s="42"/>
      <c r="C64" s="42"/>
      <c r="D64" s="42"/>
      <c r="E64" s="43"/>
    </row>
    <row r="65" spans="1:5" ht="12.75" hidden="1" x14ac:dyDescent="0.2">
      <c r="A65" s="41"/>
      <c r="B65" s="42"/>
      <c r="C65" s="42"/>
      <c r="D65" s="42"/>
      <c r="E65" s="43"/>
    </row>
    <row r="66" spans="1:5" ht="13.7" hidden="1" customHeight="1" x14ac:dyDescent="0.2"/>
    <row r="67" spans="1:5" ht="13.7" hidden="1" customHeight="1" x14ac:dyDescent="0.2"/>
    <row r="68" spans="1:5" ht="13.7" hidden="1" customHeight="1" x14ac:dyDescent="0.2"/>
    <row r="69" spans="1:5" ht="13.7" hidden="1" customHeight="1" x14ac:dyDescent="0.2"/>
    <row r="70" spans="1:5" ht="13.7" hidden="1" customHeight="1" x14ac:dyDescent="0.2"/>
    <row r="71" spans="1:5" ht="13.7" hidden="1" customHeight="1" x14ac:dyDescent="0.2"/>
    <row r="72" spans="1:5" ht="13.7" hidden="1" customHeight="1" x14ac:dyDescent="0.2"/>
    <row r="73" spans="1:5" ht="13.7" hidden="1" customHeight="1" x14ac:dyDescent="0.2"/>
    <row r="74" spans="1:5" ht="13.7" hidden="1" customHeight="1" x14ac:dyDescent="0.2"/>
    <row r="75" spans="1:5" ht="13.7" hidden="1" customHeight="1" x14ac:dyDescent="0.2"/>
    <row r="76" spans="1:5" ht="13.7" hidden="1" customHeight="1" x14ac:dyDescent="0.2"/>
    <row r="77" spans="1:5" ht="13.7" hidden="1" customHeight="1" x14ac:dyDescent="0.2"/>
    <row r="78" spans="1:5" ht="13.7" hidden="1" customHeight="1" x14ac:dyDescent="0.2"/>
    <row r="79" spans="1:5" ht="13.7" hidden="1" customHeight="1" x14ac:dyDescent="0.2"/>
    <row r="80" spans="1:5" ht="13.7" hidden="1" customHeight="1" x14ac:dyDescent="0.2"/>
    <row r="81" ht="13.7" hidden="1" customHeight="1" x14ac:dyDescent="0.2"/>
    <row r="82" ht="13.7" hidden="1" customHeight="1" x14ac:dyDescent="0.2"/>
    <row r="83" ht="13.7" hidden="1" customHeight="1" x14ac:dyDescent="0.2"/>
    <row r="84" ht="13.7" hidden="1" customHeight="1" x14ac:dyDescent="0.2"/>
    <row r="85" ht="13.7" hidden="1" customHeight="1" x14ac:dyDescent="0.2"/>
    <row r="86" ht="13.7" hidden="1" customHeight="1" x14ac:dyDescent="0.2"/>
    <row r="87" ht="13.7" hidden="1" customHeight="1" x14ac:dyDescent="0.2"/>
  </sheetData>
  <sheetProtection password="AD2E" sheet="1" objects="1" scenarios="1"/>
  <mergeCells count="47">
    <mergeCell ref="B5:D5"/>
    <mergeCell ref="B12:D12"/>
    <mergeCell ref="C14:D14"/>
    <mergeCell ref="C16:D16"/>
    <mergeCell ref="C20:D20"/>
    <mergeCell ref="B8:D8"/>
    <mergeCell ref="B10:D10"/>
    <mergeCell ref="C18:D18"/>
    <mergeCell ref="B20:B28"/>
    <mergeCell ref="C21:D21"/>
    <mergeCell ref="C22:D22"/>
    <mergeCell ref="C23:D23"/>
    <mergeCell ref="C24:D24"/>
    <mergeCell ref="C25:D25"/>
    <mergeCell ref="C28:D28"/>
    <mergeCell ref="I55:J55"/>
    <mergeCell ref="C27:D27"/>
    <mergeCell ref="C26:D26"/>
    <mergeCell ref="C45:D45"/>
    <mergeCell ref="C47:D47"/>
    <mergeCell ref="A55:E55"/>
    <mergeCell ref="C43:D43"/>
    <mergeCell ref="C30:D30"/>
    <mergeCell ref="B30:B41"/>
    <mergeCell ref="BU16:BV16"/>
    <mergeCell ref="BU18:BV18"/>
    <mergeCell ref="BT20:BT28"/>
    <mergeCell ref="BU20:BV20"/>
    <mergeCell ref="BU21:BV21"/>
    <mergeCell ref="BU22:BV22"/>
    <mergeCell ref="BU23:BV23"/>
    <mergeCell ref="BU24:BV24"/>
    <mergeCell ref="BU25:BV25"/>
    <mergeCell ref="BU26:BV26"/>
    <mergeCell ref="BU27:BV27"/>
    <mergeCell ref="BU28:BV28"/>
    <mergeCell ref="BT5:BV5"/>
    <mergeCell ref="BT8:BV8"/>
    <mergeCell ref="BT10:BV10"/>
    <mergeCell ref="BT12:BV12"/>
    <mergeCell ref="BU14:BV14"/>
    <mergeCell ref="BS55:BW55"/>
    <mergeCell ref="BT30:BT41"/>
    <mergeCell ref="BU30:BV30"/>
    <mergeCell ref="BU43:BV43"/>
    <mergeCell ref="BU45:BV45"/>
    <mergeCell ref="BU47:BV47"/>
  </mergeCells>
  <hyperlinks>
    <hyperlink ref="A1" location="Contents!A1" display="Contents"/>
    <hyperlink ref="BS1" location="Contents!A1" display="Contents"/>
  </hyperlink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&amp;R&amp;"Calibri"&amp;11&amp;K000000&amp;"Calibri"&amp;11&amp;K000000&amp;"Calibri"&amp;11&amp;K000000&amp;"Calibri"&amp;11&amp;K000000&amp;"Calibri"&amp;11&amp;K000000&amp;"Calibri"&amp;11&amp;K000000&amp;"Times New Roman,Regular"&amp;12 &amp;G | &amp;P</oddFooter>
    <firstHeader>&amp;R&amp;F</firstHeader>
    <firstFooter>&amp;R&amp;"Calibri"&amp;11&amp;K000000&amp;"Calibri"&amp;11&amp;K000000&amp;"Calibri"&amp;11&amp;K000000&amp;"Calibri"&amp;11&amp;K000000&amp;"Calibri"&amp;11&amp;K000000&amp;"Calibri"&amp;11&amp;K000000&amp;"Times New Roman,Regular"&amp;12&amp;G  | &amp;P</firstFooter>
  </headerFooter>
  <rowBreaks count="1" manualBreakCount="1">
    <brk id="42" max="16383"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9"/>
  <sheetViews>
    <sheetView showGridLines="0" showRowColHeaders="0" rightToLeft="1" zoomScaleSheetLayoutView="100" workbookViewId="0"/>
  </sheetViews>
  <sheetFormatPr defaultColWidth="8.85546875" defaultRowHeight="15" x14ac:dyDescent="0.25"/>
  <cols>
    <col min="1" max="1" width="8.85546875" style="6"/>
    <col min="2" max="2" width="13" style="6" customWidth="1"/>
    <col min="3" max="3" width="16.140625" style="6" customWidth="1"/>
    <col min="4" max="4" width="8.85546875" style="6"/>
    <col min="5" max="5" width="12.140625" style="6" customWidth="1"/>
    <col min="6" max="6" width="14.42578125" style="6" customWidth="1"/>
    <col min="7" max="9" width="8.85546875" style="6"/>
    <col min="10" max="10" width="16.42578125" style="6" customWidth="1"/>
    <col min="11" max="11" width="8.85546875" style="6" customWidth="1"/>
    <col min="12" max="16384" width="8.85546875" style="6"/>
  </cols>
  <sheetData>
    <row r="1" spans="1:11" ht="21" customHeight="1" x14ac:dyDescent="0.25">
      <c r="A1" s="28"/>
      <c r="B1" s="29"/>
      <c r="C1" s="29"/>
      <c r="D1" s="29"/>
      <c r="E1" s="29"/>
      <c r="F1" s="29"/>
      <c r="G1" s="29"/>
      <c r="H1" s="29"/>
      <c r="I1" s="29"/>
      <c r="J1" s="29"/>
      <c r="K1" s="30"/>
    </row>
    <row r="2" spans="1:11" x14ac:dyDescent="0.25">
      <c r="A2" s="31"/>
      <c r="B2" s="7"/>
      <c r="C2" s="7"/>
      <c r="D2" s="7"/>
      <c r="E2" s="7"/>
      <c r="F2" s="7"/>
      <c r="G2" s="7"/>
      <c r="H2" s="7"/>
      <c r="I2" s="7"/>
      <c r="J2" s="7"/>
      <c r="K2" s="32"/>
    </row>
    <row r="3" spans="1:11" x14ac:dyDescent="0.25">
      <c r="A3" s="31"/>
      <c r="B3" s="7"/>
      <c r="C3" s="7"/>
      <c r="D3" s="7"/>
      <c r="E3" s="7"/>
      <c r="F3" s="7"/>
      <c r="G3" s="7"/>
      <c r="H3" s="7"/>
      <c r="I3" s="7"/>
      <c r="J3" s="7"/>
      <c r="K3" s="32"/>
    </row>
    <row r="4" spans="1:11" ht="18.95" customHeight="1" x14ac:dyDescent="0.45">
      <c r="A4" s="31"/>
      <c r="B4" s="319"/>
      <c r="C4" s="319"/>
      <c r="D4" s="319"/>
      <c r="E4" s="319"/>
      <c r="F4" s="319"/>
      <c r="G4" s="319"/>
      <c r="H4" s="319"/>
      <c r="I4" s="319"/>
      <c r="J4" s="319"/>
      <c r="K4" s="32"/>
    </row>
    <row r="5" spans="1:11" ht="38.1" customHeight="1" x14ac:dyDescent="0.25">
      <c r="A5" s="31"/>
      <c r="B5" s="7"/>
      <c r="C5" s="8"/>
      <c r="D5" s="9"/>
      <c r="E5" s="7"/>
      <c r="F5" s="7"/>
      <c r="G5" s="7"/>
      <c r="H5" s="7"/>
      <c r="I5" s="7"/>
      <c r="J5" s="7"/>
      <c r="K5" s="32"/>
    </row>
    <row r="6" spans="1:11" s="1" customFormat="1" ht="30.95" customHeight="1" x14ac:dyDescent="0.2">
      <c r="A6" s="34"/>
      <c r="B6" s="7"/>
      <c r="C6" s="7"/>
      <c r="D6" s="7"/>
      <c r="E6" s="7"/>
      <c r="F6" s="7"/>
      <c r="G6" s="7"/>
      <c r="H6" s="7"/>
      <c r="I6" s="7"/>
      <c r="J6" s="7"/>
      <c r="K6" s="32"/>
    </row>
    <row r="7" spans="1:11" s="1" customFormat="1" ht="41.1" customHeight="1" x14ac:dyDescent="0.2">
      <c r="A7" s="34"/>
      <c r="B7" s="7"/>
      <c r="C7" s="7"/>
      <c r="D7" s="7"/>
      <c r="E7" s="7"/>
      <c r="F7" s="7"/>
      <c r="G7" s="7"/>
      <c r="H7" s="7"/>
      <c r="I7" s="7"/>
      <c r="J7" s="7"/>
      <c r="K7" s="32"/>
    </row>
    <row r="8" spans="1:11" s="1" customFormat="1" ht="33.950000000000003" customHeight="1" x14ac:dyDescent="0.2">
      <c r="A8" s="34"/>
      <c r="B8" s="7"/>
      <c r="C8" s="7"/>
      <c r="D8" s="7"/>
      <c r="E8" s="7"/>
      <c r="F8" s="7"/>
      <c r="G8" s="7"/>
      <c r="H8" s="7"/>
      <c r="I8" s="7"/>
      <c r="J8" s="7"/>
      <c r="K8" s="32"/>
    </row>
    <row r="9" spans="1:11" s="1" customFormat="1" ht="38.450000000000003" customHeight="1" x14ac:dyDescent="0.2">
      <c r="A9" s="34"/>
      <c r="B9" s="7"/>
      <c r="C9" s="7"/>
      <c r="D9" s="7"/>
      <c r="E9" s="7"/>
      <c r="F9" s="7"/>
      <c r="G9" s="7"/>
      <c r="H9" s="7"/>
      <c r="I9" s="7"/>
      <c r="J9" s="7"/>
      <c r="K9" s="32"/>
    </row>
    <row r="10" spans="1:11" s="1" customFormat="1" ht="41.1" customHeight="1" x14ac:dyDescent="0.2">
      <c r="A10" s="34"/>
      <c r="B10" s="7"/>
      <c r="C10" s="7"/>
      <c r="D10" s="7"/>
      <c r="E10" s="7"/>
      <c r="F10" s="7"/>
      <c r="G10" s="7"/>
      <c r="H10" s="7"/>
      <c r="I10" s="7"/>
      <c r="J10" s="7"/>
      <c r="K10" s="32"/>
    </row>
    <row r="11" spans="1:11" x14ac:dyDescent="0.25">
      <c r="A11" s="31"/>
      <c r="B11" s="7"/>
      <c r="C11" s="7"/>
      <c r="D11" s="7"/>
      <c r="E11" s="7"/>
      <c r="F11" s="7"/>
      <c r="G11" s="7"/>
      <c r="H11" s="7"/>
      <c r="I11" s="7"/>
      <c r="J11" s="7"/>
      <c r="K11" s="32"/>
    </row>
    <row r="12" spans="1:11" x14ac:dyDescent="0.25">
      <c r="A12" s="31"/>
      <c r="B12" s="7"/>
      <c r="C12" s="7"/>
      <c r="D12" s="7"/>
      <c r="E12" s="7"/>
      <c r="F12" s="7"/>
      <c r="G12" s="7"/>
      <c r="H12" s="7"/>
      <c r="I12" s="7"/>
      <c r="J12" s="7"/>
      <c r="K12" s="32"/>
    </row>
    <row r="13" spans="1:11" ht="14.45" customHeight="1" x14ac:dyDescent="0.25">
      <c r="A13" s="31"/>
      <c r="B13" s="7"/>
      <c r="C13" s="7"/>
      <c r="D13" s="7"/>
      <c r="E13" s="7"/>
      <c r="F13" s="7"/>
      <c r="G13" s="7"/>
      <c r="H13" s="7"/>
      <c r="I13" s="7"/>
      <c r="J13" s="7"/>
      <c r="K13" s="32"/>
    </row>
    <row r="14" spans="1:11" ht="14.45" customHeight="1" x14ac:dyDescent="0.25">
      <c r="A14" s="31"/>
      <c r="B14" s="7"/>
      <c r="C14" s="7"/>
      <c r="D14" s="7"/>
      <c r="E14" s="7"/>
      <c r="F14" s="7"/>
      <c r="G14" s="7"/>
      <c r="H14" s="7"/>
      <c r="I14" s="7"/>
      <c r="J14" s="7"/>
      <c r="K14" s="32"/>
    </row>
    <row r="15" spans="1:11" ht="14.45" customHeight="1" x14ac:dyDescent="0.25">
      <c r="A15" s="31"/>
      <c r="B15" s="7"/>
      <c r="C15" s="7"/>
      <c r="D15" s="7"/>
      <c r="E15" s="7"/>
      <c r="F15" s="7"/>
      <c r="G15" s="7"/>
      <c r="H15" s="7"/>
      <c r="I15" s="7"/>
      <c r="J15" s="7"/>
      <c r="K15" s="32"/>
    </row>
    <row r="16" spans="1:11" ht="14.45" customHeight="1" x14ac:dyDescent="0.25">
      <c r="A16" s="31"/>
      <c r="B16" s="7"/>
      <c r="C16" s="7"/>
      <c r="D16" s="7"/>
      <c r="E16" s="7"/>
      <c r="F16" s="7"/>
      <c r="G16" s="7"/>
      <c r="H16" s="7"/>
      <c r="I16" s="7"/>
      <c r="J16" s="7"/>
      <c r="K16" s="32"/>
    </row>
    <row r="17" spans="1:11" ht="14.45" customHeight="1" x14ac:dyDescent="0.25">
      <c r="A17" s="31"/>
      <c r="B17" s="7"/>
      <c r="C17" s="7"/>
      <c r="D17" s="7"/>
      <c r="E17" s="7"/>
      <c r="F17" s="7"/>
      <c r="G17" s="7"/>
      <c r="H17" s="7"/>
      <c r="I17" s="7"/>
      <c r="J17" s="7"/>
      <c r="K17" s="32"/>
    </row>
    <row r="18" spans="1:11" ht="14.45" customHeight="1" x14ac:dyDescent="0.25">
      <c r="A18" s="31"/>
      <c r="B18" s="7"/>
      <c r="C18" s="7"/>
      <c r="D18" s="7"/>
      <c r="E18" s="7"/>
      <c r="F18" s="7"/>
      <c r="G18" s="7"/>
      <c r="H18" s="7"/>
      <c r="I18" s="7"/>
      <c r="J18" s="7"/>
      <c r="K18" s="32"/>
    </row>
    <row r="19" spans="1:11" ht="20.100000000000001" customHeight="1" x14ac:dyDescent="0.4">
      <c r="A19" s="316" t="str">
        <f>"التصنيف - Classification:  "&amp;الرئيسية!E11&amp;"                                                                                                                                                                     "</f>
        <v xml:space="preserve">التصنيف - Classification:  عام - Public                                                                                                                                                                     </v>
      </c>
      <c r="B19" s="317"/>
      <c r="C19" s="317"/>
      <c r="D19" s="317"/>
      <c r="E19" s="317"/>
      <c r="F19" s="317"/>
      <c r="G19" s="317"/>
      <c r="H19" s="317"/>
      <c r="I19" s="317"/>
      <c r="J19" s="317"/>
      <c r="K19" s="318"/>
    </row>
  </sheetData>
  <mergeCells count="2">
    <mergeCell ref="B4:J4"/>
    <mergeCell ref="A19:K19"/>
  </mergeCell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&amp;R&amp;"Calibri"&amp;11&amp;K000000&amp;"Calibri"&amp;11&amp;K000000&amp;"Calibri"&amp;11&amp;K000000&amp;"Calibri"&amp;11&amp;K000000&amp;"Calibri"&amp;11&amp;K000000&amp;"Calibri"&amp;11&amp;K000000&amp;"Times New Roman,Regular"&amp;12&amp;G  | &amp;P</oddFooter>
  </headerFooter>
  <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N24"/>
  <sheetViews>
    <sheetView showGridLines="0" showRowColHeaders="0" rightToLeft="1" zoomScaleNormal="100" workbookViewId="0"/>
  </sheetViews>
  <sheetFormatPr defaultColWidth="8.85546875" defaultRowHeight="15" x14ac:dyDescent="0.25"/>
  <cols>
    <col min="1" max="1" width="8.85546875" style="6"/>
    <col min="2" max="2" width="20.85546875" style="6" customWidth="1"/>
    <col min="3" max="3" width="12.85546875" style="6" customWidth="1"/>
    <col min="4" max="4" width="31" style="6" customWidth="1"/>
    <col min="5" max="5" width="21.42578125" style="6" customWidth="1"/>
    <col min="6" max="6" width="13.140625" style="6" customWidth="1"/>
    <col min="7" max="7" width="31" style="6" customWidth="1"/>
    <col min="8" max="16384" width="8.85546875" style="6"/>
  </cols>
  <sheetData>
    <row r="1" spans="1:8" ht="25.5" customHeight="1" x14ac:dyDescent="0.25">
      <c r="A1" s="154"/>
      <c r="B1" s="155"/>
      <c r="C1" s="155"/>
      <c r="D1" s="156"/>
      <c r="E1" s="156"/>
      <c r="F1" s="156"/>
      <c r="G1" s="156"/>
      <c r="H1" s="157"/>
    </row>
    <row r="2" spans="1:8" ht="96.95" customHeight="1" x14ac:dyDescent="0.25">
      <c r="A2" s="158"/>
      <c r="B2" s="144"/>
      <c r="C2" s="144"/>
      <c r="D2" s="110"/>
      <c r="E2" s="110"/>
      <c r="F2" s="110"/>
      <c r="G2" s="110"/>
      <c r="H2" s="159"/>
    </row>
    <row r="3" spans="1:8" ht="24.95" customHeight="1" x14ac:dyDescent="0.25">
      <c r="A3" s="158"/>
      <c r="B3" s="362"/>
      <c r="C3" s="362"/>
      <c r="D3" s="362"/>
      <c r="E3" s="362"/>
      <c r="F3" s="362"/>
      <c r="G3" s="362"/>
      <c r="H3" s="159"/>
    </row>
    <row r="4" spans="1:8" ht="30.95" customHeight="1" x14ac:dyDescent="0.25">
      <c r="A4" s="158"/>
      <c r="B4" s="110"/>
      <c r="C4" s="110"/>
      <c r="D4" s="110"/>
      <c r="E4" s="110"/>
      <c r="F4" s="110"/>
      <c r="G4" s="110"/>
      <c r="H4" s="159"/>
    </row>
    <row r="5" spans="1:8" ht="42.75" customHeight="1" x14ac:dyDescent="0.25">
      <c r="A5" s="158"/>
      <c r="B5" s="364" t="s">
        <v>436</v>
      </c>
      <c r="C5" s="365"/>
      <c r="D5" s="145"/>
      <c r="E5" s="364" t="s">
        <v>435</v>
      </c>
      <c r="F5" s="365"/>
      <c r="G5" s="146"/>
      <c r="H5" s="159"/>
    </row>
    <row r="6" spans="1:8" ht="18.600000000000001" customHeight="1" x14ac:dyDescent="0.4">
      <c r="A6" s="158"/>
      <c r="B6" s="147"/>
      <c r="C6" s="147"/>
      <c r="D6" s="147"/>
      <c r="E6" s="147"/>
      <c r="F6" s="147"/>
      <c r="G6" s="147"/>
      <c r="H6" s="159"/>
    </row>
    <row r="7" spans="1:8" ht="48" customHeight="1" x14ac:dyDescent="0.25">
      <c r="A7" s="158"/>
      <c r="B7" s="363" t="s">
        <v>437</v>
      </c>
      <c r="C7" s="363"/>
      <c r="D7" s="363"/>
      <c r="E7" s="363"/>
      <c r="F7" s="363"/>
      <c r="G7" s="363"/>
      <c r="H7" s="159"/>
    </row>
    <row r="8" spans="1:8" ht="42.75" customHeight="1" x14ac:dyDescent="0.4">
      <c r="A8" s="158"/>
      <c r="B8" s="366" t="s">
        <v>439</v>
      </c>
      <c r="C8" s="367"/>
      <c r="D8" s="148"/>
      <c r="E8" s="366" t="s">
        <v>442</v>
      </c>
      <c r="F8" s="367"/>
      <c r="G8" s="149"/>
      <c r="H8" s="159"/>
    </row>
    <row r="9" spans="1:8" ht="42.75" customHeight="1" x14ac:dyDescent="0.4">
      <c r="A9" s="158"/>
      <c r="B9" s="368" t="s">
        <v>440</v>
      </c>
      <c r="C9" s="369"/>
      <c r="D9" s="148"/>
      <c r="E9" s="368" t="s">
        <v>441</v>
      </c>
      <c r="F9" s="369"/>
      <c r="G9" s="149"/>
      <c r="H9" s="159"/>
    </row>
    <row r="10" spans="1:8" ht="42.75" customHeight="1" x14ac:dyDescent="0.4">
      <c r="A10" s="158"/>
      <c r="B10" s="366" t="s">
        <v>438</v>
      </c>
      <c r="C10" s="367"/>
      <c r="D10" s="148"/>
      <c r="E10" s="302"/>
      <c r="F10" s="302"/>
      <c r="G10" s="303"/>
      <c r="H10" s="159"/>
    </row>
    <row r="11" spans="1:8" ht="42" customHeight="1" x14ac:dyDescent="0.25">
      <c r="A11" s="158"/>
      <c r="B11" s="363" t="s">
        <v>443</v>
      </c>
      <c r="C11" s="363"/>
      <c r="D11" s="363"/>
      <c r="E11" s="363"/>
      <c r="F11" s="363"/>
      <c r="G11" s="363"/>
      <c r="H11" s="159"/>
    </row>
    <row r="12" spans="1:8" ht="42.75" customHeight="1" x14ac:dyDescent="0.25">
      <c r="A12" s="158"/>
      <c r="B12" s="366" t="s">
        <v>439</v>
      </c>
      <c r="C12" s="367"/>
      <c r="D12" s="150"/>
      <c r="E12" s="366" t="s">
        <v>442</v>
      </c>
      <c r="F12" s="367"/>
      <c r="G12" s="146"/>
      <c r="H12" s="159"/>
    </row>
    <row r="13" spans="1:8" ht="42.75" customHeight="1" x14ac:dyDescent="0.4">
      <c r="A13" s="158"/>
      <c r="B13" s="368" t="s">
        <v>440</v>
      </c>
      <c r="C13" s="369"/>
      <c r="D13" s="150"/>
      <c r="E13" s="368" t="s">
        <v>441</v>
      </c>
      <c r="F13" s="369"/>
      <c r="G13" s="146"/>
      <c r="H13" s="159"/>
    </row>
    <row r="14" spans="1:8" ht="42.75" customHeight="1" x14ac:dyDescent="0.25">
      <c r="A14" s="158"/>
      <c r="B14" s="366" t="s">
        <v>438</v>
      </c>
      <c r="C14" s="367"/>
      <c r="D14" s="150"/>
      <c r="E14" s="241"/>
      <c r="F14" s="241"/>
      <c r="G14" s="242"/>
      <c r="H14" s="159"/>
    </row>
    <row r="15" spans="1:8" ht="25.5" customHeight="1" x14ac:dyDescent="0.25">
      <c r="A15" s="158"/>
      <c r="B15" s="120"/>
      <c r="C15" s="120"/>
      <c r="D15" s="121"/>
      <c r="E15" s="122"/>
      <c r="F15" s="122"/>
      <c r="G15" s="121"/>
      <c r="H15" s="159"/>
    </row>
    <row r="16" spans="1:8" ht="14.1" customHeight="1" x14ac:dyDescent="0.25">
      <c r="A16" s="158"/>
      <c r="B16" s="48"/>
      <c r="C16" s="48"/>
      <c r="D16" s="49"/>
      <c r="E16" s="50"/>
      <c r="F16" s="50"/>
      <c r="G16" s="49"/>
      <c r="H16" s="159"/>
    </row>
    <row r="17" spans="1:14" x14ac:dyDescent="0.25">
      <c r="A17" s="158"/>
      <c r="B17" s="110"/>
      <c r="C17" s="110"/>
      <c r="D17" s="110"/>
      <c r="E17" s="110"/>
      <c r="F17" s="110"/>
      <c r="G17" s="110"/>
      <c r="H17" s="159"/>
      <c r="I17" s="134"/>
      <c r="J17" s="134"/>
      <c r="K17" s="134"/>
      <c r="L17" s="134"/>
      <c r="M17" s="134"/>
      <c r="N17" s="134"/>
    </row>
    <row r="18" spans="1:14" ht="20.100000000000001" customHeight="1" x14ac:dyDescent="0.4">
      <c r="A18" s="316" t="str">
        <f>"التصنيف - Classification:  "&amp;الرئيسية!E11&amp;"                                                                                                                                                                                                         "</f>
        <v xml:space="preserve">التصنيف - Classification:  عام - Public                                                                                                                                                                                                         </v>
      </c>
      <c r="B18" s="317"/>
      <c r="C18" s="317"/>
      <c r="D18" s="317"/>
      <c r="E18" s="317"/>
      <c r="F18" s="317"/>
      <c r="G18" s="317"/>
      <c r="H18" s="318"/>
      <c r="I18" s="160"/>
      <c r="J18" s="160"/>
      <c r="K18" s="160"/>
      <c r="L18" s="134"/>
      <c r="M18" s="134"/>
      <c r="N18" s="134"/>
    </row>
    <row r="19" spans="1:14" x14ac:dyDescent="0.25">
      <c r="I19" s="134"/>
      <c r="J19" s="134"/>
      <c r="K19" s="134"/>
      <c r="L19" s="134"/>
      <c r="M19" s="134"/>
      <c r="N19" s="134"/>
    </row>
    <row r="20" spans="1:14" x14ac:dyDescent="0.25">
      <c r="I20" s="134"/>
      <c r="J20" s="134"/>
      <c r="K20" s="134"/>
      <c r="L20" s="134"/>
      <c r="M20" s="134"/>
      <c r="N20" s="134"/>
    </row>
    <row r="21" spans="1:14" x14ac:dyDescent="0.25">
      <c r="I21" s="134"/>
      <c r="J21" s="134"/>
      <c r="K21" s="134"/>
      <c r="L21" s="134"/>
      <c r="M21" s="134"/>
      <c r="N21" s="134"/>
    </row>
    <row r="22" spans="1:14" x14ac:dyDescent="0.25">
      <c r="I22" s="134"/>
      <c r="J22" s="134"/>
      <c r="K22" s="134"/>
      <c r="L22" s="134"/>
      <c r="M22" s="134"/>
      <c r="N22" s="134"/>
    </row>
    <row r="23" spans="1:14" x14ac:dyDescent="0.25">
      <c r="I23" s="134"/>
      <c r="J23" s="134"/>
      <c r="K23" s="134"/>
      <c r="L23" s="134"/>
      <c r="M23" s="134"/>
      <c r="N23" s="134"/>
    </row>
    <row r="24" spans="1:14" x14ac:dyDescent="0.25">
      <c r="I24" s="134"/>
      <c r="J24" s="134"/>
      <c r="K24" s="134"/>
      <c r="L24" s="134"/>
      <c r="M24" s="134"/>
      <c r="N24" s="134"/>
    </row>
  </sheetData>
  <sheetProtection password="AD2E" sheet="1" objects="1" scenarios="1"/>
  <mergeCells count="16">
    <mergeCell ref="A18:H18"/>
    <mergeCell ref="B3:G3"/>
    <mergeCell ref="B11:G11"/>
    <mergeCell ref="B7:G7"/>
    <mergeCell ref="E5:F5"/>
    <mergeCell ref="E8:F8"/>
    <mergeCell ref="E9:F9"/>
    <mergeCell ref="B5:C5"/>
    <mergeCell ref="B8:C8"/>
    <mergeCell ref="B9:C9"/>
    <mergeCell ref="B10:C10"/>
    <mergeCell ref="E12:F12"/>
    <mergeCell ref="E13:F13"/>
    <mergeCell ref="B12:C12"/>
    <mergeCell ref="B13:C13"/>
    <mergeCell ref="B14:C14"/>
  </mergeCells>
  <printOptions horizontalCentered="1" verticalCentered="1"/>
  <pageMargins left="0.7" right="0.7" top="0.75" bottom="0.75" header="0.3" footer="0.3"/>
  <pageSetup paperSize="9" orientation="landscape" r:id="rId1"/>
  <headerFooter differentFirst="1">
    <oddHeader>&amp;L&amp;"Times New Roman,Regular"&amp;12معلومات أساسية عن الجهة&amp;R&amp;F</oddHeader>
    <oddFooter>&amp;R&amp;"Calibri"&amp;11&amp;K000000&amp;"Calibri"&amp;11&amp;K000000&amp;"Calibri"&amp;11&amp;K000000&amp;"Calibri"&amp;11&amp;K000000&amp;"Calibri"&amp;11&amp;K000000&amp;"Calibri"&amp;11&amp;K000000&amp;"Times New Roman,Regular"&amp;12  &amp;G | &amp;P</oddFooter>
    <firstHeader>&amp;R&amp;F</firstHeader>
    <firstFooter>&amp;R&amp;"Calibri"&amp;11&amp;K000000&amp;"Calibri"&amp;11&amp;K000000&amp;"Calibri"&amp;11&amp;K000000&amp;"Calibri"&amp;11&amp;K000000&amp;"Calibri"&amp;11&amp;K000000&amp;"Calibri"&amp;11&amp;K000000  &amp;G | &amp;P</firstFooter>
  </headerFooter>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F31"/>
  <sheetViews>
    <sheetView showGridLines="0" showRowColHeaders="0" rightToLeft="1" zoomScaleNormal="100" workbookViewId="0">
      <selection activeCell="D6" sqref="D6:D13"/>
    </sheetView>
  </sheetViews>
  <sheetFormatPr defaultColWidth="8.85546875" defaultRowHeight="15" x14ac:dyDescent="0.25"/>
  <cols>
    <col min="1" max="2" width="8.85546875" style="6"/>
    <col min="3" max="3" width="50.7109375" style="6" customWidth="1"/>
    <col min="4" max="4" width="65.7109375" style="6" customWidth="1"/>
    <col min="5" max="5" width="48.42578125" style="6" customWidth="1"/>
    <col min="6" max="16384" width="8.85546875" style="6"/>
  </cols>
  <sheetData>
    <row r="1" spans="1:6" ht="25.5" customHeight="1" x14ac:dyDescent="0.25">
      <c r="A1" s="154"/>
      <c r="B1" s="156"/>
      <c r="C1" s="155"/>
      <c r="D1" s="156"/>
      <c r="E1" s="374"/>
      <c r="F1" s="375"/>
    </row>
    <row r="2" spans="1:6" ht="96.95" customHeight="1" x14ac:dyDescent="0.25">
      <c r="A2" s="158"/>
      <c r="B2" s="110"/>
      <c r="C2" s="144"/>
      <c r="D2" s="110"/>
      <c r="E2" s="374"/>
      <c r="F2" s="375"/>
    </row>
    <row r="3" spans="1:6" ht="24.95" customHeight="1" x14ac:dyDescent="0.25">
      <c r="A3" s="158"/>
      <c r="B3" s="110"/>
      <c r="C3" s="362"/>
      <c r="D3" s="362"/>
      <c r="E3" s="374"/>
      <c r="F3" s="375"/>
    </row>
    <row r="4" spans="1:6" ht="30.95" customHeight="1" x14ac:dyDescent="0.25">
      <c r="A4" s="158"/>
      <c r="B4" s="110"/>
      <c r="C4" s="110"/>
      <c r="D4" s="110"/>
      <c r="E4" s="374"/>
      <c r="F4" s="375"/>
    </row>
    <row r="5" spans="1:6" ht="45" customHeight="1" x14ac:dyDescent="0.25">
      <c r="A5" s="158"/>
      <c r="B5" s="200" t="s">
        <v>427</v>
      </c>
      <c r="C5" s="276" t="s">
        <v>428</v>
      </c>
      <c r="D5" s="201" t="s">
        <v>430</v>
      </c>
      <c r="E5" s="250" t="s">
        <v>434</v>
      </c>
      <c r="F5" s="159"/>
    </row>
    <row r="6" spans="1:6" ht="24.75" customHeight="1" x14ac:dyDescent="0.25">
      <c r="A6" s="158"/>
      <c r="B6" s="376">
        <v>1</v>
      </c>
      <c r="C6" s="201" t="s">
        <v>23</v>
      </c>
      <c r="D6" s="378"/>
      <c r="E6" s="380" t="s">
        <v>421</v>
      </c>
      <c r="F6" s="159"/>
    </row>
    <row r="7" spans="1:6" ht="30.75" customHeight="1" x14ac:dyDescent="0.25">
      <c r="A7" s="158"/>
      <c r="B7" s="377"/>
      <c r="C7" s="277" t="s">
        <v>429</v>
      </c>
      <c r="D7" s="379"/>
      <c r="E7" s="381"/>
      <c r="F7" s="159"/>
    </row>
    <row r="8" spans="1:6" ht="24.75" customHeight="1" x14ac:dyDescent="0.25">
      <c r="A8" s="158"/>
      <c r="B8" s="376">
        <v>2</v>
      </c>
      <c r="C8" s="276" t="s">
        <v>24</v>
      </c>
      <c r="D8" s="382"/>
      <c r="E8" s="380" t="s">
        <v>422</v>
      </c>
      <c r="F8" s="159"/>
    </row>
    <row r="9" spans="1:6" ht="30.75" customHeight="1" x14ac:dyDescent="0.25">
      <c r="A9" s="158"/>
      <c r="B9" s="384"/>
      <c r="C9" s="277" t="s">
        <v>431</v>
      </c>
      <c r="D9" s="383"/>
      <c r="E9" s="381"/>
      <c r="F9" s="159"/>
    </row>
    <row r="10" spans="1:6" ht="24.75" customHeight="1" x14ac:dyDescent="0.25">
      <c r="A10" s="158"/>
      <c r="B10" s="376">
        <v>3</v>
      </c>
      <c r="C10" s="276" t="s">
        <v>25</v>
      </c>
      <c r="D10" s="382"/>
      <c r="E10" s="380" t="s">
        <v>423</v>
      </c>
      <c r="F10" s="159"/>
    </row>
    <row r="11" spans="1:6" ht="30.75" customHeight="1" x14ac:dyDescent="0.25">
      <c r="A11" s="158"/>
      <c r="B11" s="384"/>
      <c r="C11" s="278" t="s">
        <v>432</v>
      </c>
      <c r="D11" s="383"/>
      <c r="E11" s="381"/>
      <c r="F11" s="159"/>
    </row>
    <row r="12" spans="1:6" ht="24.75" customHeight="1" x14ac:dyDescent="0.25">
      <c r="A12" s="158"/>
      <c r="B12" s="376">
        <v>4</v>
      </c>
      <c r="C12" s="276" t="s">
        <v>26</v>
      </c>
      <c r="D12" s="382"/>
      <c r="E12" s="380" t="s">
        <v>424</v>
      </c>
      <c r="F12" s="159"/>
    </row>
    <row r="13" spans="1:6" ht="30.75" customHeight="1" x14ac:dyDescent="0.25">
      <c r="A13" s="158"/>
      <c r="B13" s="384"/>
      <c r="C13" s="278" t="s">
        <v>433</v>
      </c>
      <c r="D13" s="383"/>
      <c r="E13" s="385"/>
      <c r="F13" s="159"/>
    </row>
    <row r="14" spans="1:6" ht="50.1" customHeight="1" x14ac:dyDescent="0.25">
      <c r="A14" s="158"/>
      <c r="B14" s="251"/>
      <c r="C14" s="252"/>
      <c r="D14" s="238" t="str">
        <f>"مجموع المشتركين: "&amp;SUM(D6:D12)&amp;
"
Total of CSTs: "&amp;SUM(D6:D12)</f>
        <v>مجموع المشتركين: 0
Total of CSTs: 0</v>
      </c>
      <c r="E14" s="238"/>
      <c r="F14" s="159"/>
    </row>
    <row r="15" spans="1:6" ht="39.950000000000003" customHeight="1" x14ac:dyDescent="0.25">
      <c r="A15" s="158"/>
      <c r="B15" s="209"/>
      <c r="C15" s="209"/>
      <c r="D15" s="372"/>
      <c r="E15" s="372"/>
      <c r="F15" s="373"/>
    </row>
    <row r="16" spans="1:6" ht="20.100000000000001" customHeight="1" x14ac:dyDescent="0.4">
      <c r="A16" s="370" t="str">
        <f>"التصنيف - Classification: "&amp;الرئيسية!E11&amp;"                                                                                                                                                                                                                                             "</f>
        <v xml:space="preserve">التصنيف - Classification: عام - Public                                                                                                                                                                                                                                             </v>
      </c>
      <c r="B16" s="371"/>
      <c r="C16" s="371"/>
      <c r="D16" s="371"/>
      <c r="E16" s="261"/>
      <c r="F16" s="281"/>
    </row>
    <row r="17" spans="1:5" ht="39.950000000000003" customHeight="1" x14ac:dyDescent="0.25">
      <c r="A17" s="134"/>
      <c r="B17" s="161"/>
      <c r="C17" s="161"/>
      <c r="D17" s="161"/>
      <c r="E17" s="134"/>
    </row>
    <row r="18" spans="1:5" ht="39.950000000000003" customHeight="1" x14ac:dyDescent="0.25">
      <c r="A18" s="134"/>
      <c r="B18" s="161"/>
      <c r="C18" s="161"/>
      <c r="D18" s="161"/>
      <c r="E18" s="134"/>
    </row>
    <row r="19" spans="1:5" ht="39.950000000000003" customHeight="1" x14ac:dyDescent="0.25">
      <c r="A19" s="134"/>
      <c r="B19" s="161"/>
      <c r="C19" s="161"/>
      <c r="D19" s="161"/>
      <c r="E19" s="134"/>
    </row>
    <row r="20" spans="1:5" ht="39.950000000000003" customHeight="1" x14ac:dyDescent="0.25">
      <c r="A20" s="134"/>
      <c r="B20" s="161"/>
      <c r="C20" s="161"/>
      <c r="D20" s="161"/>
      <c r="E20" s="134"/>
    </row>
    <row r="21" spans="1:5" ht="39.950000000000003" customHeight="1" x14ac:dyDescent="0.25">
      <c r="A21" s="134"/>
      <c r="B21" s="134"/>
      <c r="C21" s="162"/>
      <c r="D21" s="163"/>
      <c r="E21" s="134"/>
    </row>
    <row r="22" spans="1:5" ht="39.950000000000003" customHeight="1" x14ac:dyDescent="0.25">
      <c r="A22" s="134"/>
      <c r="B22" s="134"/>
      <c r="C22" s="164"/>
      <c r="D22" s="163"/>
      <c r="E22" s="134"/>
    </row>
    <row r="23" spans="1:5" ht="39.950000000000003" customHeight="1" x14ac:dyDescent="0.25">
      <c r="A23" s="134"/>
      <c r="B23" s="134"/>
      <c r="C23" s="162"/>
      <c r="D23" s="163"/>
      <c r="E23" s="134"/>
    </row>
    <row r="24" spans="1:5" ht="39.950000000000003" customHeight="1" x14ac:dyDescent="0.25">
      <c r="A24" s="134"/>
      <c r="B24" s="134"/>
      <c r="C24" s="162"/>
      <c r="D24" s="163"/>
      <c r="E24" s="134"/>
    </row>
    <row r="25" spans="1:5" ht="39.950000000000003" customHeight="1" x14ac:dyDescent="0.25">
      <c r="A25" s="134"/>
      <c r="B25" s="134"/>
      <c r="C25" s="162"/>
      <c r="D25" s="163"/>
      <c r="E25" s="134"/>
    </row>
    <row r="26" spans="1:5" ht="39.950000000000003" customHeight="1" x14ac:dyDescent="0.25">
      <c r="A26" s="134"/>
      <c r="B26" s="134"/>
      <c r="C26" s="162"/>
      <c r="D26" s="163"/>
      <c r="E26" s="134"/>
    </row>
    <row r="27" spans="1:5" ht="39.950000000000003" customHeight="1" x14ac:dyDescent="0.25">
      <c r="A27" s="134"/>
      <c r="B27" s="134"/>
      <c r="C27" s="162"/>
      <c r="D27" s="163"/>
      <c r="E27" s="134"/>
    </row>
    <row r="28" spans="1:5" ht="39.950000000000003" customHeight="1" x14ac:dyDescent="0.25">
      <c r="A28" s="134"/>
      <c r="B28" s="134"/>
      <c r="C28" s="164"/>
      <c r="D28" s="163"/>
      <c r="E28" s="134"/>
    </row>
    <row r="29" spans="1:5" ht="39.950000000000003" customHeight="1" x14ac:dyDescent="0.25">
      <c r="A29" s="134"/>
      <c r="B29" s="134"/>
      <c r="C29" s="162"/>
      <c r="D29" s="165"/>
      <c r="E29" s="134"/>
    </row>
    <row r="30" spans="1:5" ht="14.1" customHeight="1" x14ac:dyDescent="0.25">
      <c r="A30" s="134"/>
      <c r="B30" s="134"/>
      <c r="C30" s="151"/>
      <c r="D30" s="152"/>
      <c r="E30" s="134"/>
    </row>
    <row r="31" spans="1:5" ht="14.1" customHeight="1" x14ac:dyDescent="0.25">
      <c r="A31" s="134"/>
      <c r="B31" s="151"/>
      <c r="C31" s="152"/>
      <c r="D31" s="153"/>
    </row>
  </sheetData>
  <sheetProtection password="AD2E" sheet="1" objects="1" scenarios="1"/>
  <mergeCells count="16">
    <mergeCell ref="A16:D16"/>
    <mergeCell ref="C3:D3"/>
    <mergeCell ref="D15:F15"/>
    <mergeCell ref="E1:F4"/>
    <mergeCell ref="B6:B7"/>
    <mergeCell ref="D6:D7"/>
    <mergeCell ref="E6:E7"/>
    <mergeCell ref="E8:E9"/>
    <mergeCell ref="D8:D9"/>
    <mergeCell ref="B8:B9"/>
    <mergeCell ref="B10:B11"/>
    <mergeCell ref="D10:D11"/>
    <mergeCell ref="E10:E11"/>
    <mergeCell ref="B12:B13"/>
    <mergeCell ref="D12:D13"/>
    <mergeCell ref="E12:E13"/>
  </mergeCells>
  <dataValidations count="1">
    <dataValidation type="custom" allowBlank="1" showInputMessage="1" showErrorMessage="1" error="يجب أن يكون عدد المشتركين رقمًا" sqref="D6 D8 D10 D12">
      <formula1>ISNUMBER(VALUE(D6))</formula1>
    </dataValidation>
  </dataValidations>
  <hyperlinks>
    <hyperlink ref="E8" location="'حالة الالتزام بالضوابط -مستوى ٢'!A1" display="حالة الالتزام بالضوابط - مستوى ٢"/>
    <hyperlink ref="E10" location="'حالة الالتزام بالضوابط -مستوى ٣'!A1" display="حالة الالتزام بالضوابط - مستوى ٣"/>
    <hyperlink ref="E12" location="'حالة الالتزام بالضوابط -مستوى ٤'!A1" display="حالة الالتزام بالضوابط - مستوى ٤"/>
    <hyperlink ref="E6" location="'حالة الالتزام بالضوابط -مستوى ١'!A1" display="حالة الالتزام بالضوابط - مستوى ١"/>
  </hyperlinks>
  <printOptions horizontalCentered="1" verticalCentered="1"/>
  <pageMargins left="0.7" right="0.7" top="0.75" bottom="0.75" header="0.3" footer="0.3"/>
  <pageSetup paperSize="9" orientation="landscape" r:id="rId1"/>
  <headerFooter differentFirst="1">
    <oddHeader>&amp;L&amp;"Times New Roman,Regular"&amp;12معلومات أساسية عن الجهة&amp;R&amp;F</oddHeader>
    <oddFooter>&amp;R&amp;"Calibri"&amp;11&amp;K000000&amp;"Calibri"&amp;11&amp;K000000&amp;"Calibri"&amp;11&amp;K000000&amp;"Calibri"&amp;11&amp;K000000&amp;"Calibri"&amp;11&amp;K000000&amp;"Calibri"&amp;11&amp;K000000&amp;"Times New Roman,Regular"&amp;12  &amp;G | &amp;P</oddFooter>
    <firstHeader>&amp;R&amp;F</firstHeader>
    <firstFooter>&amp;R&amp;"Calibri"&amp;11&amp;K000000&amp;"Calibri"&amp;11&amp;K000000&amp;"Calibri"&amp;11&amp;K000000&amp;"Calibri"&amp;11&amp;K000000&amp;"Calibri"&amp;11&amp;K000000&amp;"Calibri"&amp;11&amp;K000000  &amp;G | &amp;P</firstFooter>
  </headerFooter>
  <drawing r:id="rId2"/>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E3:E8"/>
  <sheetViews>
    <sheetView topLeftCell="E1" workbookViewId="0">
      <selection activeCell="P28" sqref="P28"/>
    </sheetView>
  </sheetViews>
  <sheetFormatPr defaultColWidth="8.85546875" defaultRowHeight="15" x14ac:dyDescent="0.25"/>
  <cols>
    <col min="5" max="5" width="41.140625" customWidth="1"/>
  </cols>
  <sheetData>
    <row r="3" spans="5:5" ht="20.25" x14ac:dyDescent="0.25">
      <c r="E3" s="129" t="s">
        <v>21</v>
      </c>
    </row>
    <row r="4" spans="5:5" ht="20.25" x14ac:dyDescent="0.25">
      <c r="E4" s="129" t="s">
        <v>22</v>
      </c>
    </row>
    <row r="5" spans="5:5" ht="20.25" x14ac:dyDescent="0.25">
      <c r="E5" s="130" t="s">
        <v>23</v>
      </c>
    </row>
    <row r="6" spans="5:5" ht="20.25" x14ac:dyDescent="0.25">
      <c r="E6" s="130" t="s">
        <v>24</v>
      </c>
    </row>
    <row r="7" spans="5:5" ht="20.25" x14ac:dyDescent="0.25">
      <c r="E7" s="130" t="s">
        <v>25</v>
      </c>
    </row>
    <row r="8" spans="5:5" ht="20.25" x14ac:dyDescent="0.25">
      <c r="E8" s="130" t="s">
        <v>26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F N G T H m R y T e m A A A A + A A A A B I A H A B D b 2 5 m a W c v U G F j a 2 F n Z S 5 4 b W w g o h g A K K A U A A A A A A A A A A A A A A A A A A A A A A A A A A A A h Y 8 x D o I w G E a v Q r r T l k L E k J 8 y u E p i Q j S u p F R o h G J o s d z N w S N 5 B U k U d X P 8 X t 7 w v s f t D t n U t d 5 V D k b 1 O k U B p s i T W v S V 0 n W K R n v y 1 y j j s C v F u a y l N 8 v a J J O p U t R Y e 0 k I c c 5 h F + J + q A m j N C D H f F u I R n Y l + s j q v + w r b W y p h U Q c D q 8 Y z n C 0 w l E c M h y z A M i C I V f 6 q 7 C 5 G F M g P x A 2 Y 2 v H Q X K p / X 0 B Z J l A 3 i / 4 E 1 B L A w Q U A A I A C A B I U 0 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F N G T C i K R 7 g O A A A A E Q A A A B M A H A B G b 3 J t d W x h c y 9 T Z W N 0 a W 9 u M S 5 t I K I Y A C i g F A A A A A A A A A A A A A A A A A A A A A A A A A A A A C t O T S 7 J z M 9 T C I b Q h t Y A U E s B A i 0 A F A A C A A g A S F N G T H m R y T e m A A A A + A A A A B I A A A A A A A A A A A A A A A A A A A A A A E N v b m Z p Z y 9 Q Y W N r Y W d l L n h t b F B L A Q I t A B Q A A g A I A E h T R k w P y u m r p A A A A O k A A A A T A A A A A A A A A A A A A A A A A P I A A A B b Q 2 9 u d G V u d F 9 U e X B l c 1 0 u e G 1 s U E s B A i 0 A F A A C A A g A S F N G T 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F O V V C j 4 7 3 B I j g J O T b L B B + 4 A A A A A A g A A A A A A A 2 Y A A M A A A A A Q A A A A D g I V 9 0 V g e v m E N O K n c 1 j o x Q A A A A A E g A A A o A A A A B A A A A C F E S E Z E y q w j u G a 2 / + N 3 0 a y U A A A A I V G J Z 6 f h 3 / H f T p + L a o X E r v w E / 0 D w A z r M 1 B E 3 G C I n d h 0 f P y 9 U y j W u R I 7 / t n k H h S n u f W T Z B 2 2 T 5 Q f d A k 6 4 y t T M 5 0 d p V e m z r z p r 3 S K / Z q J s T v R F A A A A A g M n T l 9 I 6 D S 6 I p u O D X z v u p F s P j 5 < / D a t a M a s h u p > 
</file>

<file path=customXml/itemProps1.xml><?xml version="1.0" encoding="utf-8"?>
<ds:datastoreItem xmlns:ds="http://schemas.openxmlformats.org/officeDocument/2006/customXml" ds:itemID="{4BBD3F01-B4F5-49C2-BB21-3975749F98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6</vt:i4>
      </vt:variant>
    </vt:vector>
  </HeadingPairs>
  <TitlesOfParts>
    <vt:vector size="28" baseType="lpstr">
      <vt:lpstr>الرئيسية</vt:lpstr>
      <vt:lpstr>قائمة المحتويات</vt:lpstr>
      <vt:lpstr>سجل الأداة</vt:lpstr>
      <vt:lpstr>إجراءات التقييم وقياس الالتزام</vt:lpstr>
      <vt:lpstr>تعليمات</vt:lpstr>
      <vt:lpstr>شعار الجهة</vt:lpstr>
      <vt:lpstr>معلومات أساسية عن الجهة</vt:lpstr>
      <vt:lpstr>معلومات أساسية عن الخدمة</vt:lpstr>
      <vt:lpstr>DataClassification</vt:lpstr>
      <vt:lpstr>حالة الالتزام بالضوابط -مستوى ١</vt:lpstr>
      <vt:lpstr>نتائج التقييم والالتزام-مستوى ١</vt:lpstr>
      <vt:lpstr>Implementation Mandatoriness</vt:lpstr>
      <vt:lpstr>حالة الالتزام بالضوابط -مستوى ٢</vt:lpstr>
      <vt:lpstr>نتائج التقييم والالتزام-مستوى ٢</vt:lpstr>
      <vt:lpstr>حالة الالتزام بالضوابط -مستوى ٣</vt:lpstr>
      <vt:lpstr>نتائج التقييم والالتزام-مستوى ٣</vt:lpstr>
      <vt:lpstr>حالة الالتزام بالضوابط -مستوى ٤</vt:lpstr>
      <vt:lpstr>نتائج التقييم والالتزام-مستوى ٤</vt:lpstr>
      <vt:lpstr>نتائج التقييم والالتزام العامة</vt:lpstr>
      <vt:lpstr>ملخص نتائج التقييم والالتزام</vt:lpstr>
      <vt:lpstr>Footer</vt:lpstr>
      <vt:lpstr>tbl_choices</vt:lpstr>
      <vt:lpstr>'Implementation Mandatoriness'!App_lst</vt:lpstr>
      <vt:lpstr>App_lst</vt:lpstr>
      <vt:lpstr>'Implementation Mandatoriness'!Comp_st_1</vt:lpstr>
      <vt:lpstr>Comp_st_1</vt:lpstr>
      <vt:lpstr>'Implementation Mandatoriness'!Comp_st_2</vt:lpstr>
      <vt:lpstr>Comp_st_2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2021-06-13T07:28:40Z</dcterms:created>
  <dcterms:modified xsi:type="dcterms:W3CDTF">2021-06-13T07:30:24Z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66454a4-ed7c-433b-bba2-0aefe4f2b291_Enabled">
    <vt:lpwstr>True</vt:lpwstr>
  </property>
  <property fmtid="{D5CDD505-2E9C-101B-9397-08002B2CF9AE}" pid="3" name="MSIP_Label_c66454a4-ed7c-433b-bba2-0aefe4f2b291_SiteId">
    <vt:lpwstr>3513f714-df76-4adb-86d2-f4a9bf2351c5</vt:lpwstr>
  </property>
  <property fmtid="{D5CDD505-2E9C-101B-9397-08002B2CF9AE}" pid="4" name="MSIP_Label_c66454a4-ed7c-433b-bba2-0aefe4f2b291_Owner">
    <vt:lpwstr>101181062@MARS.LOCAL</vt:lpwstr>
  </property>
  <property fmtid="{D5CDD505-2E9C-101B-9397-08002B2CF9AE}" pid="5" name="MSIP_Label_c66454a4-ed7c-433b-bba2-0aefe4f2b291_SetDate">
    <vt:lpwstr>2021-06-13T07:30:15.3712504Z</vt:lpwstr>
  </property>
  <property fmtid="{D5CDD505-2E9C-101B-9397-08002B2CF9AE}" pid="6" name="MSIP_Label_c66454a4-ed7c-433b-bba2-0aefe4f2b291_Name">
    <vt:lpwstr>متاح</vt:lpwstr>
  </property>
  <property fmtid="{D5CDD505-2E9C-101B-9397-08002B2CF9AE}" pid="7" name="MSIP_Label_c66454a4-ed7c-433b-bba2-0aefe4f2b291_Application">
    <vt:lpwstr>Microsoft Azure Information Protection</vt:lpwstr>
  </property>
  <property fmtid="{D5CDD505-2E9C-101B-9397-08002B2CF9AE}" pid="8" name="MSIP_Label_c66454a4-ed7c-433b-bba2-0aefe4f2b291_ActionId">
    <vt:lpwstr>ddb4e9ac-6da5-4415-a768-de8fac0ef467</vt:lpwstr>
  </property>
  <property fmtid="{D5CDD505-2E9C-101B-9397-08002B2CF9AE}" pid="9" name="MSIP_Label_c66454a4-ed7c-433b-bba2-0aefe4f2b291_Extended_MSFT_Method">
    <vt:lpwstr>Manual</vt:lpwstr>
  </property>
  <property fmtid="{D5CDD505-2E9C-101B-9397-08002B2CF9AE}" pid="10" name="Sensitivity">
    <vt:lpwstr>متاح</vt:lpwstr>
  </property>
</Properties>
</file>