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 activeTab="1"/>
  </bookViews>
  <sheets>
    <sheet name="MechNotes" sheetId="1" r:id="rId1"/>
    <sheet name="Character Stats" sheetId="2" r:id="rId2"/>
    <sheet name="Character Ledger" sheetId="5" r:id="rId3"/>
    <sheet name="Notes" sheetId="3" r:id="rId4"/>
    <sheet name="Tables" sheetId="4" r:id="rId5"/>
  </sheets>
  <calcPr calcId="145621"/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G13" i="2" s="1"/>
  <c r="H10" i="5" l="1"/>
  <c r="H9" i="5"/>
  <c r="G16" i="2" s="1"/>
  <c r="H8" i="5"/>
  <c r="H7" i="5"/>
  <c r="H6" i="5"/>
  <c r="H5" i="5"/>
  <c r="H4" i="5"/>
  <c r="G10" i="5"/>
  <c r="G9" i="5"/>
  <c r="G8" i="5"/>
  <c r="G7" i="5"/>
  <c r="G6" i="5"/>
  <c r="G5" i="5"/>
  <c r="G4" i="5"/>
  <c r="G14" i="2" l="1"/>
  <c r="G11" i="2"/>
  <c r="G15" i="2"/>
  <c r="L3" i="2"/>
  <c r="G12" i="2"/>
  <c r="K10" i="2" l="1"/>
</calcChain>
</file>

<file path=xl/sharedStrings.xml><?xml version="1.0" encoding="utf-8"?>
<sst xmlns="http://schemas.openxmlformats.org/spreadsheetml/2006/main" count="93" uniqueCount="53">
  <si>
    <t>Primary</t>
  </si>
  <si>
    <t>Secondary</t>
  </si>
  <si>
    <t>Alertness</t>
  </si>
  <si>
    <t>Weapons</t>
  </si>
  <si>
    <t>Magic</t>
  </si>
  <si>
    <t>Skill</t>
  </si>
  <si>
    <t>Type</t>
  </si>
  <si>
    <t>Name</t>
  </si>
  <si>
    <t>Race</t>
  </si>
  <si>
    <t>Magic Type</t>
  </si>
  <si>
    <t>Talent</t>
  </si>
  <si>
    <t>Mentalist</t>
  </si>
  <si>
    <t>Wizard</t>
  </si>
  <si>
    <t>Character Ledger</t>
  </si>
  <si>
    <t>Hide</t>
  </si>
  <si>
    <t>Date</t>
  </si>
  <si>
    <t>Action</t>
  </si>
  <si>
    <t>Attributes</t>
  </si>
  <si>
    <t>Sub-Type</t>
  </si>
  <si>
    <t>Value</t>
  </si>
  <si>
    <t>Notes</t>
  </si>
  <si>
    <t>SP Cost</t>
  </si>
  <si>
    <t>In Time View?</t>
  </si>
  <si>
    <t>Buy</t>
  </si>
  <si>
    <t>Strength</t>
  </si>
  <si>
    <t>Default</t>
  </si>
  <si>
    <t>Initial Spend</t>
  </si>
  <si>
    <t>Dexterity</t>
  </si>
  <si>
    <t>Endurance</t>
  </si>
  <si>
    <t>Willpower</t>
  </si>
  <si>
    <t>Intelligence</t>
  </si>
  <si>
    <t>Agility</t>
  </si>
  <si>
    <t>Appearance</t>
  </si>
  <si>
    <t>Cost</t>
  </si>
  <si>
    <t>Actions</t>
  </si>
  <si>
    <t>Base Damage</t>
  </si>
  <si>
    <t>Base ToHit</t>
  </si>
  <si>
    <t>Max Spell Level</t>
  </si>
  <si>
    <t>Base ToHit Bonus</t>
  </si>
  <si>
    <t>Cory</t>
  </si>
  <si>
    <t>Hobbit</t>
  </si>
  <si>
    <t>Attribute Spend</t>
  </si>
  <si>
    <t>Attribute</t>
  </si>
  <si>
    <t>SLP Bonus</t>
  </si>
  <si>
    <t>Base Defense</t>
  </si>
  <si>
    <t>Tertiary</t>
  </si>
  <si>
    <t>ToHit</t>
  </si>
  <si>
    <t>Class</t>
  </si>
  <si>
    <t>Level_Attr</t>
  </si>
  <si>
    <t>Level_Class</t>
  </si>
  <si>
    <t>Level_Magic</t>
  </si>
  <si>
    <t>Level_Skill</t>
  </si>
  <si>
    <t>Level_Weapon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</si>
</sst>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3" borderId="1" xfId="0" applyNumberFormat="1" applyFill="1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applyProtection="1">
      <protection locked="0"/>
    </xf>
    <xf numFmtId="0" fontId="0" fillId="2" borderId="2" xfId="0" applyFill="1" applyBorder="1" applyProtection="1">
      <protection locked="0"/>
    </xf>
    <xf numFmtId="0" fontId="0" fillId="6" borderId="0" xfId="0" applyFill="1"/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3" borderId="8" xfId="0" applyFill="1" applyBorder="1"/>
    <xf numFmtId="0" fontId="0" fillId="2" borderId="5" xfId="0" applyFill="1" applyBorder="1" applyProtection="1">
      <protection locked="0"/>
    </xf>
    <xf numFmtId="0" fontId="0" fillId="6" borderId="6" xfId="0" applyFill="1" applyBorder="1"/>
    <xf numFmtId="0" fontId="0" fillId="6" borderId="7" xfId="0" applyFill="1" applyBorder="1"/>
    <xf numFmtId="9" fontId="0" fillId="6" borderId="7" xfId="0" applyNumberFormat="1" applyFill="1" applyBorder="1"/>
    <xf numFmtId="9" fontId="0" fillId="6" borderId="8" xfId="0" applyNumberFormat="1" applyFill="1" applyBorder="1"/>
    <xf numFmtId="0" fontId="0" fillId="6" borderId="8" xfId="0" applyFill="1" applyBorder="1"/>
    <xf numFmtId="0" fontId="0" fillId="6" borderId="5" xfId="0" applyFill="1" applyBorder="1"/>
    <xf numFmtId="9" fontId="0" fillId="3" borderId="6" xfId="0" applyNumberFormat="1" applyFill="1" applyBorder="1"/>
    <xf numFmtId="9" fontId="0" fillId="3" borderId="7" xfId="0" applyNumberFormat="1" applyFill="1" applyBorder="1"/>
    <xf numFmtId="14" fontId="0" fillId="3" borderId="8" xfId="0" applyNumberFormat="1" applyFill="1" applyBorder="1" applyAlignment="1"/>
    <xf numFmtId="14" fontId="0" fillId="0" borderId="8" xfId="0" applyNumberFormat="1" applyBorder="1" applyAlignment="1"/>
    <xf numFmtId="14" fontId="0" fillId="3" borderId="3" xfId="0" applyNumberFormat="1" applyFill="1" applyBorder="1" applyAlignment="1"/>
    <xf numFmtId="14" fontId="0" fillId="0" borderId="4" xfId="0" applyNumberFormat="1" applyBorder="1" applyAlignment="1"/>
    <xf numFmtId="14" fontId="0" fillId="3" borderId="6" xfId="0" applyNumberFormat="1" applyFill="1" applyBorder="1" applyAlignment="1"/>
    <xf numFmtId="14" fontId="0" fillId="0" borderId="6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144780</xdr:rowOff>
    </xdr:from>
    <xdr:to>
      <xdr:col>9</xdr:col>
      <xdr:colOff>228600</xdr:colOff>
      <xdr:row>31</xdr:row>
      <xdr:rowOff>83820</xdr:rowOff>
    </xdr:to>
    <xdr:sp macro="" textlink="">
      <xdr:nvSpPr>
        <xdr:cNvPr id="2" name="TextBox 1"/>
        <xdr:cNvSpPr txBox="1"/>
      </xdr:nvSpPr>
      <xdr:spPr>
        <a:xfrm>
          <a:off x="342900" y="327660"/>
          <a:ext cx="5372100" cy="5425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TODO:</a:t>
          </a:r>
        </a:p>
        <a:p>
          <a:r>
            <a:rPr lang="en-US" sz="1100"/>
            <a:t>1. Enforce</a:t>
          </a:r>
          <a:r>
            <a:rPr lang="en-US" sz="1100" baseline="0"/>
            <a:t> race caps on initial buys of attributes.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449580</xdr:colOff>
      <xdr:row>1</xdr:row>
      <xdr:rowOff>53340</xdr:rowOff>
    </xdr:from>
    <xdr:ext cx="8717280" cy="2847959"/>
    <xdr:sp macro="" textlink="">
      <xdr:nvSpPr>
        <xdr:cNvPr id="2" name="TextBox 1"/>
        <xdr:cNvSpPr txBox="1"/>
      </xdr:nvSpPr>
      <xdr:spPr>
        <a:xfrm>
          <a:off x="449580" y="236220"/>
          <a:ext cx="8717280" cy="2847959"/>
        </a:xfrm>
        <a:prstGeom prst="rect">
          <a:avLst/>
        </a:prstGeom>
        <a:solidFill>
          <a:schemeClr val="bg2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Notes go here.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"/>
  <sheetViews>
    <sheetView tabSelected="1" workbookViewId="0">
      <selection activeCell="C2" sqref="C2:D2"/>
    </sheetView>
  </sheetViews>
  <sheetFormatPr defaultRowHeight="14.4" x14ac:dyDescent="0.3"/>
  <cols>
    <col min="2" max="2" width="10.77734375" customWidth="1"/>
    <col min="6" max="6" width="15" customWidth="1"/>
  </cols>
  <sheetData>
    <row r="1" spans="1:12" ht="15" thickBot="1" x14ac:dyDescent="0.35"/>
    <row r="2" spans="1:12" ht="15.6" thickTop="1" thickBot="1" x14ac:dyDescent="0.35">
      <c r="A2" s="9"/>
      <c r="B2" s="10" t="s">
        <v>15</v>
      </c>
      <c r="C2" s="27">
        <v>41526</v>
      </c>
      <c r="D2" s="28"/>
      <c r="E2" s="9"/>
      <c r="K2" t="s">
        <v>41</v>
      </c>
    </row>
    <row r="3" spans="1:12" ht="15.6" thickTop="1" thickBot="1" x14ac:dyDescent="0.35">
      <c r="F3" s="16" t="s">
        <v>47</v>
      </c>
      <c r="K3">
        <v>85</v>
      </c>
      <c r="L3" s="11">
        <f>SUMIFS('Character Ledger'!$G$4:$G$10058,'Character Ledger'!$B$4:$B$10058,"Buy",'Character Ledger'!$H$4:$H$10058, 1)</f>
        <v>81</v>
      </c>
    </row>
    <row r="4" spans="1:12" ht="15" thickTop="1" x14ac:dyDescent="0.3">
      <c r="B4" s="12" t="s">
        <v>7</v>
      </c>
      <c r="C4" s="29" t="s">
        <v>39</v>
      </c>
      <c r="D4" s="30"/>
      <c r="F4" s="12" t="s">
        <v>3</v>
      </c>
      <c r="G4" s="23">
        <v>0.3</v>
      </c>
    </row>
    <row r="5" spans="1:12" ht="15" thickBot="1" x14ac:dyDescent="0.35">
      <c r="B5" s="14" t="s">
        <v>8</v>
      </c>
      <c r="C5" s="25" t="s">
        <v>40</v>
      </c>
      <c r="D5" s="26"/>
      <c r="F5" s="13" t="s">
        <v>4</v>
      </c>
      <c r="G5" s="24">
        <v>0.4</v>
      </c>
    </row>
    <row r="6" spans="1:12" ht="15" thickTop="1" x14ac:dyDescent="0.3">
      <c r="F6" s="13" t="s">
        <v>5</v>
      </c>
      <c r="G6" s="24">
        <v>0.3</v>
      </c>
    </row>
    <row r="7" spans="1:12" ht="15" thickBot="1" x14ac:dyDescent="0.35">
      <c r="F7" s="14" t="s">
        <v>6</v>
      </c>
      <c r="G7" s="15" t="s">
        <v>10</v>
      </c>
    </row>
    <row r="8" spans="1:12" ht="15.6" thickTop="1" thickBot="1" x14ac:dyDescent="0.35"/>
    <row r="9" spans="1:12" ht="15.6" thickTop="1" thickBot="1" x14ac:dyDescent="0.35">
      <c r="B9" s="12" t="s">
        <v>0</v>
      </c>
      <c r="F9" s="16" t="s">
        <v>1</v>
      </c>
      <c r="J9" s="16" t="s">
        <v>45</v>
      </c>
    </row>
    <row r="10" spans="1:12" ht="15.6" thickTop="1" thickBot="1" x14ac:dyDescent="0.35">
      <c r="B10" s="12" t="s">
        <v>24</v>
      </c>
      <c r="C10" s="17">
        <f>SUMIFS('Character Ledger'!$E$4:$E$10058,'Character Ledger'!$B$4:$B$10058,"Buy",'Character Ledger'!$C$4:$C$10058,B10,'Character Ledger'!$H$4:$H$10058, 1)+SUMIFS('Character Ledger'!$E$4:$E$10058,'Character Ledger'!$B$4:$B$10058,"Level_Attr",'Character Ledger'!$C$4:$C$10058,B10,'Character Ledger'!$H$4:$H$10058, 1)</f>
        <v>11</v>
      </c>
      <c r="F10" s="12" t="s">
        <v>2</v>
      </c>
      <c r="G10" s="17"/>
      <c r="J10" s="16" t="s">
        <v>46</v>
      </c>
      <c r="K10" s="22">
        <f>$G$11+$G$13</f>
        <v>31</v>
      </c>
    </row>
    <row r="11" spans="1:12" ht="15" thickTop="1" x14ac:dyDescent="0.3">
      <c r="B11" s="13" t="s">
        <v>30</v>
      </c>
      <c r="C11" s="18">
        <f>SUMIFS('Character Ledger'!$E$4:$E$10058,'Character Ledger'!$B$4:$B$10058,"Buy",'Character Ledger'!$C$4:$C$10058,B11,'Character Ledger'!$H$4:$H$10058, 1)+SUMIFS('Character Ledger'!$E$4:$E$10058,'Character Ledger'!$B$4:$B$10058,"Level_Attr",'Character Ledger'!$C$4:$C$10058,B11,'Character Ledger'!$H$4:$H$10058, 1)</f>
        <v>12</v>
      </c>
      <c r="F11" s="13" t="s">
        <v>36</v>
      </c>
      <c r="G11" s="18">
        <f>$C$14*2</f>
        <v>30</v>
      </c>
    </row>
    <row r="12" spans="1:12" x14ac:dyDescent="0.3">
      <c r="B12" s="13" t="s">
        <v>29</v>
      </c>
      <c r="C12" s="18">
        <f>SUMIFS('Character Ledger'!$E$4:$E$10058,'Character Ledger'!$B$4:$B$10058,"Buy",'Character Ledger'!$C$4:$C$10058,B12,'Character Ledger'!$H$4:$H$10058, 1)+SUMIFS('Character Ledger'!$E$4:$E$10058,'Character Ledger'!$B$4:$B$10058,"Level_Attr",'Character Ledger'!$C$4:$C$10058,B12,'Character Ledger'!$H$4:$H$10058, 1)</f>
        <v>13</v>
      </c>
      <c r="F12" s="13" t="s">
        <v>35</v>
      </c>
      <c r="G12" s="19">
        <f>$C$10*0.1</f>
        <v>1.1000000000000001</v>
      </c>
    </row>
    <row r="13" spans="1:12" x14ac:dyDescent="0.3">
      <c r="B13" s="13" t="s">
        <v>28</v>
      </c>
      <c r="C13" s="18">
        <f>SUMIFS('Character Ledger'!$E$4:$E$10058,'Character Ledger'!$B$4:$B$10058,"Buy",'Character Ledger'!$C$4:$C$10058,B13,'Character Ledger'!$H$4:$H$10058, 1)+SUMIFS('Character Ledger'!$E$4:$E$10058,'Character Ledger'!$B$4:$B$10058,"Level_Attr",'Character Ledger'!$C$4:$C$10058,B13,'Character Ledger'!$H$4:$H$10058, 1)</f>
        <v>14</v>
      </c>
      <c r="F13" s="13" t="s">
        <v>38</v>
      </c>
      <c r="G13" s="18">
        <f>$C$10-10</f>
        <v>1</v>
      </c>
    </row>
    <row r="14" spans="1:12" x14ac:dyDescent="0.3">
      <c r="B14" s="13" t="s">
        <v>27</v>
      </c>
      <c r="C14" s="18">
        <f>SUMIFS('Character Ledger'!$E$4:$E$10058,'Character Ledger'!$B$4:$B$10058,"Buy",'Character Ledger'!$C$4:$C$10058,B14,'Character Ledger'!$H$4:$H$10058, 1)+SUMIFS('Character Ledger'!$E$4:$E$10058,'Character Ledger'!$B$4:$B$10058,"Level_Attr",'Character Ledger'!$C$4:$C$10058,B14,'Character Ledger'!$H$4:$H$10058, 1)</f>
        <v>15</v>
      </c>
      <c r="F14" s="13" t="s">
        <v>43</v>
      </c>
      <c r="G14" s="19">
        <f>VLOOKUP(VLOOKUP($G$7, Tables!$A$4:$B$6, 2, FALSE), $B$10:$C$16, 2, FALSE)*0.1</f>
        <v>1.3</v>
      </c>
    </row>
    <row r="15" spans="1:12" x14ac:dyDescent="0.3">
      <c r="B15" s="13" t="s">
        <v>31</v>
      </c>
      <c r="C15" s="18">
        <f>SUMIFS('Character Ledger'!$E$4:$E$10058,'Character Ledger'!$B$4:$B$10058,"Buy",'Character Ledger'!$C$4:$C$10058,B15,'Character Ledger'!$H$4:$H$10058, 1)+SUMIFS('Character Ledger'!$E$4:$E$10058,'Character Ledger'!$B$4:$B$10058,"Level_Attr",'Character Ledger'!$C$4:$C$10058,B15,'Character Ledger'!$H$4:$H$10058, 1)</f>
        <v>16</v>
      </c>
      <c r="F15" s="13" t="s">
        <v>37</v>
      </c>
      <c r="G15" s="18">
        <f>VLOOKUP(VLOOKUP($G$7, Tables!$A$4:$B$6, 2, FALSE), $B$10:$C$16, 2, FALSE)-10</f>
        <v>3</v>
      </c>
    </row>
    <row r="16" spans="1:12" ht="15" thickBot="1" x14ac:dyDescent="0.35">
      <c r="B16" s="14" t="s">
        <v>32</v>
      </c>
      <c r="C16" s="21">
        <f>SUMIFS('Character Ledger'!$E$4:$E$10058,'Character Ledger'!$B$4:$B$10058,"Buy",'Character Ledger'!$C$4:$C$10058,B16,'Character Ledger'!$H$4:$H$10058, 1)+SUMIFS('Character Ledger'!$E$4:$E$10058,'Character Ledger'!$B$4:$B$10058,"Level_Attr",'Character Ledger'!$C$4:$C$10058,B16,'Character Ledger'!$H$4:$H$10058, 1)*2</f>
        <v>17</v>
      </c>
      <c r="F16" s="14" t="s">
        <v>44</v>
      </c>
      <c r="G16" s="20">
        <f>($C$15-10)*3/100</f>
        <v>0.18</v>
      </c>
    </row>
    <row r="17" ht="15" thickTop="1" x14ac:dyDescent="0.3"/>
  </sheetData>
  <mergeCells count="3">
    <mergeCell ref="C5:D5"/>
    <mergeCell ref="C2:D2"/>
    <mergeCell ref="C4:D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Tables!A4:A6</xm:f>
          </x14:formula1>
          <xm:sqref>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D2" sqref="D2"/>
    </sheetView>
  </sheetViews>
  <sheetFormatPr defaultRowHeight="14.4" x14ac:dyDescent="0.3"/>
  <cols>
    <col min="1" max="1" width="18.5546875" customWidth="1"/>
    <col min="3" max="3" width="15" customWidth="1"/>
    <col min="6" max="6" width="34.44140625" customWidth="1"/>
    <col min="8" max="8" width="11.77734375" customWidth="1"/>
  </cols>
  <sheetData>
    <row r="1" spans="1:8" ht="19.2" thickTop="1" thickBot="1" x14ac:dyDescent="0.4">
      <c r="A1" s="1" t="s">
        <v>13</v>
      </c>
      <c r="B1" s="2"/>
      <c r="C1" s="10" t="s">
        <v>15</v>
      </c>
      <c r="D1" s="27">
        <v>41556</v>
      </c>
      <c r="E1" s="28"/>
      <c r="F1" s="2"/>
    </row>
    <row r="2" spans="1:8" ht="15" thickTop="1" x14ac:dyDescent="0.3">
      <c r="A2" s="2"/>
      <c r="B2" s="2"/>
      <c r="C2" s="2"/>
      <c r="D2" s="2"/>
      <c r="E2" s="2"/>
      <c r="F2" s="2"/>
      <c r="H2" t="s">
        <v>14</v>
      </c>
    </row>
    <row r="3" spans="1:8" x14ac:dyDescent="0.3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4" t="s">
        <v>21</v>
      </c>
      <c r="H3" s="4" t="s">
        <v>22</v>
      </c>
    </row>
    <row r="4" spans="1:8" x14ac:dyDescent="0.3">
      <c r="A4" s="5">
        <v>41526</v>
      </c>
      <c r="B4" s="6" t="s">
        <v>23</v>
      </c>
      <c r="C4" s="6" t="s">
        <v>24</v>
      </c>
      <c r="D4" s="6" t="s">
        <v>25</v>
      </c>
      <c r="E4" s="6">
        <v>11</v>
      </c>
      <c r="F4" s="6" t="s">
        <v>26</v>
      </c>
      <c r="G4" s="7">
        <f>IF(B4 = "Buy", E4 * VLOOKUP(C4,Tables!$D$4:$E$10,2,FALSE), 0)</f>
        <v>11</v>
      </c>
      <c r="H4" s="7">
        <f>IF(A4 &lt;= 'Character Stats'!$C$2, 1, 0)</f>
        <v>1</v>
      </c>
    </row>
    <row r="5" spans="1:8" x14ac:dyDescent="0.3">
      <c r="A5" s="5">
        <v>41526</v>
      </c>
      <c r="B5" s="6" t="s">
        <v>23</v>
      </c>
      <c r="C5" s="6" t="s">
        <v>30</v>
      </c>
      <c r="D5" s="6" t="s">
        <v>25</v>
      </c>
      <c r="E5" s="6">
        <v>12</v>
      </c>
      <c r="F5" s="6" t="s">
        <v>26</v>
      </c>
      <c r="G5" s="7">
        <f>IF(B5 = "Buy", E5 * VLOOKUP(C5,Tables!$D$4:$E$10,2,FALSE), 0)</f>
        <v>12</v>
      </c>
      <c r="H5" s="7">
        <f>IF(A5 &lt;= 'Character Stats'!$C$2, 1, 0)</f>
        <v>1</v>
      </c>
    </row>
    <row r="6" spans="1:8" x14ac:dyDescent="0.3">
      <c r="A6" s="5">
        <v>41526</v>
      </c>
      <c r="B6" s="6" t="s">
        <v>23</v>
      </c>
      <c r="C6" s="6" t="s">
        <v>29</v>
      </c>
      <c r="D6" s="6" t="s">
        <v>25</v>
      </c>
      <c r="E6" s="6">
        <v>13</v>
      </c>
      <c r="F6" s="6" t="s">
        <v>26</v>
      </c>
      <c r="G6" s="7">
        <f>IF(B6 = "Buy", E6 * VLOOKUP(C6,Tables!$D$4:$E$10,2,FALSE), 0)</f>
        <v>13</v>
      </c>
      <c r="H6" s="7">
        <f>IF(A6 &lt;= 'Character Stats'!$C$2, 1, 0)</f>
        <v>1</v>
      </c>
    </row>
    <row r="7" spans="1:8" x14ac:dyDescent="0.3">
      <c r="A7" s="5">
        <v>41526</v>
      </c>
      <c r="B7" s="6" t="s">
        <v>23</v>
      </c>
      <c r="C7" s="6" t="s">
        <v>28</v>
      </c>
      <c r="D7" s="6" t="s">
        <v>25</v>
      </c>
      <c r="E7" s="6">
        <v>14</v>
      </c>
      <c r="F7" s="6" t="s">
        <v>26</v>
      </c>
      <c r="G7" s="7">
        <f>IF(B7 = "Buy", E7 * VLOOKUP(C7,Tables!$D$4:$E$10,2,FALSE), 0)</f>
        <v>14</v>
      </c>
      <c r="H7" s="7">
        <f>IF(A7 &lt;= 'Character Stats'!$C$2, 1, 0)</f>
        <v>1</v>
      </c>
    </row>
    <row r="8" spans="1:8" x14ac:dyDescent="0.3">
      <c r="A8" s="5">
        <v>41526</v>
      </c>
      <c r="B8" s="6" t="s">
        <v>23</v>
      </c>
      <c r="C8" s="6" t="s">
        <v>27</v>
      </c>
      <c r="D8" s="6" t="s">
        <v>25</v>
      </c>
      <c r="E8" s="6">
        <v>15</v>
      </c>
      <c r="F8" s="6" t="s">
        <v>26</v>
      </c>
      <c r="G8" s="7">
        <f>IF(B8 = "Buy", E8 * VLOOKUP(C8,Tables!$D$4:$E$10,2,FALSE), 0)</f>
        <v>15</v>
      </c>
      <c r="H8" s="7">
        <f>IF(A8 &lt;= 'Character Stats'!$C$2, 1, 0)</f>
        <v>1</v>
      </c>
    </row>
    <row r="9" spans="1:8" x14ac:dyDescent="0.3">
      <c r="A9" s="5">
        <v>41526</v>
      </c>
      <c r="B9" s="6" t="s">
        <v>23</v>
      </c>
      <c r="C9" s="6" t="s">
        <v>31</v>
      </c>
      <c r="D9" s="6" t="s">
        <v>25</v>
      </c>
      <c r="E9" s="6">
        <v>16</v>
      </c>
      <c r="F9" s="6" t="s">
        <v>26</v>
      </c>
      <c r="G9" s="7">
        <f>IF(B9 = "Buy", E9 * VLOOKUP(C9,Tables!$D$4:$E$10,2,FALSE), 0)</f>
        <v>16</v>
      </c>
      <c r="H9" s="7">
        <f>IF(A9 &lt;= 'Character Stats'!$C$2, 1, 0)</f>
        <v>1</v>
      </c>
    </row>
    <row r="10" spans="1:8" x14ac:dyDescent="0.3">
      <c r="A10" s="5">
        <v>41526</v>
      </c>
      <c r="B10" s="6" t="s">
        <v>23</v>
      </c>
      <c r="C10" s="6" t="s">
        <v>32</v>
      </c>
      <c r="D10" s="6" t="s">
        <v>25</v>
      </c>
      <c r="E10" s="6">
        <v>17</v>
      </c>
      <c r="F10" s="6" t="s">
        <v>26</v>
      </c>
      <c r="G10" s="7">
        <f>IF(B10 = "Buy", E10 * VLOOKUP(C10,Tables!$D$4:$E$10,2,FALSE), 0)</f>
        <v>0</v>
      </c>
      <c r="H10" s="7">
        <f>IF(A10 &lt;= 'Character Stats'!$C$2, 1, 0)</f>
        <v>1</v>
      </c>
    </row>
  </sheetData>
  <mergeCells count="1"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Tables!$A$9:$A$199</xm:f>
          </x14:formula1>
          <xm:sqref>B4:B10</xm:sqref>
        </x14:dataValidation>
        <x14:dataValidation type="list" allowBlank="1" showInputMessage="1" showErrorMessage="1">
          <x14:formula1>
            <xm:f>Tables!$D$4:$D$10</xm:f>
          </x14:formula1>
          <xm:sqref>C4:C10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E14"/>
  <sheetViews>
    <sheetView workbookViewId="0">
      <selection activeCell="F19" sqref="F19"/>
    </sheetView>
  </sheetViews>
  <sheetFormatPr defaultRowHeight="14.4" x14ac:dyDescent="0.3"/>
  <cols>
    <col min="1" max="1" width="13.109375" customWidth="1"/>
    <col min="2" max="2" width="10.109375" customWidth="1"/>
    <col min="4" max="4" width="10" customWidth="1"/>
  </cols>
  <sheetData>
    <row r="3" spans="1:5" x14ac:dyDescent="0.3">
      <c r="A3" s="8" t="s">
        <v>9</v>
      </c>
      <c r="B3" s="8" t="s">
        <v>42</v>
      </c>
      <c r="D3" s="8" t="s">
        <v>17</v>
      </c>
      <c r="E3" s="8" t="s">
        <v>33</v>
      </c>
    </row>
    <row r="4" spans="1:5" x14ac:dyDescent="0.3">
      <c r="A4" t="s">
        <v>11</v>
      </c>
      <c r="B4" t="s">
        <v>29</v>
      </c>
      <c r="D4" t="s">
        <v>24</v>
      </c>
      <c r="E4">
        <v>1</v>
      </c>
    </row>
    <row r="5" spans="1:5" x14ac:dyDescent="0.3">
      <c r="A5" t="s">
        <v>10</v>
      </c>
      <c r="B5" t="s">
        <v>29</v>
      </c>
      <c r="D5" t="s">
        <v>30</v>
      </c>
      <c r="E5">
        <v>1</v>
      </c>
    </row>
    <row r="6" spans="1:5" x14ac:dyDescent="0.3">
      <c r="A6" t="s">
        <v>12</v>
      </c>
      <c r="B6" t="s">
        <v>30</v>
      </c>
      <c r="D6" t="s">
        <v>29</v>
      </c>
      <c r="E6">
        <v>1</v>
      </c>
    </row>
    <row r="7" spans="1:5" x14ac:dyDescent="0.3">
      <c r="D7" t="s">
        <v>28</v>
      </c>
      <c r="E7">
        <v>1</v>
      </c>
    </row>
    <row r="8" spans="1:5" x14ac:dyDescent="0.3">
      <c r="A8" s="8" t="s">
        <v>34</v>
      </c>
      <c r="D8" t="s">
        <v>27</v>
      </c>
      <c r="E8">
        <v>1</v>
      </c>
    </row>
    <row r="9" spans="1:5" x14ac:dyDescent="0.3">
      <c r="A9" t="s">
        <v>23</v>
      </c>
      <c r="D9" t="s">
        <v>31</v>
      </c>
      <c r="E9">
        <v>1</v>
      </c>
    </row>
    <row r="10" spans="1:5" x14ac:dyDescent="0.3">
      <c r="A10" t="s">
        <v>48</v>
      </c>
      <c r="D10" t="s">
        <v>32</v>
      </c>
      <c r="E10">
        <v>0</v>
      </c>
    </row>
    <row r="11" spans="1:5" x14ac:dyDescent="0.3">
      <c r="A11" t="s">
        <v>49</v>
      </c>
    </row>
    <row r="12" spans="1:5" x14ac:dyDescent="0.3">
      <c r="A12" t="s">
        <v>50</v>
      </c>
    </row>
    <row r="13" spans="1:5" x14ac:dyDescent="0.3">
      <c r="A13" t="s">
        <v>51</v>
      </c>
    </row>
    <row r="14" spans="1:5" x14ac:dyDescent="0.3">
      <c r="A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MechNotes</vt:lpstr>
      <vt:lpstr>Character Stats</vt:lpstr>
      <vt:lpstr>Character Ledger</vt:lpstr>
      <vt:lpstr>Notes</vt:lpstr>
      <vt:lpstr>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2012-09-12T04:50:00Z</dcterms:modified>
</cp:coreProperties>
</file>