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175" yWindow="495" windowWidth="19605" windowHeight="14310" firstSheet="3" activeTab="6"/>
  </bookViews>
  <sheets>
    <sheet name="Stats - Jan 1620" sheetId="10" r:id="rId1"/>
    <sheet name="Stats - Jan 1621" sheetId="11" r:id="rId2"/>
    <sheet name="Stats - Jan 1622" sheetId="12" r:id="rId3"/>
    <sheet name="Stats - Jan 1623" sheetId="13" r:id="rId4"/>
    <sheet name="Stats - Jan 1624" sheetId="14" r:id="rId5"/>
    <sheet name="Stats - Jan 1625" sheetId="15" r:id="rId6"/>
    <sheet name="Background" sheetId="4" r:id="rId7"/>
    <sheet name="Adventure Log" sheetId="2" r:id="rId8"/>
    <sheet name="Finances" sheetId="5" r:id="rId9"/>
    <sheet name="Tables" sheetId="3" r:id="rId10"/>
  </sheets>
  <definedNames>
    <definedName name="ValidBuilds">Tables!$O$3:$O$6</definedName>
  </definedNames>
  <calcPr calcId="125725"/>
</workbook>
</file>

<file path=xl/calcChain.xml><?xml version="1.0" encoding="utf-8"?>
<calcChain xmlns="http://schemas.openxmlformats.org/spreadsheetml/2006/main">
  <c r="G5" i="5"/>
  <c r="E19" i="15"/>
  <c r="E18"/>
  <c r="C16" s="1"/>
  <c r="N17" s="1"/>
  <c r="N14"/>
  <c r="N8"/>
  <c r="E19" i="14"/>
  <c r="E18"/>
  <c r="C16" s="1"/>
  <c r="N17" s="1"/>
  <c r="N14"/>
  <c r="N8"/>
  <c r="E19" i="13"/>
  <c r="E18"/>
  <c r="C16" s="1"/>
  <c r="N17" s="1"/>
  <c r="C11" i="15" l="1"/>
  <c r="C12"/>
  <c r="C13"/>
  <c r="N9" s="1"/>
  <c r="C14"/>
  <c r="C15"/>
  <c r="C11" i="14"/>
  <c r="C12"/>
  <c r="C13"/>
  <c r="N9" s="1"/>
  <c r="C14"/>
  <c r="C15"/>
  <c r="C11" i="13"/>
  <c r="C12"/>
  <c r="C13"/>
  <c r="N9" s="1"/>
  <c r="C14"/>
  <c r="C15"/>
  <c r="E19" i="12"/>
  <c r="E18"/>
  <c r="C16" s="1"/>
  <c r="N17" s="1"/>
  <c r="E19" i="11"/>
  <c r="E18"/>
  <c r="C16" s="1"/>
  <c r="N17" s="1"/>
  <c r="J10" i="5"/>
  <c r="H10"/>
  <c r="G10"/>
  <c r="J9"/>
  <c r="I9"/>
  <c r="H9"/>
  <c r="G9"/>
  <c r="J8"/>
  <c r="I8"/>
  <c r="H8"/>
  <c r="G8"/>
  <c r="J7"/>
  <c r="I7"/>
  <c r="H7"/>
  <c r="G7"/>
  <c r="J6"/>
  <c r="I6"/>
  <c r="H6"/>
  <c r="G6"/>
  <c r="J5"/>
  <c r="I5"/>
  <c r="M5" s="1"/>
  <c r="H5"/>
  <c r="N14" i="13" l="1"/>
  <c r="N8"/>
  <c r="C6" i="5"/>
  <c r="N45" i="15"/>
  <c r="U45" s="1"/>
  <c r="N44"/>
  <c r="U44" s="1"/>
  <c r="N43"/>
  <c r="U43" s="1"/>
  <c r="N42"/>
  <c r="U42" s="1"/>
  <c r="N41"/>
  <c r="U41" s="1"/>
  <c r="N40"/>
  <c r="U40" s="1"/>
  <c r="N39"/>
  <c r="U39" s="1"/>
  <c r="N38"/>
  <c r="U38" s="1"/>
  <c r="N37"/>
  <c r="U37" s="1"/>
  <c r="N36"/>
  <c r="U36" s="1"/>
  <c r="N32"/>
  <c r="N28"/>
  <c r="N26"/>
  <c r="N19"/>
  <c r="C19"/>
  <c r="N16"/>
  <c r="N13"/>
  <c r="N12"/>
  <c r="N10"/>
  <c r="N6"/>
  <c r="N33"/>
  <c r="N31"/>
  <c r="N18"/>
  <c r="N7"/>
  <c r="N5"/>
  <c r="N4"/>
  <c r="N30"/>
  <c r="N20"/>
  <c r="N3"/>
  <c r="N15"/>
  <c r="N11"/>
  <c r="N29"/>
  <c r="N27"/>
  <c r="C21"/>
  <c r="C20"/>
  <c r="N45" i="14"/>
  <c r="U45" s="1"/>
  <c r="N44"/>
  <c r="U44" s="1"/>
  <c r="N43"/>
  <c r="U43" s="1"/>
  <c r="N42"/>
  <c r="U42" s="1"/>
  <c r="N41"/>
  <c r="U41" s="1"/>
  <c r="N40"/>
  <c r="U40" s="1"/>
  <c r="N39"/>
  <c r="U39" s="1"/>
  <c r="N38"/>
  <c r="U38" s="1"/>
  <c r="N37"/>
  <c r="U37" s="1"/>
  <c r="N36"/>
  <c r="U36" s="1"/>
  <c r="N32"/>
  <c r="N28"/>
  <c r="N26"/>
  <c r="N19"/>
  <c r="C19"/>
  <c r="N16"/>
  <c r="N12"/>
  <c r="N10"/>
  <c r="N6"/>
  <c r="N33"/>
  <c r="N31"/>
  <c r="N18"/>
  <c r="N7"/>
  <c r="N5"/>
  <c r="N13"/>
  <c r="N4"/>
  <c r="N30"/>
  <c r="N20"/>
  <c r="N3"/>
  <c r="N15"/>
  <c r="N11"/>
  <c r="N29"/>
  <c r="N27"/>
  <c r="C21"/>
  <c r="C20"/>
  <c r="N45" i="13"/>
  <c r="U45" s="1"/>
  <c r="N44"/>
  <c r="U44" s="1"/>
  <c r="N43"/>
  <c r="U43" s="1"/>
  <c r="N42"/>
  <c r="U42" s="1"/>
  <c r="N41"/>
  <c r="U41" s="1"/>
  <c r="N40"/>
  <c r="U40" s="1"/>
  <c r="N39"/>
  <c r="U39" s="1"/>
  <c r="N38"/>
  <c r="U38" s="1"/>
  <c r="N37"/>
  <c r="U37" s="1"/>
  <c r="N36"/>
  <c r="U36" s="1"/>
  <c r="N32"/>
  <c r="N28"/>
  <c r="N26"/>
  <c r="N19"/>
  <c r="C19"/>
  <c r="N13"/>
  <c r="N12"/>
  <c r="N10"/>
  <c r="N6"/>
  <c r="N33"/>
  <c r="N31"/>
  <c r="N18"/>
  <c r="N7"/>
  <c r="N5"/>
  <c r="N16"/>
  <c r="N4"/>
  <c r="N30"/>
  <c r="N20"/>
  <c r="N15"/>
  <c r="N3"/>
  <c r="N11"/>
  <c r="N29"/>
  <c r="N27"/>
  <c r="C21"/>
  <c r="C20"/>
  <c r="C11" i="12"/>
  <c r="C12"/>
  <c r="C13"/>
  <c r="N9" s="1"/>
  <c r="C14"/>
  <c r="C15"/>
  <c r="C11" i="11"/>
  <c r="C12"/>
  <c r="C13"/>
  <c r="N9" s="1"/>
  <c r="C14"/>
  <c r="C15"/>
  <c r="E19" i="10"/>
  <c r="E18"/>
  <c r="C15" s="1"/>
  <c r="C21" i="12" l="1"/>
  <c r="C20"/>
  <c r="N29"/>
  <c r="N27"/>
  <c r="N14"/>
  <c r="N8"/>
  <c r="N45"/>
  <c r="U45" s="1"/>
  <c r="N44"/>
  <c r="U44" s="1"/>
  <c r="N43"/>
  <c r="U43" s="1"/>
  <c r="N42"/>
  <c r="U42" s="1"/>
  <c r="N41"/>
  <c r="U41" s="1"/>
  <c r="N40"/>
  <c r="U40" s="1"/>
  <c r="N39"/>
  <c r="U39" s="1"/>
  <c r="N38"/>
  <c r="U38" s="1"/>
  <c r="N37"/>
  <c r="U37" s="1"/>
  <c r="N36"/>
  <c r="U36" s="1"/>
  <c r="N32"/>
  <c r="N28"/>
  <c r="N26"/>
  <c r="N19"/>
  <c r="C19"/>
  <c r="N16"/>
  <c r="N13"/>
  <c r="N12"/>
  <c r="N10"/>
  <c r="N6"/>
  <c r="N33"/>
  <c r="N31"/>
  <c r="N18"/>
  <c r="N7"/>
  <c r="N5"/>
  <c r="N4"/>
  <c r="N30"/>
  <c r="N20"/>
  <c r="N3"/>
  <c r="N15"/>
  <c r="N11"/>
  <c r="N45" i="11"/>
  <c r="U45" s="1"/>
  <c r="N44"/>
  <c r="U44" s="1"/>
  <c r="N43"/>
  <c r="U43" s="1"/>
  <c r="N42"/>
  <c r="U42" s="1"/>
  <c r="N41"/>
  <c r="U41" s="1"/>
  <c r="N40"/>
  <c r="U40" s="1"/>
  <c r="N39"/>
  <c r="U39" s="1"/>
  <c r="N38"/>
  <c r="U38" s="1"/>
  <c r="N37"/>
  <c r="U37" s="1"/>
  <c r="N36"/>
  <c r="U36" s="1"/>
  <c r="N32"/>
  <c r="N28"/>
  <c r="N26"/>
  <c r="N19"/>
  <c r="C19"/>
  <c r="N16"/>
  <c r="N13"/>
  <c r="N12"/>
  <c r="N10"/>
  <c r="N6"/>
  <c r="N33"/>
  <c r="N31"/>
  <c r="N18"/>
  <c r="N7"/>
  <c r="N5"/>
  <c r="N4"/>
  <c r="N30"/>
  <c r="N20"/>
  <c r="N15"/>
  <c r="N3"/>
  <c r="N11"/>
  <c r="N29"/>
  <c r="N27"/>
  <c r="N14"/>
  <c r="N8"/>
  <c r="C21"/>
  <c r="C20"/>
  <c r="N29" i="10"/>
  <c r="N27"/>
  <c r="N14"/>
  <c r="C12"/>
  <c r="N3" s="1"/>
  <c r="C13"/>
  <c r="C14"/>
  <c r="N6" s="1"/>
  <c r="C11"/>
  <c r="N10"/>
  <c r="N9" s="1"/>
  <c r="N8"/>
  <c r="N7"/>
  <c r="N5" l="1"/>
  <c r="N4"/>
  <c r="C21"/>
  <c r="N32"/>
  <c r="N33"/>
  <c r="N31"/>
  <c r="N28"/>
  <c r="N26"/>
  <c r="N19"/>
  <c r="N18"/>
  <c r="N16"/>
  <c r="C16" s="1"/>
  <c r="N17" s="1"/>
  <c r="N13"/>
  <c r="N12"/>
  <c r="N30"/>
  <c r="N20"/>
  <c r="N15"/>
  <c r="N11"/>
  <c r="N37" l="1"/>
  <c r="U37" s="1"/>
  <c r="C19"/>
  <c r="N39"/>
  <c r="U39" s="1"/>
  <c r="N41"/>
  <c r="U41" s="1"/>
  <c r="N43"/>
  <c r="U43" s="1"/>
  <c r="N45"/>
  <c r="U45" s="1"/>
  <c r="N36"/>
  <c r="U36" s="1"/>
  <c r="N38"/>
  <c r="U38" s="1"/>
  <c r="N40"/>
  <c r="U40" s="1"/>
  <c r="N42"/>
  <c r="U42" s="1"/>
  <c r="N44"/>
  <c r="U44" s="1"/>
  <c r="C20"/>
  <c r="M6" i="5"/>
  <c r="C7" s="1"/>
  <c r="M7" s="1"/>
  <c r="C8" s="1"/>
  <c r="M8" s="1"/>
  <c r="C9" s="1"/>
  <c r="M9" s="1"/>
  <c r="C10" s="1"/>
</calcChain>
</file>

<file path=xl/sharedStrings.xml><?xml version="1.0" encoding="utf-8"?>
<sst xmlns="http://schemas.openxmlformats.org/spreadsheetml/2006/main" count="1047" uniqueCount="142">
  <si>
    <t>Player</t>
  </si>
  <si>
    <t>Character</t>
  </si>
  <si>
    <t>Background</t>
  </si>
  <si>
    <t>Advantage</t>
  </si>
  <si>
    <t>Secret</t>
  </si>
  <si>
    <t>Attributes</t>
  </si>
  <si>
    <t>Strength</t>
  </si>
  <si>
    <t>Dexterity</t>
  </si>
  <si>
    <t>Endurance</t>
  </si>
  <si>
    <t>Wit</t>
  </si>
  <si>
    <t>Charm</t>
  </si>
  <si>
    <t>Luck</t>
  </si>
  <si>
    <t>Checks</t>
  </si>
  <si>
    <t>Value</t>
  </si>
  <si>
    <t>Hit Points</t>
  </si>
  <si>
    <t>Encumber</t>
  </si>
  <si>
    <t>Skills</t>
  </si>
  <si>
    <t>Attribute</t>
  </si>
  <si>
    <t>Build</t>
  </si>
  <si>
    <t>Armor Wt.</t>
  </si>
  <si>
    <t>Head</t>
  </si>
  <si>
    <t>Area</t>
  </si>
  <si>
    <t>Type</t>
  </si>
  <si>
    <t>Damage Saved</t>
  </si>
  <si>
    <t>Chest</t>
  </si>
  <si>
    <t>Flank</t>
  </si>
  <si>
    <t>Right Arm</t>
  </si>
  <si>
    <t>Left Arm</t>
  </si>
  <si>
    <t>Right Leg</t>
  </si>
  <si>
    <t>Left Leg</t>
  </si>
  <si>
    <t>Martial Skills</t>
  </si>
  <si>
    <t>Expertise</t>
  </si>
  <si>
    <t>Acrobatics</t>
  </si>
  <si>
    <t>Banking</t>
  </si>
  <si>
    <t>Skill Points</t>
  </si>
  <si>
    <t>Bought</t>
  </si>
  <si>
    <t>Bonus</t>
  </si>
  <si>
    <t>Bargaining</t>
  </si>
  <si>
    <t>Bribery</t>
  </si>
  <si>
    <t>Bueraucratics</t>
  </si>
  <si>
    <t>Captaincy</t>
  </si>
  <si>
    <t>Carousing</t>
  </si>
  <si>
    <t>Chemist</t>
  </si>
  <si>
    <t>Cut Purse</t>
  </si>
  <si>
    <t>Disquise</t>
  </si>
  <si>
    <t>Espionage</t>
  </si>
  <si>
    <t>Etiquette</t>
  </si>
  <si>
    <t>Fine Manipulation</t>
  </si>
  <si>
    <t>Forgery</t>
  </si>
  <si>
    <t>Gambling</t>
  </si>
  <si>
    <t>Heraldry</t>
  </si>
  <si>
    <t>History</t>
  </si>
  <si>
    <t>Horsemanship</t>
  </si>
  <si>
    <t>Languages</t>
  </si>
  <si>
    <t>Magistracy</t>
  </si>
  <si>
    <t>Oratory</t>
  </si>
  <si>
    <t>Seduction</t>
  </si>
  <si>
    <t>Stealth</t>
  </si>
  <si>
    <t>Strategy</t>
  </si>
  <si>
    <t>Theology</t>
  </si>
  <si>
    <t>Tracking</t>
  </si>
  <si>
    <t>Archery</t>
  </si>
  <si>
    <t>Artillery</t>
  </si>
  <si>
    <t>Brawling</t>
  </si>
  <si>
    <t>Dueling: Spanish</t>
  </si>
  <si>
    <t>Dueling: Italian</t>
  </si>
  <si>
    <t>Dueling: French</t>
  </si>
  <si>
    <t>Dueling: Cavalry</t>
  </si>
  <si>
    <t>Deuling: Old</t>
  </si>
  <si>
    <t>Firearms</t>
  </si>
  <si>
    <t>Grenadier</t>
  </si>
  <si>
    <t>Polearms</t>
  </si>
  <si>
    <t>Martial Traning</t>
  </si>
  <si>
    <t>The Academy</t>
  </si>
  <si>
    <t>Hit Point</t>
  </si>
  <si>
    <t>Str</t>
  </si>
  <si>
    <t>End</t>
  </si>
  <si>
    <t>Dex</t>
  </si>
  <si>
    <t>Skill Point</t>
  </si>
  <si>
    <t>Martial Skils</t>
  </si>
  <si>
    <t>Base</t>
  </si>
  <si>
    <t>MS:Skills</t>
  </si>
  <si>
    <t>Thin</t>
  </si>
  <si>
    <t>Spanish</t>
  </si>
  <si>
    <t>Latin</t>
  </si>
  <si>
    <t>Italian</t>
  </si>
  <si>
    <t>Pirate Patois</t>
  </si>
  <si>
    <t>French</t>
  </si>
  <si>
    <t>S</t>
  </si>
  <si>
    <t>RW</t>
  </si>
  <si>
    <t>Stat</t>
  </si>
  <si>
    <t>Short</t>
  </si>
  <si>
    <t>Tall</t>
  </si>
  <si>
    <t>Stout</t>
  </si>
  <si>
    <t>Used</t>
  </si>
  <si>
    <t>Encumbrence</t>
  </si>
  <si>
    <t>Adv</t>
  </si>
  <si>
    <t>1 to 8</t>
  </si>
  <si>
    <t>9 to 11</t>
  </si>
  <si>
    <t>12 to 17</t>
  </si>
  <si>
    <t>18 +</t>
  </si>
  <si>
    <t>12 to 15</t>
  </si>
  <si>
    <t>16 to 17</t>
  </si>
  <si>
    <t>Master</t>
  </si>
  <si>
    <t>Seamanship</t>
  </si>
  <si>
    <t>Other</t>
  </si>
  <si>
    <t>Longsword</t>
  </si>
  <si>
    <t>Foil, Rapier</t>
  </si>
  <si>
    <t>Pistol</t>
  </si>
  <si>
    <t>Dueling</t>
  </si>
  <si>
    <t># Checks Required</t>
  </si>
  <si>
    <t>Greg</t>
  </si>
  <si>
    <t>Jean Reno</t>
  </si>
  <si>
    <t>Nobleman</t>
  </si>
  <si>
    <t>Title (Baron)</t>
  </si>
  <si>
    <t>Secret Loyalty</t>
  </si>
  <si>
    <t xml:space="preserve"> </t>
  </si>
  <si>
    <t>Ending</t>
  </si>
  <si>
    <t>Dues</t>
  </si>
  <si>
    <t>Investing</t>
  </si>
  <si>
    <t>Tithes</t>
  </si>
  <si>
    <t>Taxes</t>
  </si>
  <si>
    <t>Shelter</t>
  </si>
  <si>
    <t>Monthly Support</t>
  </si>
  <si>
    <t>Months</t>
  </si>
  <si>
    <t>Expenses</t>
  </si>
  <si>
    <t>Income</t>
  </si>
  <si>
    <t>Starting</t>
  </si>
  <si>
    <t>SR</t>
  </si>
  <si>
    <t>Year</t>
  </si>
  <si>
    <t>Taxable Property</t>
  </si>
  <si>
    <t>Title</t>
  </si>
  <si>
    <t>Expertise Title</t>
  </si>
  <si>
    <t>Unskilled</t>
  </si>
  <si>
    <t>Novice</t>
  </si>
  <si>
    <t>Intermediate</t>
  </si>
  <si>
    <t>Experienced</t>
  </si>
  <si>
    <t>Scholar</t>
  </si>
  <si>
    <t>Expert</t>
  </si>
  <si>
    <t>Master Superior</t>
  </si>
  <si>
    <t>Trained</t>
  </si>
  <si>
    <t>Guards Regiment</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</si>
</sst>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bottom/>
      <diagonal/>
    </border>
    <border>
      <left style="thin">
        <color auto="1"/>
      </left>
      <right style="thick">
        <color auto="1"/>
      </right>
      <top style="thin">
        <color auto="1"/>
      </top>
      <bottom style="thin">
        <color auto="1"/>
      </bottom>
      <diagonal/>
    </border>
    <border>
      <left style="thick">
        <color auto="1"/>
      </left>
      <right/>
      <top/>
      <bottom style="thick">
        <color auto="1"/>
      </bottom>
      <diagonal/>
    </border>
    <border>
      <left/>
      <right/>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n">
        <color auto="1"/>
      </left>
      <right style="thin">
        <color auto="1"/>
      </right>
      <top/>
      <bottom style="thick">
        <color auto="1"/>
      </bottom>
      <diagonal/>
    </border>
    <border>
      <left style="thin">
        <color auto="1"/>
      </left>
      <right/>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53">
    <xf numFmtId="0" fontId="0" fillId="0" borderId="0" xfId="0"/>
    <xf numFmtId="0" fontId="0" fillId="0" borderId="2" xfId="0" applyBorder="1"/>
    <xf numFmtId="0" fontId="0" fillId="0" borderId="0" xfId="0" applyBorder="1"/>
    <xf numFmtId="0" fontId="0" fillId="0" borderId="1"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7"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2" borderId="0" xfId="0" applyFill="1" applyBorder="1"/>
    <xf numFmtId="0" fontId="0" fillId="0" borderId="0" xfId="0" applyAlignment="1">
      <alignment horizontal="left" vertical="center"/>
    </xf>
    <xf numFmtId="0" fontId="0" fillId="0" borderId="27" xfId="0"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5" xfId="0" applyFill="1" applyBorder="1" applyAlignment="1">
      <alignment horizontal="left" vertical="center"/>
    </xf>
    <xf numFmtId="0" fontId="0" fillId="0" borderId="26" xfId="0" applyFill="1" applyBorder="1" applyAlignment="1">
      <alignment horizontal="left" vertical="center"/>
    </xf>
    <xf numFmtId="0" fontId="0" fillId="0" borderId="26"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0" borderId="13" xfId="0" applyBorder="1" applyAlignment="1">
      <alignment horizontal="left" vertical="center"/>
    </xf>
    <xf numFmtId="0" fontId="0" fillId="0" borderId="0" xfId="0" applyBorder="1" applyAlignment="1">
      <alignment horizontal="left" vertical="center"/>
    </xf>
    <xf numFmtId="0" fontId="0" fillId="0" borderId="20" xfId="0" applyBorder="1" applyAlignment="1">
      <alignment horizontal="left" vertical="center"/>
    </xf>
    <xf numFmtId="16" fontId="0" fillId="0" borderId="0" xfId="0" applyNumberFormat="1" applyAlignment="1">
      <alignment horizontal="left" vertical="center"/>
    </xf>
    <xf numFmtId="0" fontId="0" fillId="0" borderId="29"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28" xfId="0" applyBorder="1"/>
    <xf numFmtId="0" fontId="0" fillId="0" borderId="29" xfId="0" applyBorder="1" applyAlignment="1">
      <alignment horizontal="center" vertical="center"/>
    </xf>
    <xf numFmtId="0" fontId="0" fillId="0" borderId="5" xfId="0" applyBorder="1" applyAlignment="1">
      <alignment horizontal="center" vertical="center"/>
    </xf>
    <xf numFmtId="0" fontId="0" fillId="0" borderId="30" xfId="0"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73853" y="537882"/>
          <a:ext cx="3541059" cy="76087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50881" y="534520"/>
          <a:ext cx="3567953"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50881" y="534520"/>
          <a:ext cx="3567953"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50881" y="534520"/>
          <a:ext cx="3567953"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50881" y="534520"/>
          <a:ext cx="3567953"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21</xdr:col>
      <xdr:colOff>582706</xdr:colOff>
      <xdr:row>2</xdr:row>
      <xdr:rowOff>134470</xdr:rowOff>
    </xdr:from>
    <xdr:to>
      <xdr:col>27</xdr:col>
      <xdr:colOff>493059</xdr:colOff>
      <xdr:row>41</xdr:row>
      <xdr:rowOff>134470</xdr:rowOff>
    </xdr:to>
    <xdr:sp macro="" textlink="">
      <xdr:nvSpPr>
        <xdr:cNvPr id="2" name="TextBox 1"/>
        <xdr:cNvSpPr txBox="1"/>
      </xdr:nvSpPr>
      <xdr:spPr>
        <a:xfrm>
          <a:off x="12650881" y="534520"/>
          <a:ext cx="3567953"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Settable</a:t>
          </a:r>
          <a:r>
            <a:rPr lang="en-US" sz="1100" baseline="0"/>
            <a:t> fields:</a:t>
          </a:r>
        </a:p>
        <a:p>
          <a:r>
            <a:rPr lang="en-US" sz="1100" baseline="0"/>
            <a:t>Fields: Player, Character, Martial Training, Background, Advantage, Secret</a:t>
          </a:r>
        </a:p>
        <a:p>
          <a:r>
            <a:rPr lang="en-US" sz="1100" baseline="0"/>
            <a:t>Attributes: </a:t>
          </a:r>
        </a:p>
        <a:p>
          <a:r>
            <a:rPr lang="en-US" sz="1100" baseline="0"/>
            <a:t>  Base, </a:t>
          </a:r>
        </a:p>
        <a:p>
          <a:r>
            <a:rPr lang="en-US" sz="1100" baseline="0"/>
            <a:t>  Bonus (from check collections), </a:t>
          </a:r>
        </a:p>
        <a:p>
          <a:r>
            <a:rPr lang="en-US" sz="1100" baseline="0"/>
            <a:t>  Checks = 1/0</a:t>
          </a:r>
        </a:p>
        <a:p>
          <a:r>
            <a:rPr lang="en-US" sz="1100" baseline="0"/>
            <a:t>Build: Thin, Stocky, Short, Tall</a:t>
          </a:r>
        </a:p>
        <a:p>
          <a:r>
            <a:rPr lang="en-US" sz="1100" baseline="0"/>
            <a:t>Adv: HP checks received</a:t>
          </a:r>
        </a:p>
        <a:p>
          <a:r>
            <a:rPr lang="en-US" sz="1100" baseline="0"/>
            <a:t>Armor table: Type, damage saved</a:t>
          </a:r>
        </a:p>
        <a:p>
          <a:r>
            <a:rPr lang="en-US" sz="1100" baseline="0"/>
            <a:t>Skills table:</a:t>
          </a:r>
        </a:p>
        <a:p>
          <a:r>
            <a:rPr lang="en-US" sz="1100" baseline="0"/>
            <a:t>   Bought = 0 or 1</a:t>
          </a:r>
        </a:p>
        <a:p>
          <a:r>
            <a:rPr lang="en-US" sz="1100" baseline="0"/>
            <a:t>   Bonus - not used, but takes numbers</a:t>
          </a:r>
        </a:p>
        <a:p>
          <a:r>
            <a:rPr lang="en-US" sz="1100" baseline="0"/>
            <a:t>   Skill Points - cost of skill or Trained</a:t>
          </a:r>
        </a:p>
        <a:p>
          <a:r>
            <a:rPr lang="en-US" sz="1100" baseline="0"/>
            <a:t>   Checks</a:t>
          </a:r>
        </a:p>
        <a:p>
          <a:r>
            <a:rPr lang="en-US" sz="1100" baseline="0"/>
            <a:t>   Master - 0 = not, 1 = Yes, 2 = Superior</a:t>
          </a:r>
        </a:p>
        <a:p>
          <a:r>
            <a:rPr lang="en-US" sz="1100" baseline="0"/>
            <a:t>Marital Skills:</a:t>
          </a:r>
        </a:p>
        <a:p>
          <a:r>
            <a:rPr lang="en-US" sz="1100" baseline="0"/>
            <a:t>   Bought = 0 or 1</a:t>
          </a:r>
        </a:p>
        <a:p>
          <a:r>
            <a:rPr lang="en-US" sz="1100" baseline="0"/>
            <a:t>   Checks = 0 or 1</a:t>
          </a:r>
        </a:p>
        <a:p>
          <a:r>
            <a:rPr lang="en-US" sz="1100" baseline="0"/>
            <a:t>   Bonus = number of times checks have be completed</a:t>
          </a:r>
        </a:p>
        <a:p>
          <a:r>
            <a:rPr lang="en-US" sz="1100" baseline="0"/>
            <a:t>   Skill Points = cost or Trained</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361950</xdr:colOff>
      <xdr:row>0</xdr:row>
      <xdr:rowOff>133350</xdr:rowOff>
    </xdr:from>
    <xdr:ext cx="184731" cy="264560"/>
    <xdr:sp macro="" textlink="">
      <xdr:nvSpPr>
        <xdr:cNvPr id="2" name="TextBox 1"/>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xdr:row>
      <xdr:rowOff>133350</xdr:rowOff>
    </xdr:from>
    <xdr:ext cx="184731" cy="264560"/>
    <xdr:sp macro="" textlink="">
      <xdr:nvSpPr>
        <xdr:cNvPr id="3" name="TextBox 2"/>
        <xdr:cNvSpPr txBox="1"/>
      </xdr:nvSpPr>
      <xdr:spPr>
        <a:xfrm>
          <a:off x="971550" y="32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2</xdr:row>
      <xdr:rowOff>133350</xdr:rowOff>
    </xdr:from>
    <xdr:ext cx="184731" cy="264560"/>
    <xdr:sp macro="" textlink="">
      <xdr:nvSpPr>
        <xdr:cNvPr id="4" name="TextBox 3"/>
        <xdr:cNvSpPr txBox="1"/>
      </xdr:nvSpPr>
      <xdr:spPr>
        <a:xfrm>
          <a:off x="971550" y="514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3</xdr:row>
      <xdr:rowOff>133350</xdr:rowOff>
    </xdr:from>
    <xdr:ext cx="184731" cy="264560"/>
    <xdr:sp macro="" textlink="">
      <xdr:nvSpPr>
        <xdr:cNvPr id="5" name="TextBox 4"/>
        <xdr:cNvSpPr txBox="1"/>
      </xdr:nvSpPr>
      <xdr:spPr>
        <a:xfrm>
          <a:off x="971550"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4</xdr:row>
      <xdr:rowOff>133350</xdr:rowOff>
    </xdr:from>
    <xdr:ext cx="184731" cy="264560"/>
    <xdr:sp macro="" textlink="">
      <xdr:nvSpPr>
        <xdr:cNvPr id="6" name="TextBox 5"/>
        <xdr:cNvSpPr txBox="1"/>
      </xdr:nvSpPr>
      <xdr:spPr>
        <a:xfrm>
          <a:off x="971550" y="895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5</xdr:row>
      <xdr:rowOff>133350</xdr:rowOff>
    </xdr:from>
    <xdr:ext cx="184731" cy="264560"/>
    <xdr:sp macro="" textlink="">
      <xdr:nvSpPr>
        <xdr:cNvPr id="7" name="TextBox 6"/>
        <xdr:cNvSpPr txBox="1"/>
      </xdr:nvSpPr>
      <xdr:spPr>
        <a:xfrm>
          <a:off x="971550" y="108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6</xdr:row>
      <xdr:rowOff>133350</xdr:rowOff>
    </xdr:from>
    <xdr:ext cx="184731" cy="264560"/>
    <xdr:sp macro="" textlink="">
      <xdr:nvSpPr>
        <xdr:cNvPr id="8" name="TextBox 7"/>
        <xdr:cNvSpPr txBox="1"/>
      </xdr:nvSpPr>
      <xdr:spPr>
        <a:xfrm>
          <a:off x="971550" y="1276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7</xdr:row>
      <xdr:rowOff>133350</xdr:rowOff>
    </xdr:from>
    <xdr:ext cx="184731" cy="264560"/>
    <xdr:sp macro="" textlink="">
      <xdr:nvSpPr>
        <xdr:cNvPr id="9" name="TextBox 8"/>
        <xdr:cNvSpPr txBox="1"/>
      </xdr:nvSpPr>
      <xdr:spPr>
        <a:xfrm>
          <a:off x="971550" y="146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8</xdr:row>
      <xdr:rowOff>133350</xdr:rowOff>
    </xdr:from>
    <xdr:ext cx="184731" cy="264560"/>
    <xdr:sp macro="" textlink="">
      <xdr:nvSpPr>
        <xdr:cNvPr id="10" name="TextBox 9"/>
        <xdr:cNvSpPr txBox="1"/>
      </xdr:nvSpPr>
      <xdr:spPr>
        <a:xfrm>
          <a:off x="971550"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9</xdr:row>
      <xdr:rowOff>133350</xdr:rowOff>
    </xdr:from>
    <xdr:ext cx="184731" cy="264560"/>
    <xdr:sp macro="" textlink="">
      <xdr:nvSpPr>
        <xdr:cNvPr id="11" name="TextBox 10"/>
        <xdr:cNvSpPr txBox="1"/>
      </xdr:nvSpPr>
      <xdr:spPr>
        <a:xfrm>
          <a:off x="971550" y="1847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10</xdr:row>
      <xdr:rowOff>133350</xdr:rowOff>
    </xdr:from>
    <xdr:ext cx="184731" cy="264560"/>
    <xdr:sp macro="" textlink="">
      <xdr:nvSpPr>
        <xdr:cNvPr id="12" name="TextBox 11"/>
        <xdr:cNvSpPr txBox="1"/>
      </xdr:nvSpPr>
      <xdr:spPr>
        <a:xfrm>
          <a:off x="971550" y="2038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11</xdr:row>
      <xdr:rowOff>133350</xdr:rowOff>
    </xdr:from>
    <xdr:ext cx="184731" cy="264560"/>
    <xdr:sp macro="" textlink="">
      <xdr:nvSpPr>
        <xdr:cNvPr id="13" name="TextBox 12"/>
        <xdr:cNvSpPr txBox="1"/>
      </xdr:nvSpPr>
      <xdr:spPr>
        <a:xfrm>
          <a:off x="971550" y="2228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12</xdr:row>
      <xdr:rowOff>133350</xdr:rowOff>
    </xdr:from>
    <xdr:ext cx="184731" cy="264560"/>
    <xdr:sp macro="" textlink="">
      <xdr:nvSpPr>
        <xdr:cNvPr id="14" name="TextBox 13"/>
        <xdr:cNvSpPr txBox="1"/>
      </xdr:nvSpPr>
      <xdr:spPr>
        <a:xfrm>
          <a:off x="971550" y="2419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13</xdr:row>
      <xdr:rowOff>133350</xdr:rowOff>
    </xdr:from>
    <xdr:ext cx="184731" cy="264560"/>
    <xdr:sp macro="" textlink="">
      <xdr:nvSpPr>
        <xdr:cNvPr id="15" name="TextBox 14"/>
        <xdr:cNvSpPr txBox="1"/>
      </xdr:nvSpPr>
      <xdr:spPr>
        <a:xfrm>
          <a:off x="971550" y="260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14</xdr:row>
      <xdr:rowOff>133350</xdr:rowOff>
    </xdr:from>
    <xdr:ext cx="184731" cy="264560"/>
    <xdr:sp macro="" textlink="">
      <xdr:nvSpPr>
        <xdr:cNvPr id="16" name="TextBox 15"/>
        <xdr:cNvSpPr txBox="1"/>
      </xdr:nvSpPr>
      <xdr:spPr>
        <a:xfrm>
          <a:off x="971550" y="2800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15</xdr:row>
      <xdr:rowOff>133350</xdr:rowOff>
    </xdr:from>
    <xdr:ext cx="184731" cy="264560"/>
    <xdr:sp macro="" textlink="">
      <xdr:nvSpPr>
        <xdr:cNvPr id="17" name="TextBox 16"/>
        <xdr:cNvSpPr txBox="1"/>
      </xdr:nvSpPr>
      <xdr:spPr>
        <a:xfrm>
          <a:off x="971550" y="2990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16</xdr:row>
      <xdr:rowOff>133350</xdr:rowOff>
    </xdr:from>
    <xdr:ext cx="184731" cy="264560"/>
    <xdr:sp macro="" textlink="">
      <xdr:nvSpPr>
        <xdr:cNvPr id="18" name="TextBox 17"/>
        <xdr:cNvSpPr txBox="1"/>
      </xdr:nvSpPr>
      <xdr:spPr>
        <a:xfrm>
          <a:off x="971550" y="3181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17</xdr:row>
      <xdr:rowOff>133350</xdr:rowOff>
    </xdr:from>
    <xdr:ext cx="184731" cy="264560"/>
    <xdr:sp macro="" textlink="">
      <xdr:nvSpPr>
        <xdr:cNvPr id="19" name="TextBox 18"/>
        <xdr:cNvSpPr txBox="1"/>
      </xdr:nvSpPr>
      <xdr:spPr>
        <a:xfrm>
          <a:off x="971550" y="3371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18</xdr:row>
      <xdr:rowOff>133350</xdr:rowOff>
    </xdr:from>
    <xdr:ext cx="184731" cy="264560"/>
    <xdr:sp macro="" textlink="">
      <xdr:nvSpPr>
        <xdr:cNvPr id="20" name="TextBox 19"/>
        <xdr:cNvSpPr txBox="1"/>
      </xdr:nvSpPr>
      <xdr:spPr>
        <a:xfrm>
          <a:off x="97155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19</xdr:row>
      <xdr:rowOff>133350</xdr:rowOff>
    </xdr:from>
    <xdr:ext cx="184731" cy="264560"/>
    <xdr:sp macro="" textlink="">
      <xdr:nvSpPr>
        <xdr:cNvPr id="21" name="TextBox 20"/>
        <xdr:cNvSpPr txBox="1"/>
      </xdr:nvSpPr>
      <xdr:spPr>
        <a:xfrm>
          <a:off x="971550" y="375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1</xdr:col>
      <xdr:colOff>47625</xdr:colOff>
      <xdr:row>1</xdr:row>
      <xdr:rowOff>152400</xdr:rowOff>
    </xdr:from>
    <xdr:to>
      <xdr:col>13</xdr:col>
      <xdr:colOff>323850</xdr:colOff>
      <xdr:row>49</xdr:row>
      <xdr:rowOff>123825</xdr:rowOff>
    </xdr:to>
    <xdr:sp macro="" textlink="">
      <xdr:nvSpPr>
        <xdr:cNvPr id="22" name="TextBox 21"/>
        <xdr:cNvSpPr txBox="1"/>
      </xdr:nvSpPr>
      <xdr:spPr>
        <a:xfrm>
          <a:off x="657225" y="342900"/>
          <a:ext cx="7591425" cy="911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u="sng">
              <a:solidFill>
                <a:schemeClr val="dk1"/>
              </a:solidFill>
              <a:latin typeface="+mn-lt"/>
              <a:ea typeface="+mn-ea"/>
              <a:cs typeface="+mn-cs"/>
            </a:rPr>
            <a:t>Family &amp; Background</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Age: 22, born  July 30, 1603 in Muret (South of Toulouse)</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Parents: Claude Reno and </a:t>
          </a:r>
          <a:r>
            <a:rPr lang="en-US" sz="1100">
              <a:solidFill>
                <a:schemeClr val="dk1"/>
              </a:solidFill>
              <a:latin typeface="+mn-lt"/>
              <a:ea typeface="+mn-ea"/>
              <a:cs typeface="+mn-cs"/>
            </a:rPr>
            <a:t>Margarita (de</a:t>
          </a:r>
          <a:r>
            <a:rPr lang="en-US" sz="1100" baseline="0">
              <a:solidFill>
                <a:schemeClr val="dk1"/>
              </a:solidFill>
              <a:latin typeface="+mn-lt"/>
              <a:ea typeface="+mn-ea"/>
              <a:cs typeface="+mn-cs"/>
            </a:rPr>
            <a:t>Cortez) Reno</a:t>
          </a:r>
          <a:endParaRPr lang="en-US"/>
        </a:p>
        <a:p>
          <a:pPr fontAlgn="base"/>
          <a:endParaRPr lang="en-US" sz="1100" baseline="0">
            <a:solidFill>
              <a:schemeClr val="dk1"/>
            </a:solidFill>
            <a:latin typeface="+mn-lt"/>
            <a:ea typeface="+mn-ea"/>
            <a:cs typeface="+mn-cs"/>
          </a:endParaRPr>
        </a:p>
        <a:p>
          <a:r>
            <a:rPr lang="en-US" sz="1100" b="1" u="sng" baseline="0">
              <a:solidFill>
                <a:schemeClr val="dk1"/>
              </a:solidFill>
              <a:latin typeface="+mn-lt"/>
              <a:ea typeface="+mn-ea"/>
              <a:cs typeface="+mn-cs"/>
            </a:rPr>
            <a:t>Family History</a:t>
          </a:r>
          <a:endParaRPr lang="en-US"/>
        </a:p>
        <a:p>
          <a:r>
            <a:rPr lang="en-US" sz="1100" baseline="0">
              <a:solidFill>
                <a:schemeClr val="dk1"/>
              </a:solidFill>
              <a:latin typeface="+mn-lt"/>
              <a:ea typeface="+mn-ea"/>
              <a:cs typeface="+mn-cs"/>
            </a:rPr>
            <a:t>   My father, Claude Reno, was a military success.  He entered the military as a commoner and through hard work, timing, valor, and luck, he eventually made Brigadier (Commander) and led a successful Italian campaign that caught the King's eye.  As part of that success, the King arranged a marriage between my father and Margarita deCortez (whose father was a baron on the border of  Spain and France).  As part of the arrangement (and to get my commoner father out of the military because he was being too successful), the King was convinced to appoint my father as Baron of Muret (South of Toulouse).  He keeps a villa in the Muret area and a townhouse in Toulouse.   My father is very much faux-nobility and that stigma continues, but he is oblivious to it.</a:t>
          </a:r>
          <a:endParaRPr lang="en-US"/>
        </a:p>
        <a:p>
          <a:pPr fontAlgn="base"/>
          <a:endParaRPr lang="en-US" sz="1100" baseline="0">
            <a:solidFill>
              <a:schemeClr val="dk1"/>
            </a:solidFill>
            <a:latin typeface="+mn-lt"/>
            <a:ea typeface="+mn-ea"/>
            <a:cs typeface="+mn-cs"/>
          </a:endParaRPr>
        </a:p>
        <a:p>
          <a:r>
            <a:rPr lang="en-US" sz="1100" b="1" u="sng" baseline="0">
              <a:solidFill>
                <a:schemeClr val="dk1"/>
              </a:solidFill>
              <a:latin typeface="+mn-lt"/>
              <a:ea typeface="+mn-ea"/>
              <a:cs typeface="+mn-cs"/>
            </a:rPr>
            <a:t>Siblings</a:t>
          </a:r>
          <a:endParaRPr lang="en-US" b="1" u="sng"/>
        </a:p>
        <a:p>
          <a:r>
            <a:rPr lang="en-US" sz="1100" baseline="0">
              <a:solidFill>
                <a:schemeClr val="dk1"/>
              </a:solidFill>
              <a:latin typeface="+mn-lt"/>
              <a:ea typeface="+mn-ea"/>
              <a:cs typeface="+mn-cs"/>
            </a:rPr>
            <a:t>  1st - Claude (26), resides in Muret and runs the estate in preparation for taking over  for my father.  He was born small and unfit for the military life.  My father feared for his life and bound him to law school and banking trades.  He is recently married to Michelle with no children.</a:t>
          </a:r>
          <a:endParaRPr lang="en-US"/>
        </a:p>
        <a:p>
          <a:r>
            <a:rPr lang="en-US" sz="1100" baseline="0">
              <a:solidFill>
                <a:schemeClr val="dk1"/>
              </a:solidFill>
              <a:latin typeface="+mn-lt"/>
              <a:ea typeface="+mn-ea"/>
              <a:cs typeface="+mn-cs"/>
            </a:rPr>
            <a:t>  2nd - Maria (24), resides in Bourdeaux with her husband , Phillipe Mileaux.  His family is a wine/grape growing family of good standing.  She has one child at the moment, Lorain.</a:t>
          </a:r>
          <a:endParaRPr lang="en-US"/>
        </a:p>
        <a:p>
          <a:r>
            <a:rPr lang="en-US" sz="1100" baseline="0">
              <a:solidFill>
                <a:schemeClr val="dk1"/>
              </a:solidFill>
              <a:latin typeface="+mn-lt"/>
              <a:ea typeface="+mn-ea"/>
              <a:cs typeface="+mn-cs"/>
            </a:rPr>
            <a:t>  3rd - Me</a:t>
          </a:r>
          <a:endParaRPr lang="en-US"/>
        </a:p>
        <a:p>
          <a:r>
            <a:rPr lang="en-US" sz="1100" baseline="0">
              <a:solidFill>
                <a:schemeClr val="dk1"/>
              </a:solidFill>
              <a:latin typeface="+mn-lt"/>
              <a:ea typeface="+mn-ea"/>
              <a:cs typeface="+mn-cs"/>
            </a:rPr>
            <a:t>  4th - Stella (13), resides with Mother in Muret.</a:t>
          </a:r>
          <a:endParaRPr lang="en-US"/>
        </a:p>
        <a:p>
          <a:r>
            <a:rPr lang="en-US" sz="1100" baseline="0">
              <a:solidFill>
                <a:schemeClr val="dk1"/>
              </a:solidFill>
              <a:latin typeface="+mn-lt"/>
              <a:ea typeface="+mn-ea"/>
              <a:cs typeface="+mn-cs"/>
            </a:rPr>
            <a:t>  5th - Penelope (10), resides with Mother in Muret.</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 will add more history and information about me here later.  It is intertwined with below.  The campaigns are big for me.</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 </a:t>
          </a:r>
          <a:r>
            <a:rPr lang="en-US" sz="1100">
              <a:solidFill>
                <a:schemeClr val="dk1"/>
              </a:solidFill>
              <a:latin typeface="+mn-lt"/>
              <a:ea typeface="+mn-ea"/>
              <a:cs typeface="+mn-cs"/>
            </a:rPr>
            <a:t/>
          </a:r>
          <a:br>
            <a:rPr lang="en-US" sz="1100">
              <a:solidFill>
                <a:schemeClr val="dk1"/>
              </a:solidFill>
              <a:latin typeface="+mn-lt"/>
              <a:ea typeface="+mn-ea"/>
              <a:cs typeface="+mn-cs"/>
            </a:rPr>
          </a:br>
          <a:r>
            <a:rPr lang="en-US" sz="1100" b="1" u="sng">
              <a:solidFill>
                <a:schemeClr val="dk1"/>
              </a:solidFill>
              <a:latin typeface="+mn-lt"/>
              <a:ea typeface="+mn-ea"/>
              <a:cs typeface="+mn-cs"/>
            </a:rPr>
            <a:t>Marriage Status</a:t>
          </a:r>
          <a:r>
            <a:rPr lang="en-US" sz="1100">
              <a:solidFill>
                <a:schemeClr val="dk1"/>
              </a:solidFill>
              <a:latin typeface="+mn-lt"/>
              <a:ea typeface="+mn-ea"/>
              <a:cs typeface="+mn-cs"/>
            </a:rPr>
            <a:t/>
          </a:r>
          <a:br>
            <a:rPr lang="en-US" sz="1100">
              <a:solidFill>
                <a:schemeClr val="dk1"/>
              </a:solidFill>
              <a:latin typeface="+mn-lt"/>
              <a:ea typeface="+mn-ea"/>
              <a:cs typeface="+mn-cs"/>
            </a:rPr>
          </a:br>
          <a:r>
            <a:rPr lang="en-US" sz="1100">
              <a:solidFill>
                <a:schemeClr val="dk1"/>
              </a:solidFill>
              <a:latin typeface="+mn-lt"/>
              <a:ea typeface="+mn-ea"/>
              <a:cs typeface="+mn-cs"/>
            </a:rPr>
            <a:t> - Unmarried, secret is "Secret</a:t>
          </a:r>
          <a:r>
            <a:rPr lang="en-US" sz="1100" baseline="0">
              <a:solidFill>
                <a:schemeClr val="dk1"/>
              </a:solidFill>
              <a:latin typeface="+mn-lt"/>
              <a:ea typeface="+mn-ea"/>
              <a:cs typeface="+mn-cs"/>
            </a:rPr>
            <a:t> Loyalty</a:t>
          </a:r>
          <a:r>
            <a:rPr lang="en-US" sz="1100">
              <a:solidFill>
                <a:schemeClr val="dk1"/>
              </a:solidFill>
              <a:latin typeface="+mn-lt"/>
              <a:ea typeface="+mn-ea"/>
              <a:cs typeface="+mn-cs"/>
            </a:rPr>
            <a:t>" to Genevie</a:t>
          </a:r>
          <a:r>
            <a:rPr lang="en-US" sz="1100" baseline="0">
              <a:solidFill>
                <a:schemeClr val="dk1"/>
              </a:solidFill>
              <a:latin typeface="+mn-lt"/>
              <a:ea typeface="+mn-ea"/>
              <a:cs typeface="+mn-cs"/>
            </a:rPr>
            <a:t> deGrasse, daughter of Claude deGrasse  Marquis de Tiily</a:t>
          </a:r>
          <a:r>
            <a:rPr lang="en-US" sz="1100">
              <a:solidFill>
                <a:schemeClr val="dk1"/>
              </a:solidFill>
              <a:latin typeface="+mn-lt"/>
              <a:ea typeface="+mn-ea"/>
              <a:cs typeface="+mn-cs"/>
            </a:rPr>
            <a:t>.  Jean will do anything for her and is madly in love with her.  He is driven</a:t>
          </a:r>
          <a:r>
            <a:rPr lang="en-US" sz="1100" baseline="0">
              <a:solidFill>
                <a:schemeClr val="dk1"/>
              </a:solidFill>
              <a:latin typeface="+mn-lt"/>
              <a:ea typeface="+mn-ea"/>
              <a:cs typeface="+mn-cs"/>
            </a:rPr>
            <a:t> to raise his status and state in the miliary in the hopes to gather her favor and marriage.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a:solidFill>
              <a:schemeClr val="dk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361950</xdr:colOff>
      <xdr:row>0</xdr:row>
      <xdr:rowOff>133350</xdr:rowOff>
    </xdr:from>
    <xdr:ext cx="184731" cy="264560"/>
    <xdr:sp macro="" textlink="">
      <xdr:nvSpPr>
        <xdr:cNvPr id="2" name="TextBox 1"/>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xdr:row>
      <xdr:rowOff>133350</xdr:rowOff>
    </xdr:from>
    <xdr:ext cx="184731" cy="264560"/>
    <xdr:sp macro="" textlink="">
      <xdr:nvSpPr>
        <xdr:cNvPr id="3" name="TextBox 2"/>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2</xdr:row>
      <xdr:rowOff>133350</xdr:rowOff>
    </xdr:from>
    <xdr:ext cx="184731" cy="264560"/>
    <xdr:sp macro="" textlink="">
      <xdr:nvSpPr>
        <xdr:cNvPr id="4" name="TextBox 3"/>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3</xdr:row>
      <xdr:rowOff>133350</xdr:rowOff>
    </xdr:from>
    <xdr:ext cx="184731" cy="264560"/>
    <xdr:sp macro="" textlink="">
      <xdr:nvSpPr>
        <xdr:cNvPr id="5" name="TextBox 4"/>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4</xdr:row>
      <xdr:rowOff>133350</xdr:rowOff>
    </xdr:from>
    <xdr:ext cx="184731" cy="264560"/>
    <xdr:sp macro="" textlink="">
      <xdr:nvSpPr>
        <xdr:cNvPr id="6" name="TextBox 5"/>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5</xdr:row>
      <xdr:rowOff>133350</xdr:rowOff>
    </xdr:from>
    <xdr:ext cx="184731" cy="264560"/>
    <xdr:sp macro="" textlink="">
      <xdr:nvSpPr>
        <xdr:cNvPr id="7" name="TextBox 6"/>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6</xdr:row>
      <xdr:rowOff>133350</xdr:rowOff>
    </xdr:from>
    <xdr:ext cx="184731" cy="264560"/>
    <xdr:sp macro="" textlink="">
      <xdr:nvSpPr>
        <xdr:cNvPr id="8" name="TextBox 7"/>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7</xdr:row>
      <xdr:rowOff>133350</xdr:rowOff>
    </xdr:from>
    <xdr:ext cx="184731" cy="264560"/>
    <xdr:sp macro="" textlink="">
      <xdr:nvSpPr>
        <xdr:cNvPr id="9" name="TextBox 8"/>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8</xdr:row>
      <xdr:rowOff>133350</xdr:rowOff>
    </xdr:from>
    <xdr:ext cx="184731" cy="264560"/>
    <xdr:sp macro="" textlink="">
      <xdr:nvSpPr>
        <xdr:cNvPr id="10" name="TextBox 9"/>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9</xdr:row>
      <xdr:rowOff>133350</xdr:rowOff>
    </xdr:from>
    <xdr:ext cx="184731" cy="264560"/>
    <xdr:sp macro="" textlink="">
      <xdr:nvSpPr>
        <xdr:cNvPr id="11" name="TextBox 10"/>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10</xdr:row>
      <xdr:rowOff>133350</xdr:rowOff>
    </xdr:from>
    <xdr:ext cx="184731" cy="264560"/>
    <xdr:sp macro="" textlink="">
      <xdr:nvSpPr>
        <xdr:cNvPr id="12" name="TextBox 11"/>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11</xdr:row>
      <xdr:rowOff>133350</xdr:rowOff>
    </xdr:from>
    <xdr:ext cx="184731" cy="264560"/>
    <xdr:sp macro="" textlink="">
      <xdr:nvSpPr>
        <xdr:cNvPr id="13" name="TextBox 12"/>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12</xdr:row>
      <xdr:rowOff>133350</xdr:rowOff>
    </xdr:from>
    <xdr:ext cx="184731" cy="264560"/>
    <xdr:sp macro="" textlink="">
      <xdr:nvSpPr>
        <xdr:cNvPr id="14" name="TextBox 13"/>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13</xdr:row>
      <xdr:rowOff>133350</xdr:rowOff>
    </xdr:from>
    <xdr:ext cx="184731" cy="264560"/>
    <xdr:sp macro="" textlink="">
      <xdr:nvSpPr>
        <xdr:cNvPr id="15" name="TextBox 14"/>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14</xdr:row>
      <xdr:rowOff>133350</xdr:rowOff>
    </xdr:from>
    <xdr:ext cx="184731" cy="264560"/>
    <xdr:sp macro="" textlink="">
      <xdr:nvSpPr>
        <xdr:cNvPr id="16" name="TextBox 15"/>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15</xdr:row>
      <xdr:rowOff>133350</xdr:rowOff>
    </xdr:from>
    <xdr:ext cx="184731" cy="264560"/>
    <xdr:sp macro="" textlink="">
      <xdr:nvSpPr>
        <xdr:cNvPr id="17" name="TextBox 16"/>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16</xdr:row>
      <xdr:rowOff>133350</xdr:rowOff>
    </xdr:from>
    <xdr:ext cx="184731" cy="264560"/>
    <xdr:sp macro="" textlink="">
      <xdr:nvSpPr>
        <xdr:cNvPr id="18" name="TextBox 17"/>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17</xdr:row>
      <xdr:rowOff>133350</xdr:rowOff>
    </xdr:from>
    <xdr:ext cx="184731" cy="264560"/>
    <xdr:sp macro="" textlink="">
      <xdr:nvSpPr>
        <xdr:cNvPr id="19" name="TextBox 18"/>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18</xdr:row>
      <xdr:rowOff>133350</xdr:rowOff>
    </xdr:from>
    <xdr:ext cx="184731" cy="264560"/>
    <xdr:sp macro="" textlink="">
      <xdr:nvSpPr>
        <xdr:cNvPr id="20" name="TextBox 19"/>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361950</xdr:colOff>
      <xdr:row>19</xdr:row>
      <xdr:rowOff>133350</xdr:rowOff>
    </xdr:from>
    <xdr:ext cx="184731" cy="264560"/>
    <xdr:sp macro="" textlink="">
      <xdr:nvSpPr>
        <xdr:cNvPr id="21" name="TextBox 20"/>
        <xdr:cNvSpPr txBox="1"/>
      </xdr:nvSpPr>
      <xdr:spPr>
        <a:xfrm>
          <a:off x="971550" y="13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1</xdr:col>
      <xdr:colOff>47625</xdr:colOff>
      <xdr:row>1</xdr:row>
      <xdr:rowOff>152399</xdr:rowOff>
    </xdr:from>
    <xdr:to>
      <xdr:col>13</xdr:col>
      <xdr:colOff>323850</xdr:colOff>
      <xdr:row>78</xdr:row>
      <xdr:rowOff>161925</xdr:rowOff>
    </xdr:to>
    <xdr:sp macro="" textlink="">
      <xdr:nvSpPr>
        <xdr:cNvPr id="22" name="TextBox 21"/>
        <xdr:cNvSpPr txBox="1"/>
      </xdr:nvSpPr>
      <xdr:spPr>
        <a:xfrm>
          <a:off x="657225" y="342899"/>
          <a:ext cx="7591425" cy="1467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1620 - SR10</a:t>
          </a:r>
          <a:endParaRPr lang="en-US"/>
        </a:p>
        <a:p>
          <a:r>
            <a:rPr lang="en-US" sz="1100" baseline="0">
              <a:solidFill>
                <a:schemeClr val="dk1"/>
              </a:solidFill>
              <a:latin typeface="+mn-lt"/>
              <a:ea typeface="+mn-ea"/>
              <a:cs typeface="+mn-cs"/>
            </a:rPr>
            <a:t>   2 mos learning Seduction (get the skill).</a:t>
          </a:r>
        </a:p>
        <a:p>
          <a:r>
            <a:rPr lang="en-US" sz="1100" baseline="0">
              <a:solidFill>
                <a:schemeClr val="dk1"/>
              </a:solidFill>
              <a:latin typeface="+mn-lt"/>
              <a:ea typeface="+mn-ea"/>
              <a:cs typeface="+mn-cs"/>
            </a:rPr>
            <a:t>   1 mos learning Etiqutte (get the skill).</a:t>
          </a:r>
        </a:p>
        <a:p>
          <a:r>
            <a:rPr lang="en-US" sz="1100" baseline="0">
              <a:solidFill>
                <a:schemeClr val="dk1"/>
              </a:solidFill>
              <a:latin typeface="+mn-lt"/>
              <a:ea typeface="+mn-ea"/>
              <a:cs typeface="+mn-cs"/>
            </a:rPr>
            <a:t>   1 mos learning Heraldry (get the skill).</a:t>
          </a:r>
          <a:endParaRPr lang="en-US" sz="1100">
            <a:solidFill>
              <a:schemeClr val="dk1"/>
            </a:solidFill>
            <a:latin typeface="+mn-lt"/>
            <a:ea typeface="+mn-ea"/>
            <a:cs typeface="+mn-cs"/>
          </a:endParaRPr>
        </a:p>
        <a:p>
          <a:r>
            <a:rPr lang="en-US" sz="1100">
              <a:solidFill>
                <a:schemeClr val="dk1"/>
              </a:solidFill>
              <a:latin typeface="+mn-lt"/>
              <a:ea typeface="+mn-ea"/>
              <a:cs typeface="+mn-cs"/>
            </a:rPr>
            <a:t>   2</a:t>
          </a:r>
          <a:r>
            <a:rPr lang="en-US" sz="1100" baseline="0">
              <a:solidFill>
                <a:schemeClr val="dk1"/>
              </a:solidFill>
              <a:latin typeface="+mn-lt"/>
              <a:ea typeface="+mn-ea"/>
              <a:cs typeface="+mn-cs"/>
            </a:rPr>
            <a:t> mos adventuring (checks in longsword, ettiquette, captaincy, HP, Strength- + 2 career advancement).  Meets Ed's character.</a:t>
          </a:r>
          <a:endParaRPr lang="en-US"/>
        </a:p>
        <a:p>
          <a:r>
            <a:rPr lang="en-US" sz="1100" baseline="0">
              <a:solidFill>
                <a:schemeClr val="dk1"/>
              </a:solidFill>
              <a:latin typeface="+mn-lt"/>
              <a:ea typeface="+mn-ea"/>
              <a:cs typeface="+mn-cs"/>
            </a:rPr>
            <a:t>   6 mos Corporal in the Guard Regiment (100L).</a:t>
          </a:r>
        </a:p>
        <a:p>
          <a:r>
            <a:rPr lang="en-US" sz="1100" baseline="0">
              <a:solidFill>
                <a:schemeClr val="dk1"/>
              </a:solidFill>
              <a:latin typeface="+mn-lt"/>
              <a:ea typeface="+mn-ea"/>
              <a:cs typeface="+mn-cs"/>
            </a:rPr>
            <a:t>   promotion to Ensign (paying 300L).</a:t>
          </a:r>
          <a:endParaRPr lang="en-US"/>
        </a:p>
        <a:p>
          <a:pPr fontAlgn="base"/>
          <a:endParaRPr lang="en-US" sz="1100" baseline="0">
            <a:solidFill>
              <a:schemeClr val="dk1"/>
            </a:solidFill>
            <a:latin typeface="+mn-lt"/>
            <a:ea typeface="+mn-ea"/>
            <a:cs typeface="+mn-cs"/>
          </a:endParaRPr>
        </a:p>
        <a:p>
          <a:r>
            <a:rPr lang="en-US" sz="1100">
              <a:solidFill>
                <a:schemeClr val="dk1"/>
              </a:solidFill>
              <a:latin typeface="+mn-lt"/>
              <a:ea typeface="+mn-ea"/>
              <a:cs typeface="+mn-cs"/>
            </a:rPr>
            <a:t>1621 - SR10</a:t>
          </a:r>
          <a:endParaRPr lang="en-US"/>
        </a:p>
        <a:p>
          <a:r>
            <a:rPr lang="en-US" sz="1100" baseline="0">
              <a:solidFill>
                <a:schemeClr val="dk1"/>
              </a:solidFill>
              <a:latin typeface="+mn-lt"/>
              <a:ea typeface="+mn-ea"/>
              <a:cs typeface="+mn-cs"/>
            </a:rPr>
            <a:t>   4 mos - Serving as Ensign (160L staying at the barracks). </a:t>
          </a:r>
          <a:endParaRPr lang="en-US"/>
        </a:p>
        <a:p>
          <a:r>
            <a:rPr lang="en-US" sz="1100" baseline="0">
              <a:solidFill>
                <a:schemeClr val="dk1"/>
              </a:solidFill>
              <a:latin typeface="+mn-lt"/>
              <a:ea typeface="+mn-ea"/>
              <a:cs typeface="+mn-cs"/>
            </a:rPr>
            <a:t>   6 mos - Campaign (checks brawling, pistol, longsword,charm, HP)</a:t>
          </a:r>
          <a:endParaRPr lang="en-US"/>
        </a:p>
        <a:p>
          <a:r>
            <a:rPr lang="en-US" sz="1100" baseline="0">
              <a:solidFill>
                <a:schemeClr val="dk1"/>
              </a:solidFill>
              <a:latin typeface="+mn-lt"/>
              <a:ea typeface="+mn-ea"/>
              <a:cs typeface="+mn-cs"/>
            </a:rPr>
            <a:t>   2 mos - Adventuring (checks in longsword,  ettiquette, captaincy, HP, charm - +2 carreer advancement).</a:t>
          </a:r>
        </a:p>
        <a:p>
          <a:r>
            <a:rPr lang="en-US" sz="1100" baseline="0">
              <a:solidFill>
                <a:schemeClr val="dk1"/>
              </a:solidFill>
              <a:latin typeface="+mn-lt"/>
              <a:ea typeface="+mn-ea"/>
              <a:cs typeface="+mn-cs"/>
            </a:rPr>
            <a:t>   promotion to Lieutenant in the Guard Regiment (paying 300L)</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1622 - SR10</a:t>
          </a:r>
          <a:endParaRPr lang="en-US"/>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   4 mos - Serving as Lieutenant (180L staying at the barracks).     </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6 mos - Campaign(checks brawling, pistol, longsword,dex, HP)</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2 mos - Major Adventuring (checks in longsword, longsword,  </a:t>
          </a:r>
          <a:r>
            <a:rPr lang="en-US" sz="1100" baseline="0">
              <a:solidFill>
                <a:schemeClr val="dk1"/>
              </a:solidFill>
              <a:latin typeface="+mn-lt"/>
              <a:ea typeface="+mn-ea"/>
              <a:cs typeface="+mn-cs"/>
            </a:rPr>
            <a:t>ettiquette, captaincy</a:t>
          </a:r>
          <a:r>
            <a:rPr lang="en-US" sz="1100" baseline="0">
              <a:solidFill>
                <a:schemeClr val="dk1"/>
              </a:solidFill>
              <a:latin typeface="+mn-lt"/>
              <a:ea typeface="+mn-ea"/>
              <a:cs typeface="+mn-cs"/>
            </a:rPr>
            <a:t>, HP, dex, charm- +6 carreer advancement).  Invests with Ed(I think 500L).  Ed's planned adventure.</a:t>
          </a:r>
          <a:endParaRPr lang="en-US" sz="1100">
            <a:solidFill>
              <a:schemeClr val="dk1"/>
            </a:solidFill>
            <a:latin typeface="+mn-lt"/>
            <a:ea typeface="+mn-ea"/>
            <a:cs typeface="+mn-cs"/>
          </a:endParaRPr>
        </a:p>
        <a:p>
          <a:pPr fontAlgn="base"/>
          <a:r>
            <a:rPr lang="en-US" sz="1100" baseline="0">
              <a:solidFill>
                <a:schemeClr val="dk1"/>
              </a:solidFill>
              <a:latin typeface="+mn-lt"/>
              <a:ea typeface="+mn-ea"/>
              <a:cs typeface="+mn-cs"/>
            </a:rPr>
            <a:t>   Promoted to Lieutentant in King's Musketeers during the year when the King's Musketeers are formed.</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1623 - SR10</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a:t>
          </a:r>
          <a:r>
            <a:rPr lang="en-US" sz="1100" baseline="0">
              <a:solidFill>
                <a:schemeClr val="dk1"/>
              </a:solidFill>
              <a:latin typeface="+mn-lt"/>
              <a:ea typeface="+mn-ea"/>
              <a:cs typeface="+mn-cs"/>
            </a:rPr>
            <a:t>4 mos - Serving as Lieutenant (180L staying at the barracks).</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6 mos - Campaign(checks brawling, pistol, longsword,wit, HP)</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2 mos - Adventuring (checks in longsword,  strategy, heraldry, HP, wit recommend to noble order).</a:t>
          </a:r>
        </a:p>
        <a:p>
          <a:r>
            <a:rPr lang="en-US" sz="1100" baseline="0">
              <a:solidFill>
                <a:schemeClr val="dk1"/>
              </a:solidFill>
              <a:latin typeface="+mn-lt"/>
              <a:ea typeface="+mn-ea"/>
              <a:cs typeface="+mn-cs"/>
            </a:rPr>
            <a:t>   invests with Ed(I think 500L)</a:t>
          </a:r>
          <a:endParaRPr lang="en-US" sz="110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1624 - SR10</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a:t>
          </a:r>
          <a:r>
            <a:rPr lang="en-US" sz="1100" baseline="0">
              <a:solidFill>
                <a:schemeClr val="dk1"/>
              </a:solidFill>
              <a:latin typeface="+mn-lt"/>
              <a:ea typeface="+mn-ea"/>
              <a:cs typeface="+mn-cs"/>
            </a:rPr>
            <a:t>4 mos - Serving as Lieutenant (180L staying at the barracks).</a:t>
          </a:r>
          <a:r>
            <a:rPr lang="en-US" sz="1100" baseline="0">
              <a:solidFill>
                <a:schemeClr val="dk1"/>
              </a:solidFill>
              <a:latin typeface="+mn-lt"/>
              <a:ea typeface="+mn-ea"/>
              <a:cs typeface="+mn-cs"/>
            </a:rPr>
            <a:t>  </a:t>
          </a:r>
        </a:p>
        <a:p>
          <a:r>
            <a:rPr lang="en-US" sz="1100" baseline="0">
              <a:solidFill>
                <a:schemeClr val="dk1"/>
              </a:solidFill>
              <a:latin typeface="+mn-lt"/>
              <a:ea typeface="+mn-ea"/>
              <a:cs typeface="+mn-cs"/>
            </a:rPr>
            <a:t>   6 mos - Campaign(checks brawling, pistol, longsword,wit, HP)</a:t>
          </a:r>
          <a:endParaRPr lang="en-US" sz="1100">
            <a:solidFill>
              <a:schemeClr val="dk1"/>
            </a:solidFill>
            <a:latin typeface="+mn-lt"/>
            <a:ea typeface="+mn-ea"/>
            <a:cs typeface="+mn-cs"/>
          </a:endParaRPr>
        </a:p>
        <a:p>
          <a:r>
            <a:rPr lang="en-US" sz="1100" baseline="0">
              <a:solidFill>
                <a:schemeClr val="dk1"/>
              </a:solidFill>
              <a:latin typeface="+mn-lt"/>
              <a:ea typeface="+mn-ea"/>
              <a:cs typeface="+mn-cs"/>
            </a:rPr>
            <a:t>   2 mos - Major Adventuring (checks in longsword,  </a:t>
          </a:r>
          <a:r>
            <a:rPr lang="en-US" sz="1100" baseline="0">
              <a:solidFill>
                <a:schemeClr val="dk1"/>
              </a:solidFill>
              <a:latin typeface="+mn-lt"/>
              <a:ea typeface="+mn-ea"/>
              <a:cs typeface="+mn-cs"/>
            </a:rPr>
            <a:t>strategy, heraldry,</a:t>
          </a:r>
          <a:r>
            <a:rPr lang="en-US" sz="1100" baseline="0">
              <a:solidFill>
                <a:schemeClr val="dk1"/>
              </a:solidFill>
              <a:latin typeface="+mn-lt"/>
              <a:ea typeface="+mn-ea"/>
              <a:cs typeface="+mn-cs"/>
            </a:rPr>
            <a:t>strategy, heraldry, HP, wit- +6 carreer advancement).</a:t>
          </a:r>
          <a:endParaRPr lang="en-US" sz="1100">
            <a:solidFill>
              <a:schemeClr val="dk1"/>
            </a:solidFill>
            <a:latin typeface="+mn-lt"/>
            <a:ea typeface="+mn-ea"/>
            <a:cs typeface="+mn-cs"/>
          </a:endParaRPr>
        </a:p>
        <a:p>
          <a:pPr fontAlgn="base"/>
          <a:r>
            <a:rPr lang="en-US" sz="1100" baseline="0">
              <a:solidFill>
                <a:schemeClr val="dk1"/>
              </a:solidFill>
              <a:latin typeface="+mn-lt"/>
              <a:ea typeface="+mn-ea"/>
              <a:cs typeface="+mn-cs"/>
            </a:rPr>
            <a:t>   invests with Ed(I think 500L)</a:t>
          </a:r>
          <a:endParaRPr lang="en-US"/>
        </a:p>
        <a:p>
          <a:pPr eaLnBrk="1" fontAlgn="base" latinLnBrk="0" hangingPunct="1"/>
          <a:r>
            <a:rPr lang="en-US" sz="1100" baseline="0">
              <a:solidFill>
                <a:schemeClr val="dk1"/>
              </a:solidFill>
              <a:latin typeface="+mn-lt"/>
              <a:ea typeface="+mn-ea"/>
              <a:cs typeface="+mn-cs"/>
            </a:rPr>
            <a:t>   Promoted to Captain for 1625 (if campaigns go well and the GM wants me this far).</a:t>
          </a:r>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B1:U46"/>
  <sheetViews>
    <sheetView zoomScale="85" zoomScaleNormal="85" workbookViewId="0">
      <selection activeCell="F45" sqref="F45"/>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11</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141</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f t="shared" si="0"/>
        <v>15</v>
      </c>
      <c r="O8" s="27">
        <v>0</v>
      </c>
      <c r="P8" s="27">
        <v>0</v>
      </c>
      <c r="Q8" s="27">
        <v>0</v>
      </c>
      <c r="R8" s="27">
        <v>0</v>
      </c>
      <c r="S8" s="32"/>
      <c r="T8" s="47">
        <v>2</v>
      </c>
      <c r="U8" s="8">
        <v>0</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8</v>
      </c>
      <c r="D11" s="22">
        <v>8</v>
      </c>
      <c r="E11" s="22"/>
      <c r="F11" s="3">
        <v>0</v>
      </c>
      <c r="G11" s="3">
        <v>0</v>
      </c>
      <c r="H11" s="3">
        <v>0</v>
      </c>
      <c r="I11" s="8">
        <v>0</v>
      </c>
      <c r="J11" s="2"/>
      <c r="K11" s="35" t="s">
        <v>43</v>
      </c>
      <c r="L11" s="32" t="s">
        <v>7</v>
      </c>
      <c r="M11" s="3">
        <v>0</v>
      </c>
      <c r="N11" s="3">
        <f t="shared" si="0"/>
        <v>11</v>
      </c>
      <c r="O11" s="27">
        <v>0</v>
      </c>
      <c r="P11" s="27">
        <v>0</v>
      </c>
      <c r="Q11" s="27">
        <v>0</v>
      </c>
      <c r="R11" s="27">
        <v>0</v>
      </c>
      <c r="S11" s="32"/>
      <c r="T11" s="47"/>
      <c r="U11" s="8">
        <v>0</v>
      </c>
    </row>
    <row r="12" spans="2:21">
      <c r="B12" s="40" t="s">
        <v>7</v>
      </c>
      <c r="C12" s="23">
        <f t="shared" si="1"/>
        <v>11</v>
      </c>
      <c r="D12" s="23">
        <v>10</v>
      </c>
      <c r="E12" s="23"/>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0</v>
      </c>
      <c r="G14" s="3">
        <v>0</v>
      </c>
      <c r="H14" s="3">
        <v>0</v>
      </c>
      <c r="I14" s="8">
        <v>0</v>
      </c>
      <c r="J14" s="2"/>
      <c r="K14" s="35" t="s">
        <v>46</v>
      </c>
      <c r="L14" s="32" t="s">
        <v>10</v>
      </c>
      <c r="M14" s="3">
        <v>0</v>
      </c>
      <c r="N14" s="3">
        <f t="shared" si="0"/>
        <v>15</v>
      </c>
      <c r="O14" s="27">
        <v>0</v>
      </c>
      <c r="P14" s="27">
        <v>0</v>
      </c>
      <c r="Q14" s="27">
        <v>0</v>
      </c>
      <c r="R14" s="27">
        <v>0</v>
      </c>
      <c r="S14" s="32"/>
      <c r="T14" s="47"/>
      <c r="U14" s="8">
        <v>0</v>
      </c>
    </row>
    <row r="15" spans="2:21">
      <c r="B15" s="40" t="s">
        <v>10</v>
      </c>
      <c r="C15" s="23">
        <f t="shared" si="1"/>
        <v>15</v>
      </c>
      <c r="D15" s="23">
        <v>15</v>
      </c>
      <c r="E15" s="23"/>
      <c r="F15" s="3">
        <v>0</v>
      </c>
      <c r="G15" s="3">
        <v>0</v>
      </c>
      <c r="H15" s="3">
        <v>0</v>
      </c>
      <c r="I15" s="8">
        <v>0</v>
      </c>
      <c r="J15" s="2"/>
      <c r="K15" s="35" t="s">
        <v>47</v>
      </c>
      <c r="L15" s="32" t="s">
        <v>7</v>
      </c>
      <c r="M15" s="3">
        <v>0</v>
      </c>
      <c r="N15" s="3">
        <f t="shared" si="0"/>
        <v>11</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0</v>
      </c>
      <c r="N18" s="3">
        <f t="shared" si="0"/>
        <v>18</v>
      </c>
      <c r="O18" s="27">
        <v>0</v>
      </c>
      <c r="P18" s="27">
        <v>0</v>
      </c>
      <c r="Q18" s="27">
        <v>0</v>
      </c>
      <c r="R18" s="27">
        <v>0</v>
      </c>
      <c r="S18" s="32"/>
      <c r="T18" s="47"/>
      <c r="U18" s="8">
        <v>0</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12</v>
      </c>
      <c r="D20" s="2" t="s">
        <v>96</v>
      </c>
      <c r="E20" s="29"/>
      <c r="F20" s="15"/>
      <c r="G20" s="2"/>
      <c r="J20" s="2"/>
      <c r="K20" s="36" t="s">
        <v>52</v>
      </c>
      <c r="L20" s="32" t="s">
        <v>7</v>
      </c>
      <c r="M20" s="3">
        <v>1</v>
      </c>
      <c r="N20" s="3">
        <f t="shared" si="0"/>
        <v>11</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10</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15</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0</v>
      </c>
      <c r="N29" s="3">
        <f t="shared" si="2"/>
        <v>15</v>
      </c>
      <c r="O29" s="27">
        <v>0</v>
      </c>
      <c r="P29" s="27">
        <v>0</v>
      </c>
      <c r="Q29" s="27">
        <v>0</v>
      </c>
      <c r="R29" s="27">
        <v>0</v>
      </c>
      <c r="S29" s="32"/>
      <c r="T29" s="47"/>
      <c r="U29" s="8">
        <v>0</v>
      </c>
    </row>
    <row r="30" spans="2:21">
      <c r="B30" s="40" t="s">
        <v>28</v>
      </c>
      <c r="C30" s="18"/>
      <c r="D30" s="1"/>
      <c r="E30" s="2"/>
      <c r="F30" s="15"/>
      <c r="G30" s="2"/>
      <c r="J30" s="2"/>
      <c r="K30" s="36" t="s">
        <v>57</v>
      </c>
      <c r="L30" s="32" t="s">
        <v>7</v>
      </c>
      <c r="M30" s="3">
        <v>0</v>
      </c>
      <c r="N30" s="3">
        <f t="shared" si="2"/>
        <v>11</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f t="shared" si="2"/>
        <v>18</v>
      </c>
      <c r="O31" s="27">
        <v>0</v>
      </c>
      <c r="P31" s="27">
        <v>0</v>
      </c>
      <c r="Q31" s="27">
        <v>0</v>
      </c>
      <c r="R31" s="27">
        <v>0</v>
      </c>
      <c r="S31" s="32"/>
      <c r="T31" s="47">
        <v>3</v>
      </c>
      <c r="U31" s="8">
        <v>0</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5</v>
      </c>
      <c r="O36" s="27">
        <v>0</v>
      </c>
      <c r="P36" s="27">
        <v>0</v>
      </c>
      <c r="Q36" s="27">
        <v>0</v>
      </c>
      <c r="R36" s="27">
        <v>0</v>
      </c>
      <c r="S36" s="32"/>
      <c r="T36" s="47"/>
      <c r="U36" s="8" t="str">
        <f>VLOOKUP(N36, Tables!$A$37:$B$59, 2, TRUE)</f>
        <v>Unskilled</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5</v>
      </c>
      <c r="O37" s="27">
        <v>0</v>
      </c>
      <c r="P37" s="27">
        <v>0</v>
      </c>
      <c r="Q37" s="27">
        <v>0</v>
      </c>
      <c r="R37" s="27">
        <v>0</v>
      </c>
      <c r="S37" s="32"/>
      <c r="T37" s="47"/>
      <c r="U37" s="8" t="str">
        <f>VLOOKUP(N37, Tables!$A$37:$B$59, 2, TRUE)</f>
        <v>Unskilled</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10</v>
      </c>
      <c r="O38" s="27">
        <v>0</v>
      </c>
      <c r="P38" s="27">
        <v>0</v>
      </c>
      <c r="Q38" s="27">
        <v>0</v>
      </c>
      <c r="R38" s="27">
        <v>0</v>
      </c>
      <c r="S38" s="32"/>
      <c r="T38" s="47"/>
      <c r="U38" s="8" t="str">
        <f>VLOOKUP(N38, Tables!$A$37:$B$59, 2, TRUE)</f>
        <v>Intermediate</v>
      </c>
    </row>
    <row r="39" spans="2:21">
      <c r="K39" s="35" t="s">
        <v>66</v>
      </c>
      <c r="L39" s="32" t="s">
        <v>106</v>
      </c>
      <c r="M39" s="3">
        <v>1</v>
      </c>
      <c r="N39" s="3">
        <f>IF(M39=1,VLOOKUP(K39,Tables!$A$23:$B$33,2,TRUE),3)+SUM(S39:T39)+VLOOKUP($C$14, Tables!$D$23:$H$40, 2, TRUE) + VLOOKUP($C$16, Tables!$D$23:$H$40, 3, TRUE) + VLOOKUP($C$12, Tables!$D$23:$H$40, 4, TRUE) + VLOOKUP($C$11, Tables!$D$23:$H$40, 5, TRUE)</f>
        <v>13</v>
      </c>
      <c r="O39" s="27">
        <v>0</v>
      </c>
      <c r="P39" s="27">
        <v>0</v>
      </c>
      <c r="Q39" s="27">
        <v>0</v>
      </c>
      <c r="R39" s="27">
        <v>0</v>
      </c>
      <c r="S39" s="32"/>
      <c r="T39" s="47">
        <v>1</v>
      </c>
      <c r="U39" s="8" t="str">
        <f>VLOOKUP(N39, Tables!$A$37:$B$59, 2, TRUE)</f>
        <v>Experienced</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5</v>
      </c>
      <c r="O40" s="27">
        <v>0</v>
      </c>
      <c r="P40" s="27">
        <v>0</v>
      </c>
      <c r="Q40" s="27">
        <v>0</v>
      </c>
      <c r="R40" s="27">
        <v>0</v>
      </c>
      <c r="S40" s="32"/>
      <c r="T40" s="47"/>
      <c r="U40" s="8" t="str">
        <f>VLOOKUP(N40, Tables!$A$37:$B$59, 2, TRUE)</f>
        <v>Unskilled</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5</v>
      </c>
      <c r="O41" s="27">
        <v>0</v>
      </c>
      <c r="P41" s="27">
        <v>0</v>
      </c>
      <c r="Q41" s="27">
        <v>0</v>
      </c>
      <c r="R41" s="27">
        <v>0</v>
      </c>
      <c r="S41" s="32"/>
      <c r="T41" s="47"/>
      <c r="U41" s="8" t="str">
        <f>VLOOKUP(N41, Tables!$A$37:$B$59, 2, TRUE)</f>
        <v>Unskilled</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10</v>
      </c>
      <c r="O42" s="27">
        <v>0</v>
      </c>
      <c r="P42" s="27">
        <v>0</v>
      </c>
      <c r="Q42" s="27">
        <v>0</v>
      </c>
      <c r="R42" s="27">
        <v>0</v>
      </c>
      <c r="S42" s="32"/>
      <c r="T42" s="47"/>
      <c r="U42" s="8" t="str">
        <f>VLOOKUP(N42, Tables!$A$37:$B$59, 2, TRUE)</f>
        <v>Intermediate</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5</v>
      </c>
      <c r="O43" s="27">
        <v>0</v>
      </c>
      <c r="P43" s="27">
        <v>0</v>
      </c>
      <c r="Q43" s="27">
        <v>0</v>
      </c>
      <c r="R43" s="27">
        <v>0</v>
      </c>
      <c r="S43" s="32"/>
      <c r="T43" s="47"/>
      <c r="U43" s="8" t="str">
        <f>VLOOKUP(N43, Tables!$A$37:$B$59, 2, TRUE)</f>
        <v>Unskilled</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5</v>
      </c>
      <c r="O44" s="27">
        <v>0</v>
      </c>
      <c r="P44" s="27">
        <v>0</v>
      </c>
      <c r="Q44" s="27">
        <v>0</v>
      </c>
      <c r="R44" s="27">
        <v>0</v>
      </c>
      <c r="S44" s="32"/>
      <c r="T44" s="47"/>
      <c r="U44" s="8" t="str">
        <f>VLOOKUP(N44, Tables!$A$37:$B$59, 2, TRUE)</f>
        <v>Unskilled</v>
      </c>
    </row>
    <row r="45" spans="2:21" ht="15.75" thickBot="1">
      <c r="K45" s="38" t="s">
        <v>71</v>
      </c>
      <c r="L45" s="33"/>
      <c r="M45" s="11">
        <v>0</v>
      </c>
      <c r="N45" s="11">
        <f>IF(M45=1,VLOOKUP(K45,Tables!$A$23:$B$33,2,TRUE),3)+SUM(S45:T45)+VLOOKUP($C$14, Tables!$D$23:$H$40, 2, TRUE) + VLOOKUP($C$16, Tables!$D$23:$H$40, 3, TRUE) + VLOOKUP($C$12, Tables!$D$23:$H$40, 4, TRUE) + VLOOKUP($C$11, Tables!$D$23:$H$40, 5, TRUE)</f>
        <v>5</v>
      </c>
      <c r="O45" s="28">
        <v>0</v>
      </c>
      <c r="P45" s="28">
        <v>0</v>
      </c>
      <c r="Q45" s="28">
        <v>0</v>
      </c>
      <c r="R45" s="28">
        <v>0</v>
      </c>
      <c r="S45" s="33"/>
      <c r="T45" s="48"/>
      <c r="U45" s="12" t="str">
        <f>VLOOKUP(N45, Tables!$A$37:$B$59, 2, TRUE)</f>
        <v>Unskilled</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list" allowBlank="1" showInputMessage="1" showErrorMessage="1" sqref="C18">
      <formula1>ValidBuilds</formula1>
    </dataValidation>
    <dataValidation type="custom" allowBlank="1" showInputMessage="1" showErrorMessage="1" sqref="B2:B43 B44 C41:C44 C32:C44 C19:C22 C11:C16 M2 D18:F18 C22:G22 C22 C23:F23 G17:J45 B32:F45 E2:J9 J10:J16 N36:N45 L21 L23 L22 L21 L23 O2:U2 V2:V45 U34:U45 K34:U35 K35:K46 K2:L33 N2:N33 D19:D21 F19:F21 E19 E21">
      <formula1>""</formula1>
    </dataValidation>
  </dataValidations>
  <pageMargins left="0.7" right="0.7" top="0.75" bottom="0.75" header="0.3" footer="0.3"/>
  <pageSetup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dimension ref="A2:P59"/>
  <sheetViews>
    <sheetView topLeftCell="A19" workbookViewId="0">
      <selection activeCell="N49" sqref="N49"/>
    </sheetView>
  </sheetViews>
  <sheetFormatPr defaultRowHeight="15"/>
  <cols>
    <col min="1" max="1" width="17" customWidth="1"/>
  </cols>
  <sheetData>
    <row r="2" spans="1:16">
      <c r="A2" t="s">
        <v>74</v>
      </c>
      <c r="B2" t="s">
        <v>75</v>
      </c>
      <c r="C2" t="s">
        <v>76</v>
      </c>
      <c r="D2" t="s">
        <v>11</v>
      </c>
      <c r="F2" t="s">
        <v>15</v>
      </c>
      <c r="G2" t="s">
        <v>75</v>
      </c>
      <c r="H2" t="s">
        <v>76</v>
      </c>
      <c r="I2" t="s">
        <v>77</v>
      </c>
      <c r="K2" t="s">
        <v>78</v>
      </c>
      <c r="L2" t="s">
        <v>9</v>
      </c>
      <c r="M2" t="s">
        <v>11</v>
      </c>
      <c r="O2" t="s">
        <v>18</v>
      </c>
      <c r="P2" t="s">
        <v>90</v>
      </c>
    </row>
    <row r="3" spans="1:16">
      <c r="A3">
        <v>3</v>
      </c>
      <c r="B3">
        <v>-1</v>
      </c>
      <c r="C3">
        <v>-2</v>
      </c>
      <c r="D3">
        <v>-1</v>
      </c>
      <c r="F3">
        <v>3</v>
      </c>
      <c r="G3">
        <v>-2</v>
      </c>
      <c r="H3">
        <v>-1</v>
      </c>
      <c r="I3">
        <v>-1</v>
      </c>
      <c r="K3">
        <v>3</v>
      </c>
      <c r="L3">
        <v>-2</v>
      </c>
      <c r="M3">
        <v>-1</v>
      </c>
      <c r="O3" t="s">
        <v>91</v>
      </c>
      <c r="P3" t="s">
        <v>11</v>
      </c>
    </row>
    <row r="4" spans="1:16">
      <c r="A4">
        <v>4</v>
      </c>
      <c r="B4">
        <v>-1</v>
      </c>
      <c r="C4">
        <v>-2</v>
      </c>
      <c r="D4">
        <v>-1</v>
      </c>
      <c r="F4">
        <v>4</v>
      </c>
      <c r="G4">
        <v>-2</v>
      </c>
      <c r="H4">
        <v>-1</v>
      </c>
      <c r="I4">
        <v>-1</v>
      </c>
      <c r="K4">
        <v>4</v>
      </c>
      <c r="L4">
        <v>-2</v>
      </c>
      <c r="M4">
        <v>-1</v>
      </c>
      <c r="O4" t="s">
        <v>92</v>
      </c>
      <c r="P4" t="s">
        <v>6</v>
      </c>
    </row>
    <row r="5" spans="1:16">
      <c r="A5">
        <v>5</v>
      </c>
      <c r="B5">
        <v>-1</v>
      </c>
      <c r="C5">
        <v>-2</v>
      </c>
      <c r="D5">
        <v>-1</v>
      </c>
      <c r="F5">
        <v>5</v>
      </c>
      <c r="G5">
        <v>-2</v>
      </c>
      <c r="H5">
        <v>-1</v>
      </c>
      <c r="I5">
        <v>-1</v>
      </c>
      <c r="K5">
        <v>5</v>
      </c>
      <c r="L5">
        <v>-2</v>
      </c>
      <c r="M5">
        <v>-1</v>
      </c>
      <c r="O5" t="s">
        <v>93</v>
      </c>
      <c r="P5" t="s">
        <v>8</v>
      </c>
    </row>
    <row r="6" spans="1:16">
      <c r="A6">
        <v>6</v>
      </c>
      <c r="B6">
        <v>0</v>
      </c>
      <c r="C6">
        <v>-1</v>
      </c>
      <c r="D6">
        <v>0</v>
      </c>
      <c r="F6">
        <v>6</v>
      </c>
      <c r="G6">
        <v>-1</v>
      </c>
      <c r="H6">
        <v>0</v>
      </c>
      <c r="I6">
        <v>0</v>
      </c>
      <c r="K6">
        <v>6</v>
      </c>
      <c r="L6">
        <v>-1</v>
      </c>
      <c r="M6">
        <v>0</v>
      </c>
      <c r="O6" t="s">
        <v>82</v>
      </c>
      <c r="P6" t="s">
        <v>7</v>
      </c>
    </row>
    <row r="7" spans="1:16">
      <c r="A7">
        <v>7</v>
      </c>
      <c r="B7">
        <v>0</v>
      </c>
      <c r="C7">
        <v>-1</v>
      </c>
      <c r="D7">
        <v>0</v>
      </c>
      <c r="F7">
        <v>7</v>
      </c>
      <c r="G7">
        <v>-1</v>
      </c>
      <c r="H7">
        <v>0</v>
      </c>
      <c r="I7">
        <v>0</v>
      </c>
      <c r="K7">
        <v>7</v>
      </c>
      <c r="L7">
        <v>-1</v>
      </c>
      <c r="M7">
        <v>0</v>
      </c>
    </row>
    <row r="8" spans="1:16">
      <c r="A8">
        <v>8</v>
      </c>
      <c r="B8">
        <v>0</v>
      </c>
      <c r="C8">
        <v>-1</v>
      </c>
      <c r="D8">
        <v>0</v>
      </c>
      <c r="F8">
        <v>8</v>
      </c>
      <c r="G8">
        <v>-1</v>
      </c>
      <c r="H8">
        <v>0</v>
      </c>
      <c r="I8">
        <v>0</v>
      </c>
      <c r="K8">
        <v>8</v>
      </c>
      <c r="L8">
        <v>-1</v>
      </c>
      <c r="M8">
        <v>0</v>
      </c>
    </row>
    <row r="9" spans="1:16">
      <c r="A9">
        <v>9</v>
      </c>
      <c r="B9">
        <v>0</v>
      </c>
      <c r="C9">
        <v>0</v>
      </c>
      <c r="D9">
        <v>0</v>
      </c>
      <c r="F9">
        <v>9</v>
      </c>
      <c r="G9">
        <v>0</v>
      </c>
      <c r="H9">
        <v>0</v>
      </c>
      <c r="I9">
        <v>0</v>
      </c>
      <c r="K9">
        <v>9</v>
      </c>
      <c r="L9">
        <v>0</v>
      </c>
      <c r="M9">
        <v>0</v>
      </c>
    </row>
    <row r="10" spans="1:16">
      <c r="A10">
        <v>10</v>
      </c>
      <c r="B10">
        <v>0</v>
      </c>
      <c r="C10">
        <v>0</v>
      </c>
      <c r="D10">
        <v>0</v>
      </c>
      <c r="F10">
        <v>10</v>
      </c>
      <c r="G10">
        <v>0</v>
      </c>
      <c r="H10">
        <v>0</v>
      </c>
      <c r="I10">
        <v>0</v>
      </c>
      <c r="K10">
        <v>10</v>
      </c>
      <c r="L10">
        <v>0</v>
      </c>
      <c r="M10">
        <v>0</v>
      </c>
    </row>
    <row r="11" spans="1:16">
      <c r="A11">
        <v>11</v>
      </c>
      <c r="B11">
        <v>0</v>
      </c>
      <c r="C11">
        <v>0</v>
      </c>
      <c r="D11">
        <v>0</v>
      </c>
      <c r="F11">
        <v>11</v>
      </c>
      <c r="G11">
        <v>0</v>
      </c>
      <c r="H11">
        <v>0</v>
      </c>
      <c r="I11">
        <v>0</v>
      </c>
      <c r="K11">
        <v>11</v>
      </c>
      <c r="L11">
        <v>0</v>
      </c>
      <c r="M11">
        <v>0</v>
      </c>
    </row>
    <row r="12" spans="1:16">
      <c r="A12">
        <v>12</v>
      </c>
      <c r="B12">
        <v>1</v>
      </c>
      <c r="C12">
        <v>2</v>
      </c>
      <c r="D12">
        <v>0</v>
      </c>
      <c r="F12">
        <v>12</v>
      </c>
      <c r="G12">
        <v>1</v>
      </c>
      <c r="H12">
        <v>1</v>
      </c>
      <c r="I12">
        <v>0</v>
      </c>
      <c r="K12">
        <v>12</v>
      </c>
      <c r="L12">
        <v>1</v>
      </c>
      <c r="M12">
        <v>0</v>
      </c>
    </row>
    <row r="13" spans="1:16">
      <c r="A13">
        <v>13</v>
      </c>
      <c r="B13">
        <v>1</v>
      </c>
      <c r="C13">
        <v>2</v>
      </c>
      <c r="D13">
        <v>0</v>
      </c>
      <c r="F13">
        <v>13</v>
      </c>
      <c r="G13">
        <v>1</v>
      </c>
      <c r="H13">
        <v>1</v>
      </c>
      <c r="I13">
        <v>0</v>
      </c>
      <c r="K13">
        <v>13</v>
      </c>
      <c r="L13">
        <v>1</v>
      </c>
      <c r="M13">
        <v>0</v>
      </c>
    </row>
    <row r="14" spans="1:16">
      <c r="A14">
        <v>14</v>
      </c>
      <c r="B14">
        <v>1</v>
      </c>
      <c r="C14">
        <v>2</v>
      </c>
      <c r="D14">
        <v>0</v>
      </c>
      <c r="F14">
        <v>14</v>
      </c>
      <c r="G14">
        <v>1</v>
      </c>
      <c r="H14">
        <v>1</v>
      </c>
      <c r="I14">
        <v>0</v>
      </c>
      <c r="K14">
        <v>14</v>
      </c>
      <c r="L14">
        <v>1</v>
      </c>
      <c r="M14">
        <v>0</v>
      </c>
    </row>
    <row r="15" spans="1:16">
      <c r="A15">
        <v>15</v>
      </c>
      <c r="B15">
        <v>1</v>
      </c>
      <c r="C15">
        <v>3</v>
      </c>
      <c r="D15">
        <v>1</v>
      </c>
      <c r="F15">
        <v>15</v>
      </c>
      <c r="G15">
        <v>3</v>
      </c>
      <c r="H15">
        <v>1</v>
      </c>
      <c r="I15">
        <v>1</v>
      </c>
      <c r="K15">
        <v>15</v>
      </c>
      <c r="L15">
        <v>2</v>
      </c>
      <c r="M15">
        <v>1</v>
      </c>
    </row>
    <row r="16" spans="1:16">
      <c r="A16">
        <v>16</v>
      </c>
      <c r="B16">
        <v>1</v>
      </c>
      <c r="C16">
        <v>3</v>
      </c>
      <c r="D16">
        <v>1</v>
      </c>
      <c r="F16">
        <v>16</v>
      </c>
      <c r="G16">
        <v>3</v>
      </c>
      <c r="H16">
        <v>1</v>
      </c>
      <c r="I16">
        <v>1</v>
      </c>
      <c r="K16">
        <v>16</v>
      </c>
      <c r="L16">
        <v>2</v>
      </c>
      <c r="M16">
        <v>1</v>
      </c>
    </row>
    <row r="17" spans="1:13">
      <c r="A17">
        <v>17</v>
      </c>
      <c r="B17">
        <v>1</v>
      </c>
      <c r="C17">
        <v>3</v>
      </c>
      <c r="D17">
        <v>1</v>
      </c>
      <c r="F17">
        <v>17</v>
      </c>
      <c r="G17">
        <v>3</v>
      </c>
      <c r="H17">
        <v>1</v>
      </c>
      <c r="I17">
        <v>1</v>
      </c>
      <c r="K17">
        <v>17</v>
      </c>
      <c r="L17">
        <v>2</v>
      </c>
      <c r="M17">
        <v>1</v>
      </c>
    </row>
    <row r="18" spans="1:13">
      <c r="A18">
        <v>18</v>
      </c>
      <c r="B18">
        <v>2</v>
      </c>
      <c r="C18">
        <v>4</v>
      </c>
      <c r="D18">
        <v>1</v>
      </c>
      <c r="F18">
        <v>18</v>
      </c>
      <c r="G18">
        <v>4</v>
      </c>
      <c r="H18">
        <v>2</v>
      </c>
      <c r="I18">
        <v>1</v>
      </c>
      <c r="K18">
        <v>18</v>
      </c>
      <c r="L18">
        <v>3</v>
      </c>
      <c r="M18">
        <v>1</v>
      </c>
    </row>
    <row r="19" spans="1:13">
      <c r="A19">
        <v>19</v>
      </c>
      <c r="B19">
        <v>2</v>
      </c>
      <c r="C19">
        <v>4</v>
      </c>
      <c r="D19">
        <v>1</v>
      </c>
      <c r="F19">
        <v>19</v>
      </c>
      <c r="G19">
        <v>4</v>
      </c>
      <c r="H19">
        <v>2</v>
      </c>
      <c r="I19">
        <v>1</v>
      </c>
      <c r="K19">
        <v>19</v>
      </c>
      <c r="L19">
        <v>3</v>
      </c>
      <c r="M19">
        <v>1</v>
      </c>
    </row>
    <row r="20" spans="1:13">
      <c r="A20">
        <v>20</v>
      </c>
      <c r="B20">
        <v>2</v>
      </c>
      <c r="C20">
        <v>4</v>
      </c>
      <c r="D20">
        <v>1</v>
      </c>
      <c r="F20">
        <v>20</v>
      </c>
      <c r="G20">
        <v>4</v>
      </c>
      <c r="H20">
        <v>2</v>
      </c>
      <c r="I20">
        <v>1</v>
      </c>
      <c r="K20">
        <v>20</v>
      </c>
      <c r="L20">
        <v>3</v>
      </c>
      <c r="M20">
        <v>1</v>
      </c>
    </row>
    <row r="22" spans="1:13">
      <c r="A22" t="s">
        <v>79</v>
      </c>
      <c r="B22" t="s">
        <v>80</v>
      </c>
      <c r="D22" t="s">
        <v>81</v>
      </c>
      <c r="E22" t="s">
        <v>9</v>
      </c>
      <c r="F22" t="s">
        <v>11</v>
      </c>
      <c r="G22" t="s">
        <v>77</v>
      </c>
      <c r="H22" t="s">
        <v>75</v>
      </c>
    </row>
    <row r="23" spans="1:13">
      <c r="A23" s="7" t="s">
        <v>61</v>
      </c>
      <c r="B23">
        <v>10</v>
      </c>
      <c r="D23">
        <v>3</v>
      </c>
      <c r="E23">
        <v>-1</v>
      </c>
      <c r="F23">
        <v>-1</v>
      </c>
      <c r="G23">
        <v>-2</v>
      </c>
      <c r="H23">
        <v>-1</v>
      </c>
    </row>
    <row r="24" spans="1:13">
      <c r="A24" s="7" t="s">
        <v>62</v>
      </c>
      <c r="B24">
        <v>10</v>
      </c>
      <c r="D24">
        <v>4</v>
      </c>
      <c r="E24">
        <v>-1</v>
      </c>
      <c r="F24">
        <v>-1</v>
      </c>
      <c r="G24">
        <v>-2</v>
      </c>
      <c r="H24">
        <v>-1</v>
      </c>
    </row>
    <row r="25" spans="1:13">
      <c r="A25" s="7" t="s">
        <v>63</v>
      </c>
      <c r="B25">
        <v>8</v>
      </c>
      <c r="D25">
        <v>5</v>
      </c>
      <c r="E25">
        <v>-1</v>
      </c>
      <c r="F25">
        <v>-1</v>
      </c>
      <c r="G25">
        <v>-2</v>
      </c>
      <c r="H25">
        <v>-1</v>
      </c>
    </row>
    <row r="26" spans="1:13">
      <c r="A26" s="7" t="s">
        <v>64</v>
      </c>
      <c r="B26">
        <v>10</v>
      </c>
      <c r="D26">
        <v>6</v>
      </c>
      <c r="E26">
        <v>-1</v>
      </c>
      <c r="F26">
        <v>0</v>
      </c>
      <c r="G26">
        <v>-1</v>
      </c>
      <c r="H26">
        <v>0</v>
      </c>
    </row>
    <row r="27" spans="1:13">
      <c r="A27" s="7" t="s">
        <v>65</v>
      </c>
      <c r="B27">
        <v>10</v>
      </c>
      <c r="D27">
        <v>7</v>
      </c>
      <c r="E27">
        <v>-1</v>
      </c>
      <c r="F27">
        <v>0</v>
      </c>
      <c r="G27">
        <v>-1</v>
      </c>
      <c r="H27">
        <v>0</v>
      </c>
    </row>
    <row r="28" spans="1:13">
      <c r="A28" s="7" t="s">
        <v>66</v>
      </c>
      <c r="B28">
        <v>10</v>
      </c>
      <c r="D28">
        <v>8</v>
      </c>
      <c r="E28">
        <v>-1</v>
      </c>
      <c r="F28">
        <v>0</v>
      </c>
      <c r="G28">
        <v>-1</v>
      </c>
      <c r="H28">
        <v>0</v>
      </c>
    </row>
    <row r="29" spans="1:13">
      <c r="A29" s="7" t="s">
        <v>67</v>
      </c>
      <c r="B29">
        <v>10</v>
      </c>
      <c r="D29">
        <v>9</v>
      </c>
      <c r="E29">
        <v>0</v>
      </c>
      <c r="F29">
        <v>0</v>
      </c>
      <c r="G29">
        <v>0</v>
      </c>
      <c r="H29">
        <v>0</v>
      </c>
    </row>
    <row r="30" spans="1:13">
      <c r="A30" s="7" t="s">
        <v>68</v>
      </c>
      <c r="B30">
        <v>10</v>
      </c>
      <c r="D30">
        <v>10</v>
      </c>
      <c r="E30">
        <v>0</v>
      </c>
      <c r="F30">
        <v>0</v>
      </c>
      <c r="G30">
        <v>0</v>
      </c>
      <c r="H30">
        <v>0</v>
      </c>
    </row>
    <row r="31" spans="1:13">
      <c r="A31" s="7" t="s">
        <v>69</v>
      </c>
      <c r="B31">
        <v>8</v>
      </c>
      <c r="D31">
        <v>11</v>
      </c>
      <c r="E31">
        <v>0</v>
      </c>
      <c r="F31">
        <v>0</v>
      </c>
      <c r="G31">
        <v>0</v>
      </c>
      <c r="H31">
        <v>0</v>
      </c>
    </row>
    <row r="32" spans="1:13">
      <c r="A32" s="7" t="s">
        <v>70</v>
      </c>
      <c r="B32">
        <v>10</v>
      </c>
      <c r="D32">
        <v>12</v>
      </c>
      <c r="E32">
        <v>1</v>
      </c>
      <c r="F32">
        <v>0</v>
      </c>
      <c r="G32">
        <v>1</v>
      </c>
      <c r="H32">
        <v>0</v>
      </c>
    </row>
    <row r="33" spans="1:8" ht="15.75" thickBot="1">
      <c r="A33" s="9" t="s">
        <v>71</v>
      </c>
      <c r="B33">
        <v>8</v>
      </c>
      <c r="D33">
        <v>13</v>
      </c>
      <c r="E33">
        <v>1</v>
      </c>
      <c r="F33">
        <v>0</v>
      </c>
      <c r="G33">
        <v>1</v>
      </c>
      <c r="H33">
        <v>0</v>
      </c>
    </row>
    <row r="34" spans="1:8" ht="15.75" thickTop="1">
      <c r="D34">
        <v>14</v>
      </c>
      <c r="E34">
        <v>1</v>
      </c>
      <c r="F34">
        <v>0</v>
      </c>
      <c r="G34">
        <v>1</v>
      </c>
      <c r="H34">
        <v>0</v>
      </c>
    </row>
    <row r="35" spans="1:8">
      <c r="D35">
        <v>15</v>
      </c>
      <c r="E35">
        <v>1</v>
      </c>
      <c r="F35">
        <v>1</v>
      </c>
      <c r="G35">
        <v>2</v>
      </c>
      <c r="H35">
        <v>1</v>
      </c>
    </row>
    <row r="36" spans="1:8">
      <c r="A36" t="s">
        <v>132</v>
      </c>
      <c r="B36" t="s">
        <v>80</v>
      </c>
      <c r="D36">
        <v>16</v>
      </c>
      <c r="E36">
        <v>1</v>
      </c>
      <c r="F36">
        <v>1</v>
      </c>
      <c r="G36">
        <v>2</v>
      </c>
      <c r="H36">
        <v>1</v>
      </c>
    </row>
    <row r="37" spans="1:8">
      <c r="A37">
        <v>3</v>
      </c>
      <c r="B37" t="s">
        <v>133</v>
      </c>
      <c r="D37">
        <v>17</v>
      </c>
      <c r="E37">
        <v>1</v>
      </c>
      <c r="F37">
        <v>1</v>
      </c>
      <c r="G37">
        <v>2</v>
      </c>
      <c r="H37">
        <v>1</v>
      </c>
    </row>
    <row r="38" spans="1:8">
      <c r="A38">
        <v>4</v>
      </c>
      <c r="B38" t="s">
        <v>133</v>
      </c>
      <c r="D38">
        <v>18</v>
      </c>
      <c r="E38">
        <v>2</v>
      </c>
      <c r="F38">
        <v>1</v>
      </c>
      <c r="G38">
        <v>3</v>
      </c>
      <c r="H38">
        <v>1</v>
      </c>
    </row>
    <row r="39" spans="1:8">
      <c r="A39">
        <v>5</v>
      </c>
      <c r="B39" t="s">
        <v>133</v>
      </c>
      <c r="D39">
        <v>19</v>
      </c>
      <c r="E39">
        <v>2</v>
      </c>
      <c r="F39">
        <v>1</v>
      </c>
      <c r="G39">
        <v>3</v>
      </c>
      <c r="H39">
        <v>1</v>
      </c>
    </row>
    <row r="40" spans="1:8">
      <c r="A40">
        <v>6</v>
      </c>
      <c r="B40" t="s">
        <v>134</v>
      </c>
      <c r="D40">
        <v>20</v>
      </c>
      <c r="E40">
        <v>2</v>
      </c>
      <c r="F40">
        <v>1</v>
      </c>
      <c r="G40">
        <v>3</v>
      </c>
      <c r="H40">
        <v>1</v>
      </c>
    </row>
    <row r="41" spans="1:8">
      <c r="A41">
        <v>7</v>
      </c>
      <c r="B41" t="s">
        <v>134</v>
      </c>
    </row>
    <row r="42" spans="1:8">
      <c r="A42">
        <v>8</v>
      </c>
      <c r="B42" t="s">
        <v>134</v>
      </c>
    </row>
    <row r="43" spans="1:8">
      <c r="A43">
        <v>9</v>
      </c>
      <c r="B43" t="s">
        <v>135</v>
      </c>
    </row>
    <row r="44" spans="1:8">
      <c r="A44">
        <v>10</v>
      </c>
      <c r="B44" t="s">
        <v>135</v>
      </c>
    </row>
    <row r="45" spans="1:8">
      <c r="A45">
        <v>11</v>
      </c>
      <c r="B45" t="s">
        <v>135</v>
      </c>
    </row>
    <row r="46" spans="1:8">
      <c r="A46">
        <v>12</v>
      </c>
      <c r="B46" t="s">
        <v>136</v>
      </c>
    </row>
    <row r="47" spans="1:8">
      <c r="A47">
        <v>13</v>
      </c>
      <c r="B47" t="s">
        <v>136</v>
      </c>
    </row>
    <row r="48" spans="1:8">
      <c r="A48">
        <v>14</v>
      </c>
      <c r="B48" t="s">
        <v>136</v>
      </c>
    </row>
    <row r="49" spans="1:2">
      <c r="A49">
        <v>15</v>
      </c>
      <c r="B49" t="s">
        <v>137</v>
      </c>
    </row>
    <row r="50" spans="1:2">
      <c r="A50">
        <v>16</v>
      </c>
      <c r="B50" t="s">
        <v>137</v>
      </c>
    </row>
    <row r="51" spans="1:2">
      <c r="A51">
        <v>17</v>
      </c>
      <c r="B51" t="s">
        <v>137</v>
      </c>
    </row>
    <row r="52" spans="1:2">
      <c r="A52">
        <v>18</v>
      </c>
      <c r="B52" t="s">
        <v>138</v>
      </c>
    </row>
    <row r="53" spans="1:2">
      <c r="A53">
        <v>19</v>
      </c>
      <c r="B53" t="s">
        <v>138</v>
      </c>
    </row>
    <row r="54" spans="1:2">
      <c r="A54">
        <v>20</v>
      </c>
      <c r="B54" t="s">
        <v>138</v>
      </c>
    </row>
    <row r="55" spans="1:2">
      <c r="A55">
        <v>21</v>
      </c>
      <c r="B55" t="s">
        <v>103</v>
      </c>
    </row>
    <row r="56" spans="1:2">
      <c r="A56">
        <v>22</v>
      </c>
      <c r="B56" t="s">
        <v>103</v>
      </c>
    </row>
    <row r="57" spans="1:2">
      <c r="A57">
        <v>23</v>
      </c>
      <c r="B57" t="s">
        <v>103</v>
      </c>
    </row>
    <row r="58" spans="1:2">
      <c r="A58">
        <v>24</v>
      </c>
      <c r="B58" t="s">
        <v>139</v>
      </c>
    </row>
    <row r="59" spans="1:2">
      <c r="A59">
        <v>25</v>
      </c>
      <c r="B59"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U46"/>
  <sheetViews>
    <sheetView zoomScale="85" zoomScaleNormal="85" workbookViewId="0">
      <selection activeCell="F20" sqref="F20"/>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11</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114</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f t="shared" si="0"/>
        <v>15</v>
      </c>
      <c r="O8" s="27">
        <v>1</v>
      </c>
      <c r="P8" s="27">
        <v>0</v>
      </c>
      <c r="Q8" s="27">
        <v>0</v>
      </c>
      <c r="R8" s="27">
        <v>0</v>
      </c>
      <c r="S8" s="32"/>
      <c r="T8" s="47">
        <v>2</v>
      </c>
      <c r="U8" s="8">
        <v>0</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9</v>
      </c>
      <c r="D11" s="22">
        <v>8</v>
      </c>
      <c r="E11" s="22">
        <v>1</v>
      </c>
      <c r="F11" s="3">
        <v>0</v>
      </c>
      <c r="G11" s="3">
        <v>0</v>
      </c>
      <c r="H11" s="3">
        <v>0</v>
      </c>
      <c r="I11" s="8">
        <v>0</v>
      </c>
      <c r="J11" s="2"/>
      <c r="K11" s="35" t="s">
        <v>43</v>
      </c>
      <c r="L11" s="32" t="s">
        <v>7</v>
      </c>
      <c r="M11" s="3">
        <v>0</v>
      </c>
      <c r="N11" s="3">
        <f t="shared" si="0"/>
        <v>11</v>
      </c>
      <c r="O11" s="27">
        <v>0</v>
      </c>
      <c r="P11" s="27">
        <v>0</v>
      </c>
      <c r="Q11" s="27">
        <v>0</v>
      </c>
      <c r="R11" s="27">
        <v>0</v>
      </c>
      <c r="S11" s="32"/>
      <c r="T11" s="47"/>
      <c r="U11" s="8">
        <v>0</v>
      </c>
    </row>
    <row r="12" spans="2:21">
      <c r="B12" s="40" t="s">
        <v>7</v>
      </c>
      <c r="C12" s="23">
        <f t="shared" si="1"/>
        <v>11</v>
      </c>
      <c r="D12" s="23">
        <v>10</v>
      </c>
      <c r="E12" s="23"/>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0</v>
      </c>
      <c r="G14" s="3">
        <v>0</v>
      </c>
      <c r="H14" s="3">
        <v>0</v>
      </c>
      <c r="I14" s="8">
        <v>0</v>
      </c>
      <c r="J14" s="2"/>
      <c r="K14" s="35" t="s">
        <v>46</v>
      </c>
      <c r="L14" s="32" t="s">
        <v>10</v>
      </c>
      <c r="M14" s="3">
        <v>1</v>
      </c>
      <c r="N14" s="3">
        <f t="shared" si="0"/>
        <v>15</v>
      </c>
      <c r="O14" s="27">
        <v>1</v>
      </c>
      <c r="P14" s="27">
        <v>0</v>
      </c>
      <c r="Q14" s="27">
        <v>0</v>
      </c>
      <c r="R14" s="27">
        <v>0</v>
      </c>
      <c r="S14" s="32"/>
      <c r="T14" s="47" t="s">
        <v>140</v>
      </c>
      <c r="U14" s="8">
        <v>0</v>
      </c>
    </row>
    <row r="15" spans="2:21">
      <c r="B15" s="40" t="s">
        <v>10</v>
      </c>
      <c r="C15" s="23">
        <f t="shared" si="1"/>
        <v>15</v>
      </c>
      <c r="D15" s="23">
        <v>15</v>
      </c>
      <c r="E15" s="23"/>
      <c r="F15" s="3">
        <v>0</v>
      </c>
      <c r="G15" s="3">
        <v>0</v>
      </c>
      <c r="H15" s="3">
        <v>0</v>
      </c>
      <c r="I15" s="8">
        <v>0</v>
      </c>
      <c r="J15" s="2"/>
      <c r="K15" s="35" t="s">
        <v>47</v>
      </c>
      <c r="L15" s="32" t="s">
        <v>7</v>
      </c>
      <c r="M15" s="3">
        <v>0</v>
      </c>
      <c r="N15" s="3">
        <f t="shared" si="0"/>
        <v>11</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1</v>
      </c>
      <c r="N18" s="3">
        <f t="shared" si="0"/>
        <v>18</v>
      </c>
      <c r="O18" s="27">
        <v>0</v>
      </c>
      <c r="P18" s="27">
        <v>0</v>
      </c>
      <c r="Q18" s="27">
        <v>0</v>
      </c>
      <c r="R18" s="27">
        <v>0</v>
      </c>
      <c r="S18" s="32"/>
      <c r="T18" s="47" t="s">
        <v>140</v>
      </c>
      <c r="U18" s="8">
        <v>0</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12</v>
      </c>
      <c r="D20" s="2" t="s">
        <v>96</v>
      </c>
      <c r="E20" s="29">
        <v>1</v>
      </c>
      <c r="F20" s="15"/>
      <c r="G20" s="2"/>
      <c r="J20" s="2"/>
      <c r="K20" s="36" t="s">
        <v>52</v>
      </c>
      <c r="L20" s="32" t="s">
        <v>7</v>
      </c>
      <c r="M20" s="3">
        <v>1</v>
      </c>
      <c r="N20" s="3">
        <f t="shared" si="0"/>
        <v>11</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11</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15</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1</v>
      </c>
      <c r="N29" s="3">
        <f t="shared" si="2"/>
        <v>15</v>
      </c>
      <c r="O29" s="27">
        <v>0</v>
      </c>
      <c r="P29" s="27">
        <v>0</v>
      </c>
      <c r="Q29" s="27">
        <v>0</v>
      </c>
      <c r="R29" s="27">
        <v>0</v>
      </c>
      <c r="S29" s="32"/>
      <c r="T29" s="47" t="s">
        <v>140</v>
      </c>
      <c r="U29" s="8">
        <v>0</v>
      </c>
    </row>
    <row r="30" spans="2:21">
      <c r="B30" s="40" t="s">
        <v>28</v>
      </c>
      <c r="C30" s="18"/>
      <c r="D30" s="1"/>
      <c r="E30" s="2"/>
      <c r="F30" s="15"/>
      <c r="G30" s="2"/>
      <c r="J30" s="2"/>
      <c r="K30" s="36" t="s">
        <v>57</v>
      </c>
      <c r="L30" s="32" t="s">
        <v>7</v>
      </c>
      <c r="M30" s="3">
        <v>0</v>
      </c>
      <c r="N30" s="3">
        <f t="shared" si="2"/>
        <v>11</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f t="shared" si="2"/>
        <v>18</v>
      </c>
      <c r="O31" s="27">
        <v>0</v>
      </c>
      <c r="P31" s="27">
        <v>0</v>
      </c>
      <c r="Q31" s="27">
        <v>0</v>
      </c>
      <c r="R31" s="27">
        <v>0</v>
      </c>
      <c r="S31" s="32"/>
      <c r="T31" s="47">
        <v>3</v>
      </c>
      <c r="U31" s="8">
        <v>0</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5</v>
      </c>
      <c r="O36" s="27">
        <v>0</v>
      </c>
      <c r="P36" s="27">
        <v>0</v>
      </c>
      <c r="Q36" s="27">
        <v>0</v>
      </c>
      <c r="R36" s="27">
        <v>0</v>
      </c>
      <c r="S36" s="32"/>
      <c r="T36" s="47"/>
      <c r="U36" s="8" t="str">
        <f>VLOOKUP(N36, Tables!$A$37:$B$59, 2, TRUE)</f>
        <v>Unskilled</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5</v>
      </c>
      <c r="O37" s="27">
        <v>0</v>
      </c>
      <c r="P37" s="27">
        <v>0</v>
      </c>
      <c r="Q37" s="27">
        <v>0</v>
      </c>
      <c r="R37" s="27">
        <v>0</v>
      </c>
      <c r="S37" s="32"/>
      <c r="T37" s="47"/>
      <c r="U37" s="8" t="str">
        <f>VLOOKUP(N37, Tables!$A$37:$B$59, 2, TRUE)</f>
        <v>Unskilled</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10</v>
      </c>
      <c r="O38" s="27">
        <v>0</v>
      </c>
      <c r="P38" s="27">
        <v>0</v>
      </c>
      <c r="Q38" s="27">
        <v>0</v>
      </c>
      <c r="R38" s="27">
        <v>0</v>
      </c>
      <c r="S38" s="32"/>
      <c r="T38" s="47"/>
      <c r="U38" s="8" t="str">
        <f>VLOOKUP(N38, Tables!$A$37:$B$59, 2, TRUE)</f>
        <v>Intermediate</v>
      </c>
    </row>
    <row r="39" spans="2:21">
      <c r="K39" s="35" t="s">
        <v>66</v>
      </c>
      <c r="L39" s="32" t="s">
        <v>106</v>
      </c>
      <c r="M39" s="3">
        <v>1</v>
      </c>
      <c r="N39" s="3">
        <f>IF(M39=1,VLOOKUP(K39,Tables!$A$23:$B$33,2,TRUE),3)+SUM(S39:T39)+VLOOKUP($C$14, Tables!$D$23:$H$40, 2, TRUE) + VLOOKUP($C$16, Tables!$D$23:$H$40, 3, TRUE) + VLOOKUP($C$12, Tables!$D$23:$H$40, 4, TRUE) + VLOOKUP($C$11, Tables!$D$23:$H$40, 5, TRUE)</f>
        <v>13</v>
      </c>
      <c r="O39" s="27">
        <v>1</v>
      </c>
      <c r="P39" s="27">
        <v>0</v>
      </c>
      <c r="Q39" s="27">
        <v>0</v>
      </c>
      <c r="R39" s="27">
        <v>0</v>
      </c>
      <c r="S39" s="32"/>
      <c r="T39" s="47">
        <v>1</v>
      </c>
      <c r="U39" s="8" t="str">
        <f>VLOOKUP(N39, Tables!$A$37:$B$59, 2, TRUE)</f>
        <v>Experienced</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5</v>
      </c>
      <c r="O40" s="27">
        <v>0</v>
      </c>
      <c r="P40" s="27">
        <v>0</v>
      </c>
      <c r="Q40" s="27">
        <v>0</v>
      </c>
      <c r="R40" s="27">
        <v>0</v>
      </c>
      <c r="S40" s="32"/>
      <c r="T40" s="47"/>
      <c r="U40" s="8" t="str">
        <f>VLOOKUP(N40, Tables!$A$37:$B$59, 2, TRUE)</f>
        <v>Unskilled</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5</v>
      </c>
      <c r="O41" s="27">
        <v>0</v>
      </c>
      <c r="P41" s="27">
        <v>0</v>
      </c>
      <c r="Q41" s="27">
        <v>0</v>
      </c>
      <c r="R41" s="27">
        <v>0</v>
      </c>
      <c r="S41" s="32"/>
      <c r="T41" s="47"/>
      <c r="U41" s="8" t="str">
        <f>VLOOKUP(N41, Tables!$A$37:$B$59, 2, TRUE)</f>
        <v>Unskilled</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10</v>
      </c>
      <c r="O42" s="27">
        <v>0</v>
      </c>
      <c r="P42" s="27">
        <v>0</v>
      </c>
      <c r="Q42" s="27">
        <v>0</v>
      </c>
      <c r="R42" s="27">
        <v>0</v>
      </c>
      <c r="S42" s="32"/>
      <c r="T42" s="47"/>
      <c r="U42" s="8" t="str">
        <f>VLOOKUP(N42, Tables!$A$37:$B$59, 2, TRUE)</f>
        <v>Intermediate</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5</v>
      </c>
      <c r="O43" s="27">
        <v>0</v>
      </c>
      <c r="P43" s="27">
        <v>0</v>
      </c>
      <c r="Q43" s="27">
        <v>0</v>
      </c>
      <c r="R43" s="27">
        <v>0</v>
      </c>
      <c r="S43" s="32"/>
      <c r="T43" s="47"/>
      <c r="U43" s="8" t="str">
        <f>VLOOKUP(N43, Tables!$A$37:$B$59, 2, TRUE)</f>
        <v>Unskilled</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5</v>
      </c>
      <c r="O44" s="27">
        <v>0</v>
      </c>
      <c r="P44" s="27">
        <v>0</v>
      </c>
      <c r="Q44" s="27">
        <v>0</v>
      </c>
      <c r="R44" s="27">
        <v>0</v>
      </c>
      <c r="S44" s="32"/>
      <c r="T44" s="47"/>
      <c r="U44" s="8" t="str">
        <f>VLOOKUP(N44, Tables!$A$37:$B$59, 2, TRUE)</f>
        <v>Unskilled</v>
      </c>
    </row>
    <row r="45" spans="2:21" ht="15.75" thickBot="1">
      <c r="K45" s="38" t="s">
        <v>71</v>
      </c>
      <c r="L45" s="33"/>
      <c r="M45" s="11">
        <v>0</v>
      </c>
      <c r="N45" s="11">
        <f>IF(M45=1,VLOOKUP(K45,Tables!$A$23:$B$33,2,TRUE),3)+SUM(S45:T45)+VLOOKUP($C$14, Tables!$D$23:$H$40, 2, TRUE) + VLOOKUP($C$16, Tables!$D$23:$H$40, 3, TRUE) + VLOOKUP($C$12, Tables!$D$23:$H$40, 4, TRUE) + VLOOKUP($C$11, Tables!$D$23:$H$40, 5, TRUE)</f>
        <v>5</v>
      </c>
      <c r="O45" s="28">
        <v>0</v>
      </c>
      <c r="P45" s="28">
        <v>0</v>
      </c>
      <c r="Q45" s="28">
        <v>0</v>
      </c>
      <c r="R45" s="28">
        <v>0</v>
      </c>
      <c r="S45" s="33"/>
      <c r="T45" s="48"/>
      <c r="U45" s="12" t="str">
        <f>VLOOKUP(N45, Tables!$A$37:$B$59, 2, TRUE)</f>
        <v>Unskilled</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custom" allowBlank="1" showInputMessage="1" showErrorMessage="1" sqref="B2:B44 C19:C22 C11:C16 M2 C22:G22 C23:F23 G17:J45 B32:F45 E2:J9 J10:J16 N36:N45 O2:U2 V2:V45 U34:U45 K34:U35 K35:K46 K2:L33 N2:N33 D18:D21 F18:F21 E18:E19 E21">
      <formula1>""</formula1>
    </dataValidation>
    <dataValidation type="list" allowBlank="1" showInputMessage="1" showErrorMessage="1" sqref="C18">
      <formula1>ValidBuilds</formula1>
    </dataValidation>
  </dataValidation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dimension ref="B1:U46"/>
  <sheetViews>
    <sheetView zoomScale="85" zoomScaleNormal="85" workbookViewId="0">
      <selection activeCell="H50" sqref="H50"/>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11</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114</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f t="shared" si="0"/>
        <v>15</v>
      </c>
      <c r="O8" s="27">
        <v>1</v>
      </c>
      <c r="P8" s="27">
        <v>1</v>
      </c>
      <c r="Q8" s="27">
        <v>0</v>
      </c>
      <c r="R8" s="27">
        <v>0</v>
      </c>
      <c r="S8" s="32"/>
      <c r="T8" s="47">
        <v>2</v>
      </c>
      <c r="U8" s="8">
        <v>0</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9</v>
      </c>
      <c r="D11" s="22">
        <v>8</v>
      </c>
      <c r="E11" s="22">
        <v>1</v>
      </c>
      <c r="F11" s="3">
        <v>0</v>
      </c>
      <c r="G11" s="3">
        <v>0</v>
      </c>
      <c r="H11" s="3">
        <v>0</v>
      </c>
      <c r="I11" s="8">
        <v>0</v>
      </c>
      <c r="J11" s="2"/>
      <c r="K11" s="35" t="s">
        <v>43</v>
      </c>
      <c r="L11" s="32" t="s">
        <v>7</v>
      </c>
      <c r="M11" s="3">
        <v>0</v>
      </c>
      <c r="N11" s="3">
        <f t="shared" si="0"/>
        <v>11</v>
      </c>
      <c r="O11" s="27">
        <v>0</v>
      </c>
      <c r="P11" s="27">
        <v>0</v>
      </c>
      <c r="Q11" s="27">
        <v>0</v>
      </c>
      <c r="R11" s="27">
        <v>0</v>
      </c>
      <c r="S11" s="32"/>
      <c r="T11" s="47"/>
      <c r="U11" s="8">
        <v>0</v>
      </c>
    </row>
    <row r="12" spans="2:21">
      <c r="B12" s="40" t="s">
        <v>7</v>
      </c>
      <c r="C12" s="23">
        <f t="shared" si="1"/>
        <v>11</v>
      </c>
      <c r="D12" s="23">
        <v>10</v>
      </c>
      <c r="E12" s="23"/>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0</v>
      </c>
      <c r="G14" s="3">
        <v>0</v>
      </c>
      <c r="H14" s="3">
        <v>0</v>
      </c>
      <c r="I14" s="8">
        <v>0</v>
      </c>
      <c r="J14" s="2"/>
      <c r="K14" s="35" t="s">
        <v>46</v>
      </c>
      <c r="L14" s="32" t="s">
        <v>10</v>
      </c>
      <c r="M14" s="3">
        <v>1</v>
      </c>
      <c r="N14" s="3">
        <f t="shared" si="0"/>
        <v>15</v>
      </c>
      <c r="O14" s="27">
        <v>1</v>
      </c>
      <c r="P14" s="27">
        <v>1</v>
      </c>
      <c r="Q14" s="27">
        <v>0</v>
      </c>
      <c r="R14" s="27">
        <v>0</v>
      </c>
      <c r="S14" s="32"/>
      <c r="T14" s="47" t="s">
        <v>140</v>
      </c>
      <c r="U14" s="8">
        <v>0</v>
      </c>
    </row>
    <row r="15" spans="2:21">
      <c r="B15" s="40" t="s">
        <v>10</v>
      </c>
      <c r="C15" s="23">
        <f t="shared" si="1"/>
        <v>15</v>
      </c>
      <c r="D15" s="23">
        <v>15</v>
      </c>
      <c r="E15" s="23"/>
      <c r="F15" s="3">
        <v>1</v>
      </c>
      <c r="G15" s="3">
        <v>1</v>
      </c>
      <c r="H15" s="3">
        <v>0</v>
      </c>
      <c r="I15" s="8">
        <v>0</v>
      </c>
      <c r="J15" s="2"/>
      <c r="K15" s="35" t="s">
        <v>47</v>
      </c>
      <c r="L15" s="32" t="s">
        <v>7</v>
      </c>
      <c r="M15" s="3">
        <v>0</v>
      </c>
      <c r="N15" s="3">
        <f t="shared" si="0"/>
        <v>11</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1</v>
      </c>
      <c r="N18" s="3">
        <f t="shared" si="0"/>
        <v>18</v>
      </c>
      <c r="O18" s="27">
        <v>0</v>
      </c>
      <c r="P18" s="27">
        <v>0</v>
      </c>
      <c r="Q18" s="27">
        <v>0</v>
      </c>
      <c r="R18" s="27">
        <v>0</v>
      </c>
      <c r="S18" s="32"/>
      <c r="T18" s="47" t="s">
        <v>140</v>
      </c>
      <c r="U18" s="8">
        <v>0</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13</v>
      </c>
      <c r="D20" s="2" t="s">
        <v>96</v>
      </c>
      <c r="E20" s="29">
        <v>3</v>
      </c>
      <c r="F20" s="15"/>
      <c r="G20" s="2"/>
      <c r="J20" s="2"/>
      <c r="K20" s="36" t="s">
        <v>52</v>
      </c>
      <c r="L20" s="32" t="s">
        <v>7</v>
      </c>
      <c r="M20" s="3">
        <v>1</v>
      </c>
      <c r="N20" s="3">
        <f t="shared" si="0"/>
        <v>11</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11</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15</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0</v>
      </c>
      <c r="N29" s="3">
        <f t="shared" si="2"/>
        <v>15</v>
      </c>
      <c r="O29" s="27">
        <v>0</v>
      </c>
      <c r="P29" s="27">
        <v>0</v>
      </c>
      <c r="Q29" s="27">
        <v>0</v>
      </c>
      <c r="R29" s="27">
        <v>0</v>
      </c>
      <c r="S29" s="32"/>
      <c r="T29" s="47"/>
      <c r="U29" s="8">
        <v>0</v>
      </c>
    </row>
    <row r="30" spans="2:21">
      <c r="B30" s="40" t="s">
        <v>28</v>
      </c>
      <c r="C30" s="18"/>
      <c r="D30" s="1"/>
      <c r="E30" s="2"/>
      <c r="F30" s="15"/>
      <c r="G30" s="2"/>
      <c r="J30" s="2"/>
      <c r="K30" s="36" t="s">
        <v>57</v>
      </c>
      <c r="L30" s="32" t="s">
        <v>7</v>
      </c>
      <c r="M30" s="3">
        <v>0</v>
      </c>
      <c r="N30" s="3">
        <f t="shared" si="2"/>
        <v>11</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f t="shared" si="2"/>
        <v>18</v>
      </c>
      <c r="O31" s="27">
        <v>0</v>
      </c>
      <c r="P31" s="27">
        <v>0</v>
      </c>
      <c r="Q31" s="27">
        <v>0</v>
      </c>
      <c r="R31" s="27">
        <v>0</v>
      </c>
      <c r="S31" s="32"/>
      <c r="T31" s="47">
        <v>3</v>
      </c>
      <c r="U31" s="8">
        <v>0</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5</v>
      </c>
      <c r="O36" s="27">
        <v>0</v>
      </c>
      <c r="P36" s="27">
        <v>0</v>
      </c>
      <c r="Q36" s="27">
        <v>0</v>
      </c>
      <c r="R36" s="27">
        <v>0</v>
      </c>
      <c r="S36" s="32"/>
      <c r="T36" s="47"/>
      <c r="U36" s="8" t="str">
        <f>VLOOKUP(N36, Tables!$A$37:$B$59, 2, TRUE)</f>
        <v>Unskilled</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5</v>
      </c>
      <c r="O37" s="27">
        <v>0</v>
      </c>
      <c r="P37" s="27">
        <v>0</v>
      </c>
      <c r="Q37" s="27">
        <v>0</v>
      </c>
      <c r="R37" s="27">
        <v>0</v>
      </c>
      <c r="S37" s="32"/>
      <c r="T37" s="47"/>
      <c r="U37" s="8" t="str">
        <f>VLOOKUP(N37, Tables!$A$37:$B$59, 2, TRUE)</f>
        <v>Unskilled</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10</v>
      </c>
      <c r="O38" s="27">
        <v>1</v>
      </c>
      <c r="P38" s="27">
        <v>0</v>
      </c>
      <c r="Q38" s="27">
        <v>0</v>
      </c>
      <c r="R38" s="27">
        <v>0</v>
      </c>
      <c r="S38" s="32"/>
      <c r="T38" s="47" t="s">
        <v>140</v>
      </c>
      <c r="U38" s="8" t="str">
        <f>VLOOKUP(N38, Tables!$A$37:$B$59, 2, TRUE)</f>
        <v>Intermediate</v>
      </c>
    </row>
    <row r="39" spans="2:21">
      <c r="K39" s="35" t="s">
        <v>66</v>
      </c>
      <c r="L39" s="32" t="s">
        <v>106</v>
      </c>
      <c r="M39" s="3">
        <v>1</v>
      </c>
      <c r="N39" s="3">
        <f>IF(M39=1,VLOOKUP(K39,Tables!$A$23:$B$33,2,TRUE),3)+SUM(S39:T39)+VLOOKUP($C$14, Tables!$D$23:$H$40, 2, TRUE) + VLOOKUP($C$16, Tables!$D$23:$H$40, 3, TRUE) + VLOOKUP($C$12, Tables!$D$23:$H$40, 4, TRUE) + VLOOKUP($C$11, Tables!$D$23:$H$40, 5, TRUE)</f>
        <v>14</v>
      </c>
      <c r="O39" s="27">
        <v>0</v>
      </c>
      <c r="P39" s="27">
        <v>0</v>
      </c>
      <c r="Q39" s="27">
        <v>0</v>
      </c>
      <c r="R39" s="27">
        <v>0</v>
      </c>
      <c r="S39" s="32">
        <v>1</v>
      </c>
      <c r="T39" s="47">
        <v>1</v>
      </c>
      <c r="U39" s="8" t="str">
        <f>VLOOKUP(N39, Tables!$A$37:$B$59, 2, TRUE)</f>
        <v>Experienced</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5</v>
      </c>
      <c r="O40" s="27">
        <v>0</v>
      </c>
      <c r="P40" s="27">
        <v>0</v>
      </c>
      <c r="Q40" s="27">
        <v>0</v>
      </c>
      <c r="R40" s="27">
        <v>0</v>
      </c>
      <c r="S40" s="32"/>
      <c r="T40" s="47"/>
      <c r="U40" s="8" t="str">
        <f>VLOOKUP(N40, Tables!$A$37:$B$59, 2, TRUE)</f>
        <v>Unskilled</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5</v>
      </c>
      <c r="O41" s="27">
        <v>0</v>
      </c>
      <c r="P41" s="27">
        <v>0</v>
      </c>
      <c r="Q41" s="27">
        <v>0</v>
      </c>
      <c r="R41" s="27">
        <v>0</v>
      </c>
      <c r="S41" s="32"/>
      <c r="T41" s="47"/>
      <c r="U41" s="8" t="str">
        <f>VLOOKUP(N41, Tables!$A$37:$B$59, 2, TRUE)</f>
        <v>Unskilled</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10</v>
      </c>
      <c r="O42" s="27">
        <v>1</v>
      </c>
      <c r="P42" s="27">
        <v>0</v>
      </c>
      <c r="Q42" s="27">
        <v>0</v>
      </c>
      <c r="R42" s="27">
        <v>0</v>
      </c>
      <c r="S42" s="32"/>
      <c r="T42" s="47"/>
      <c r="U42" s="8" t="str">
        <f>VLOOKUP(N42, Tables!$A$37:$B$59, 2, TRUE)</f>
        <v>Intermediate</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5</v>
      </c>
      <c r="O43" s="27">
        <v>0</v>
      </c>
      <c r="P43" s="27">
        <v>0</v>
      </c>
      <c r="Q43" s="27">
        <v>0</v>
      </c>
      <c r="R43" s="27">
        <v>0</v>
      </c>
      <c r="S43" s="32"/>
      <c r="T43" s="47"/>
      <c r="U43" s="8" t="str">
        <f>VLOOKUP(N43, Tables!$A$37:$B$59, 2, TRUE)</f>
        <v>Unskilled</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5</v>
      </c>
      <c r="O44" s="27">
        <v>0</v>
      </c>
      <c r="P44" s="27">
        <v>0</v>
      </c>
      <c r="Q44" s="27">
        <v>0</v>
      </c>
      <c r="R44" s="27">
        <v>0</v>
      </c>
      <c r="S44" s="32"/>
      <c r="T44" s="47"/>
      <c r="U44" s="8" t="str">
        <f>VLOOKUP(N44, Tables!$A$37:$B$59, 2, TRUE)</f>
        <v>Unskilled</v>
      </c>
    </row>
    <row r="45" spans="2:21" ht="15.75" thickBot="1">
      <c r="K45" s="38" t="s">
        <v>71</v>
      </c>
      <c r="L45" s="33"/>
      <c r="M45" s="11">
        <v>0</v>
      </c>
      <c r="N45" s="11">
        <f>IF(M45=1,VLOOKUP(K45,Tables!$A$23:$B$33,2,TRUE),3)+SUM(S45:T45)+VLOOKUP($C$14, Tables!$D$23:$H$40, 2, TRUE) + VLOOKUP($C$16, Tables!$D$23:$H$40, 3, TRUE) + VLOOKUP($C$12, Tables!$D$23:$H$40, 4, TRUE) + VLOOKUP($C$11, Tables!$D$23:$H$40, 5, TRUE)</f>
        <v>5</v>
      </c>
      <c r="O45" s="28">
        <v>0</v>
      </c>
      <c r="P45" s="28">
        <v>0</v>
      </c>
      <c r="Q45" s="28">
        <v>0</v>
      </c>
      <c r="R45" s="28">
        <v>0</v>
      </c>
      <c r="S45" s="33"/>
      <c r="T45" s="48"/>
      <c r="U45" s="12" t="str">
        <f>VLOOKUP(N45, Tables!$A$37:$B$59, 2, TRUE)</f>
        <v>Unskilled</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list" allowBlank="1" showInputMessage="1" showErrorMessage="1" sqref="C18">
      <formula1>ValidBuilds</formula1>
    </dataValidation>
    <dataValidation type="custom" allowBlank="1" showInputMessage="1" showErrorMessage="1" sqref="B2:B44 C19:C22 C11:C16 M2 C22:G22 C23:F23 G17:J45 B32:F45 E2:J9 J10:J16 N36:N45 O2:U2 V2:V45 U34:U45 K34:U35 K35:K46 K2:L33 N2:N33 D18:D21 F18:F21 E18:E19 E21">
      <formula1>""</formula1>
    </dataValidation>
  </dataValidations>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dimension ref="B1:U46"/>
  <sheetViews>
    <sheetView zoomScale="85" zoomScaleNormal="85" workbookViewId="0">
      <selection activeCell="E13" sqref="E13"/>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12</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114</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t="str">
        <f t="shared" si="0"/>
        <v>***</v>
      </c>
      <c r="O8" s="27">
        <v>0</v>
      </c>
      <c r="P8" s="27">
        <v>0</v>
      </c>
      <c r="Q8" s="27">
        <v>0</v>
      </c>
      <c r="R8" s="27">
        <v>0</v>
      </c>
      <c r="S8" s="32"/>
      <c r="T8" s="47">
        <v>2</v>
      </c>
      <c r="U8" s="8">
        <v>1</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9</v>
      </c>
      <c r="D11" s="22">
        <v>8</v>
      </c>
      <c r="E11" s="22">
        <v>1</v>
      </c>
      <c r="F11" s="3">
        <v>0</v>
      </c>
      <c r="G11" s="3">
        <v>0</v>
      </c>
      <c r="H11" s="3">
        <v>0</v>
      </c>
      <c r="I11" s="8">
        <v>0</v>
      </c>
      <c r="J11" s="2"/>
      <c r="K11" s="35" t="s">
        <v>43</v>
      </c>
      <c r="L11" s="32" t="s">
        <v>7</v>
      </c>
      <c r="M11" s="3">
        <v>0</v>
      </c>
      <c r="N11" s="3">
        <f t="shared" si="0"/>
        <v>12</v>
      </c>
      <c r="O11" s="27">
        <v>0</v>
      </c>
      <c r="P11" s="27">
        <v>0</v>
      </c>
      <c r="Q11" s="27">
        <v>0</v>
      </c>
      <c r="R11" s="27">
        <v>0</v>
      </c>
      <c r="S11" s="32"/>
      <c r="T11" s="47"/>
      <c r="U11" s="8">
        <v>0</v>
      </c>
    </row>
    <row r="12" spans="2:21">
      <c r="B12" s="40" t="s">
        <v>7</v>
      </c>
      <c r="C12" s="23">
        <f t="shared" si="1"/>
        <v>12</v>
      </c>
      <c r="D12" s="23">
        <v>10</v>
      </c>
      <c r="E12" s="23">
        <v>1</v>
      </c>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0</v>
      </c>
      <c r="G14" s="3">
        <v>0</v>
      </c>
      <c r="H14" s="3">
        <v>0</v>
      </c>
      <c r="I14" s="8">
        <v>0</v>
      </c>
      <c r="J14" s="2"/>
      <c r="K14" s="35" t="s">
        <v>46</v>
      </c>
      <c r="L14" s="32" t="s">
        <v>10</v>
      </c>
      <c r="M14" s="3">
        <v>1</v>
      </c>
      <c r="N14" s="3" t="str">
        <f t="shared" si="0"/>
        <v>***</v>
      </c>
      <c r="O14" s="27">
        <v>0</v>
      </c>
      <c r="P14" s="27">
        <v>0</v>
      </c>
      <c r="Q14" s="27">
        <v>0</v>
      </c>
      <c r="R14" s="27">
        <v>0</v>
      </c>
      <c r="S14" s="32"/>
      <c r="T14" s="47" t="s">
        <v>140</v>
      </c>
      <c r="U14" s="8">
        <v>1</v>
      </c>
    </row>
    <row r="15" spans="2:21">
      <c r="B15" s="40" t="s">
        <v>10</v>
      </c>
      <c r="C15" s="23">
        <f t="shared" si="1"/>
        <v>16</v>
      </c>
      <c r="D15" s="23">
        <v>15</v>
      </c>
      <c r="E15" s="23">
        <v>1</v>
      </c>
      <c r="F15" s="3">
        <v>0</v>
      </c>
      <c r="G15" s="3">
        <v>0</v>
      </c>
      <c r="H15" s="3">
        <v>0</v>
      </c>
      <c r="I15" s="8">
        <v>0</v>
      </c>
      <c r="J15" s="2"/>
      <c r="K15" s="35" t="s">
        <v>47</v>
      </c>
      <c r="L15" s="32" t="s">
        <v>7</v>
      </c>
      <c r="M15" s="3">
        <v>0</v>
      </c>
      <c r="N15" s="3">
        <f t="shared" si="0"/>
        <v>12</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1</v>
      </c>
      <c r="N18" s="3">
        <f t="shared" si="0"/>
        <v>18</v>
      </c>
      <c r="O18" s="27">
        <v>0</v>
      </c>
      <c r="P18" s="27">
        <v>0</v>
      </c>
      <c r="Q18" s="27">
        <v>0</v>
      </c>
      <c r="R18" s="27">
        <v>0</v>
      </c>
      <c r="S18" s="32"/>
      <c r="T18" s="47" t="s">
        <v>140</v>
      </c>
      <c r="U18" s="8">
        <v>0</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13</v>
      </c>
      <c r="D20" s="2" t="s">
        <v>96</v>
      </c>
      <c r="E20" s="29">
        <v>5</v>
      </c>
      <c r="F20" s="15"/>
      <c r="G20" s="2"/>
      <c r="J20" s="2"/>
      <c r="K20" s="36" t="s">
        <v>52</v>
      </c>
      <c r="L20" s="32" t="s">
        <v>7</v>
      </c>
      <c r="M20" s="3">
        <v>1</v>
      </c>
      <c r="N20" s="3">
        <f t="shared" si="0"/>
        <v>12</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11</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16</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0</v>
      </c>
      <c r="N29" s="3">
        <f t="shared" si="2"/>
        <v>16</v>
      </c>
      <c r="O29" s="27">
        <v>0</v>
      </c>
      <c r="P29" s="27">
        <v>0</v>
      </c>
      <c r="Q29" s="27">
        <v>0</v>
      </c>
      <c r="R29" s="27">
        <v>0</v>
      </c>
      <c r="S29" s="32"/>
      <c r="T29" s="47"/>
      <c r="U29" s="8">
        <v>0</v>
      </c>
    </row>
    <row r="30" spans="2:21">
      <c r="B30" s="40" t="s">
        <v>28</v>
      </c>
      <c r="C30" s="18"/>
      <c r="D30" s="1"/>
      <c r="E30" s="2"/>
      <c r="F30" s="15"/>
      <c r="G30" s="2"/>
      <c r="J30" s="2"/>
      <c r="K30" s="36" t="s">
        <v>57</v>
      </c>
      <c r="L30" s="32" t="s">
        <v>7</v>
      </c>
      <c r="M30" s="3">
        <v>0</v>
      </c>
      <c r="N30" s="3">
        <f t="shared" si="2"/>
        <v>12</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f t="shared" si="2"/>
        <v>18</v>
      </c>
      <c r="O31" s="27">
        <v>0</v>
      </c>
      <c r="P31" s="27">
        <v>0</v>
      </c>
      <c r="Q31" s="27">
        <v>0</v>
      </c>
      <c r="R31" s="27">
        <v>0</v>
      </c>
      <c r="S31" s="32"/>
      <c r="T31" s="47">
        <v>3</v>
      </c>
      <c r="U31" s="8">
        <v>0</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6</v>
      </c>
      <c r="O36" s="27">
        <v>0</v>
      </c>
      <c r="P36" s="27">
        <v>0</v>
      </c>
      <c r="Q36" s="27">
        <v>0</v>
      </c>
      <c r="R36" s="27">
        <v>0</v>
      </c>
      <c r="S36" s="32"/>
      <c r="T36" s="47"/>
      <c r="U36" s="8" t="str">
        <f>VLOOKUP(N36, Tables!$A$37:$B$59, 2, TRUE)</f>
        <v>Novice</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6</v>
      </c>
      <c r="O37" s="27">
        <v>0</v>
      </c>
      <c r="P37" s="27">
        <v>0</v>
      </c>
      <c r="Q37" s="27">
        <v>0</v>
      </c>
      <c r="R37" s="27">
        <v>0</v>
      </c>
      <c r="S37" s="32"/>
      <c r="T37" s="47"/>
      <c r="U37" s="8" t="str">
        <f>VLOOKUP(N37, Tables!$A$37:$B$59, 2, TRUE)</f>
        <v>Novice</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11</v>
      </c>
      <c r="O38" s="27">
        <v>1</v>
      </c>
      <c r="P38" s="27">
        <v>1</v>
      </c>
      <c r="Q38" s="27">
        <v>0</v>
      </c>
      <c r="R38" s="27">
        <v>0</v>
      </c>
      <c r="S38" s="32"/>
      <c r="T38" s="47" t="s">
        <v>140</v>
      </c>
      <c r="U38" s="8" t="str">
        <f>VLOOKUP(N38, Tables!$A$37:$B$59, 2, TRUE)</f>
        <v>Intermediate</v>
      </c>
    </row>
    <row r="39" spans="2:21">
      <c r="K39" s="35" t="s">
        <v>66</v>
      </c>
      <c r="L39" s="32" t="s">
        <v>106</v>
      </c>
      <c r="M39" s="3">
        <v>1</v>
      </c>
      <c r="N39" s="3">
        <f>IF(M39=1,VLOOKUP(K39,Tables!$A$23:$B$33,2,TRUE),3)+SUM(S39:T39)+VLOOKUP($C$14, Tables!$D$23:$H$40, 2, TRUE) + VLOOKUP($C$16, Tables!$D$23:$H$40, 3, TRUE) + VLOOKUP($C$12, Tables!$D$23:$H$40, 4, TRUE) + VLOOKUP($C$11, Tables!$D$23:$H$40, 5, TRUE)</f>
        <v>16</v>
      </c>
      <c r="O39" s="27">
        <v>0</v>
      </c>
      <c r="P39" s="27">
        <v>0</v>
      </c>
      <c r="Q39" s="27">
        <v>0</v>
      </c>
      <c r="R39" s="27">
        <v>0</v>
      </c>
      <c r="S39" s="32">
        <v>2</v>
      </c>
      <c r="T39" s="47">
        <v>1</v>
      </c>
      <c r="U39" s="8" t="str">
        <f>VLOOKUP(N39, Tables!$A$37:$B$59, 2, TRUE)</f>
        <v>Scholar</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6</v>
      </c>
      <c r="O40" s="27">
        <v>0</v>
      </c>
      <c r="P40" s="27">
        <v>0</v>
      </c>
      <c r="Q40" s="27">
        <v>0</v>
      </c>
      <c r="R40" s="27">
        <v>0</v>
      </c>
      <c r="S40" s="32"/>
      <c r="T40" s="47"/>
      <c r="U40" s="8" t="str">
        <f>VLOOKUP(N40, Tables!$A$37:$B$59, 2, TRUE)</f>
        <v>Novice</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6</v>
      </c>
      <c r="O41" s="27">
        <v>0</v>
      </c>
      <c r="P41" s="27">
        <v>0</v>
      </c>
      <c r="Q41" s="27">
        <v>0</v>
      </c>
      <c r="R41" s="27">
        <v>0</v>
      </c>
      <c r="S41" s="32"/>
      <c r="T41" s="47"/>
      <c r="U41" s="8" t="str">
        <f>VLOOKUP(N41, Tables!$A$37:$B$59, 2, TRUE)</f>
        <v>Novice</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11</v>
      </c>
      <c r="O42" s="27">
        <v>1</v>
      </c>
      <c r="P42" s="27">
        <v>1</v>
      </c>
      <c r="Q42" s="27">
        <v>0</v>
      </c>
      <c r="R42" s="27">
        <v>0</v>
      </c>
      <c r="S42" s="32"/>
      <c r="T42" s="47"/>
      <c r="U42" s="8" t="str">
        <f>VLOOKUP(N42, Tables!$A$37:$B$59, 2, TRUE)</f>
        <v>Intermediate</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6</v>
      </c>
      <c r="O43" s="27">
        <v>0</v>
      </c>
      <c r="P43" s="27">
        <v>0</v>
      </c>
      <c r="Q43" s="27">
        <v>0</v>
      </c>
      <c r="R43" s="27">
        <v>0</v>
      </c>
      <c r="S43" s="32"/>
      <c r="T43" s="47"/>
      <c r="U43" s="8" t="str">
        <f>VLOOKUP(N43, Tables!$A$37:$B$59, 2, TRUE)</f>
        <v>Novice</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6</v>
      </c>
      <c r="O44" s="27">
        <v>0</v>
      </c>
      <c r="P44" s="27">
        <v>0</v>
      </c>
      <c r="Q44" s="27">
        <v>0</v>
      </c>
      <c r="R44" s="27">
        <v>0</v>
      </c>
      <c r="S44" s="32"/>
      <c r="T44" s="47"/>
      <c r="U44" s="8" t="str">
        <f>VLOOKUP(N44, Tables!$A$37:$B$59, 2, TRUE)</f>
        <v>Novice</v>
      </c>
    </row>
    <row r="45" spans="2:21" ht="15.75" thickBot="1">
      <c r="K45" s="38" t="s">
        <v>71</v>
      </c>
      <c r="L45" s="33"/>
      <c r="M45" s="11">
        <v>0</v>
      </c>
      <c r="N45" s="11">
        <f>IF(M45=1,VLOOKUP(K45,Tables!$A$23:$B$33,2,TRUE),3)+SUM(S45:T45)+VLOOKUP($C$14, Tables!$D$23:$H$40, 2, TRUE) + VLOOKUP($C$16, Tables!$D$23:$H$40, 3, TRUE) + VLOOKUP($C$12, Tables!$D$23:$H$40, 4, TRUE) + VLOOKUP($C$11, Tables!$D$23:$H$40, 5, TRUE)</f>
        <v>6</v>
      </c>
      <c r="O45" s="28">
        <v>0</v>
      </c>
      <c r="P45" s="28">
        <v>0</v>
      </c>
      <c r="Q45" s="28">
        <v>0</v>
      </c>
      <c r="R45" s="28">
        <v>0</v>
      </c>
      <c r="S45" s="33"/>
      <c r="T45" s="48"/>
      <c r="U45" s="12" t="str">
        <f>VLOOKUP(N45, Tables!$A$37:$B$59, 2, TRUE)</f>
        <v>Novice</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custom" allowBlank="1" showInputMessage="1" showErrorMessage="1" sqref="B2:B44 C19:C22 C11:C16 M2 C22:G22 C23:F23 G17:J45 B32:F45 E2:J9 J10:J16 N36:N45 O2:U2 V2:V45 U34:U45 K34:U35 K35:K46 K2:L33 N2:N33 D18:D21 F18:F21 E18:E19 E21">
      <formula1>""</formula1>
    </dataValidation>
    <dataValidation type="list" allowBlank="1" showInputMessage="1" showErrorMessage="1" sqref="C18">
      <formula1>ValidBuilds</formula1>
    </dataValidation>
  </dataValidation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dimension ref="B1:U46"/>
  <sheetViews>
    <sheetView zoomScale="85" zoomScaleNormal="85" workbookViewId="0">
      <selection activeCell="M50" sqref="M50"/>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12</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114</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t="str">
        <f t="shared" si="0"/>
        <v>***</v>
      </c>
      <c r="O8" s="27">
        <v>0</v>
      </c>
      <c r="P8" s="27">
        <v>0</v>
      </c>
      <c r="Q8" s="27">
        <v>0</v>
      </c>
      <c r="R8" s="27">
        <v>0</v>
      </c>
      <c r="S8" s="32"/>
      <c r="T8" s="47">
        <v>2</v>
      </c>
      <c r="U8" s="8">
        <v>1</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9</v>
      </c>
      <c r="D11" s="22">
        <v>8</v>
      </c>
      <c r="E11" s="22">
        <v>1</v>
      </c>
      <c r="F11" s="3">
        <v>0</v>
      </c>
      <c r="G11" s="3">
        <v>0</v>
      </c>
      <c r="H11" s="3">
        <v>0</v>
      </c>
      <c r="I11" s="8">
        <v>0</v>
      </c>
      <c r="J11" s="2"/>
      <c r="K11" s="35" t="s">
        <v>43</v>
      </c>
      <c r="L11" s="32" t="s">
        <v>7</v>
      </c>
      <c r="M11" s="3">
        <v>0</v>
      </c>
      <c r="N11" s="3">
        <f t="shared" si="0"/>
        <v>12</v>
      </c>
      <c r="O11" s="27">
        <v>0</v>
      </c>
      <c r="P11" s="27">
        <v>0</v>
      </c>
      <c r="Q11" s="27">
        <v>0</v>
      </c>
      <c r="R11" s="27">
        <v>0</v>
      </c>
      <c r="S11" s="32"/>
      <c r="T11" s="47"/>
      <c r="U11" s="8">
        <v>0</v>
      </c>
    </row>
    <row r="12" spans="2:21">
      <c r="B12" s="40" t="s">
        <v>7</v>
      </c>
      <c r="C12" s="23">
        <f t="shared" si="1"/>
        <v>12</v>
      </c>
      <c r="D12" s="23">
        <v>10</v>
      </c>
      <c r="E12" s="23">
        <v>1</v>
      </c>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1</v>
      </c>
      <c r="G14" s="3">
        <v>1</v>
      </c>
      <c r="H14" s="3">
        <v>0</v>
      </c>
      <c r="I14" s="8">
        <v>0</v>
      </c>
      <c r="J14" s="2"/>
      <c r="K14" s="35" t="s">
        <v>46</v>
      </c>
      <c r="L14" s="32" t="s">
        <v>10</v>
      </c>
      <c r="M14" s="3">
        <v>1</v>
      </c>
      <c r="N14" s="3" t="str">
        <f t="shared" si="0"/>
        <v>***</v>
      </c>
      <c r="O14" s="27">
        <v>0</v>
      </c>
      <c r="P14" s="27">
        <v>0</v>
      </c>
      <c r="Q14" s="27">
        <v>0</v>
      </c>
      <c r="R14" s="27">
        <v>0</v>
      </c>
      <c r="S14" s="32"/>
      <c r="T14" s="47" t="s">
        <v>140</v>
      </c>
      <c r="U14" s="8">
        <v>1</v>
      </c>
    </row>
    <row r="15" spans="2:21">
      <c r="B15" s="40" t="s">
        <v>10</v>
      </c>
      <c r="C15" s="23">
        <f t="shared" si="1"/>
        <v>16</v>
      </c>
      <c r="D15" s="23">
        <v>15</v>
      </c>
      <c r="E15" s="23">
        <v>1</v>
      </c>
      <c r="F15" s="3">
        <v>0</v>
      </c>
      <c r="G15" s="3">
        <v>0</v>
      </c>
      <c r="H15" s="3">
        <v>0</v>
      </c>
      <c r="I15" s="8">
        <v>0</v>
      </c>
      <c r="J15" s="2"/>
      <c r="K15" s="35" t="s">
        <v>47</v>
      </c>
      <c r="L15" s="32" t="s">
        <v>7</v>
      </c>
      <c r="M15" s="3">
        <v>0</v>
      </c>
      <c r="N15" s="3">
        <f t="shared" si="0"/>
        <v>12</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1</v>
      </c>
      <c r="N18" s="3">
        <f t="shared" si="0"/>
        <v>18</v>
      </c>
      <c r="O18" s="27">
        <v>1</v>
      </c>
      <c r="P18" s="27">
        <v>0</v>
      </c>
      <c r="Q18" s="27">
        <v>0</v>
      </c>
      <c r="R18" s="27">
        <v>0</v>
      </c>
      <c r="S18" s="32"/>
      <c r="T18" s="47" t="s">
        <v>140</v>
      </c>
      <c r="U18" s="8">
        <v>0</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14</v>
      </c>
      <c r="D20" s="2" t="s">
        <v>96</v>
      </c>
      <c r="E20" s="29">
        <v>7</v>
      </c>
      <c r="F20" s="15"/>
      <c r="G20" s="2"/>
      <c r="J20" s="2"/>
      <c r="K20" s="36" t="s">
        <v>52</v>
      </c>
      <c r="L20" s="32" t="s">
        <v>7</v>
      </c>
      <c r="M20" s="3">
        <v>1</v>
      </c>
      <c r="N20" s="3">
        <f t="shared" si="0"/>
        <v>12</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11</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16</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0</v>
      </c>
      <c r="N29" s="3">
        <f t="shared" si="2"/>
        <v>16</v>
      </c>
      <c r="O29" s="27">
        <v>0</v>
      </c>
      <c r="P29" s="27">
        <v>0</v>
      </c>
      <c r="Q29" s="27">
        <v>0</v>
      </c>
      <c r="R29" s="27">
        <v>0</v>
      </c>
      <c r="S29" s="32"/>
      <c r="T29" s="47"/>
      <c r="U29" s="8">
        <v>0</v>
      </c>
    </row>
    <row r="30" spans="2:21">
      <c r="B30" s="40" t="s">
        <v>28</v>
      </c>
      <c r="C30" s="18"/>
      <c r="D30" s="1"/>
      <c r="E30" s="2"/>
      <c r="F30" s="15"/>
      <c r="G30" s="2"/>
      <c r="J30" s="2"/>
      <c r="K30" s="36" t="s">
        <v>57</v>
      </c>
      <c r="L30" s="32" t="s">
        <v>7</v>
      </c>
      <c r="M30" s="3">
        <v>0</v>
      </c>
      <c r="N30" s="3">
        <f t="shared" si="2"/>
        <v>12</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f t="shared" si="2"/>
        <v>18</v>
      </c>
      <c r="O31" s="27">
        <v>1</v>
      </c>
      <c r="P31" s="27">
        <v>0</v>
      </c>
      <c r="Q31" s="27">
        <v>0</v>
      </c>
      <c r="R31" s="27">
        <v>0</v>
      </c>
      <c r="S31" s="32"/>
      <c r="T31" s="47">
        <v>3</v>
      </c>
      <c r="U31" s="8">
        <v>0</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6</v>
      </c>
      <c r="O36" s="27">
        <v>0</v>
      </c>
      <c r="P36" s="27">
        <v>0</v>
      </c>
      <c r="Q36" s="27">
        <v>0</v>
      </c>
      <c r="R36" s="27">
        <v>0</v>
      </c>
      <c r="S36" s="32"/>
      <c r="T36" s="47"/>
      <c r="U36" s="8" t="str">
        <f>VLOOKUP(N36, Tables!$A$37:$B$59, 2, TRUE)</f>
        <v>Novice</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6</v>
      </c>
      <c r="O37" s="27">
        <v>0</v>
      </c>
      <c r="P37" s="27">
        <v>0</v>
      </c>
      <c r="Q37" s="27">
        <v>0</v>
      </c>
      <c r="R37" s="27">
        <v>0</v>
      </c>
      <c r="S37" s="32"/>
      <c r="T37" s="47"/>
      <c r="U37" s="8" t="str">
        <f>VLOOKUP(N37, Tables!$A$37:$B$59, 2, TRUE)</f>
        <v>Novice</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12</v>
      </c>
      <c r="O38" s="27">
        <v>0</v>
      </c>
      <c r="P38" s="27">
        <v>0</v>
      </c>
      <c r="Q38" s="27">
        <v>0</v>
      </c>
      <c r="R38" s="27">
        <v>0</v>
      </c>
      <c r="S38" s="32">
        <v>1</v>
      </c>
      <c r="T38" s="47" t="s">
        <v>140</v>
      </c>
      <c r="U38" s="8" t="str">
        <f>VLOOKUP(N38, Tables!$A$37:$B$59, 2, TRUE)</f>
        <v>Experienced</v>
      </c>
    </row>
    <row r="39" spans="2:21">
      <c r="K39" s="35" t="s">
        <v>66</v>
      </c>
      <c r="L39" s="32" t="s">
        <v>106</v>
      </c>
      <c r="M39" s="3">
        <v>1</v>
      </c>
      <c r="N39" s="3">
        <f>IF(M39=1,VLOOKUP(K39,Tables!$A$23:$B$33,2,TRUE),3)+SUM(S39:T39)+VLOOKUP($C$14, Tables!$D$23:$H$40, 2, TRUE) + VLOOKUP($C$16, Tables!$D$23:$H$40, 3, TRUE) + VLOOKUP($C$12, Tables!$D$23:$H$40, 4, TRUE) + VLOOKUP($C$11, Tables!$D$23:$H$40, 5, TRUE)</f>
        <v>16</v>
      </c>
      <c r="O39" s="27">
        <v>1</v>
      </c>
      <c r="P39" s="27">
        <v>1</v>
      </c>
      <c r="Q39" s="27">
        <v>0</v>
      </c>
      <c r="R39" s="27">
        <v>0</v>
      </c>
      <c r="S39" s="32">
        <v>2</v>
      </c>
      <c r="T39" s="47">
        <v>1</v>
      </c>
      <c r="U39" s="8" t="str">
        <f>VLOOKUP(N39, Tables!$A$37:$B$59, 2, TRUE)</f>
        <v>Scholar</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6</v>
      </c>
      <c r="O40" s="27">
        <v>0</v>
      </c>
      <c r="P40" s="27">
        <v>0</v>
      </c>
      <c r="Q40" s="27">
        <v>0</v>
      </c>
      <c r="R40" s="27">
        <v>0</v>
      </c>
      <c r="S40" s="32"/>
      <c r="T40" s="47"/>
      <c r="U40" s="8" t="str">
        <f>VLOOKUP(N40, Tables!$A$37:$B$59, 2, TRUE)</f>
        <v>Novice</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6</v>
      </c>
      <c r="O41" s="27">
        <v>0</v>
      </c>
      <c r="P41" s="27">
        <v>0</v>
      </c>
      <c r="Q41" s="27">
        <v>0</v>
      </c>
      <c r="R41" s="27">
        <v>0</v>
      </c>
      <c r="S41" s="32"/>
      <c r="T41" s="47"/>
      <c r="U41" s="8" t="str">
        <f>VLOOKUP(N41, Tables!$A$37:$B$59, 2, TRUE)</f>
        <v>Novice</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12</v>
      </c>
      <c r="O42" s="27">
        <v>0</v>
      </c>
      <c r="P42" s="27">
        <v>0</v>
      </c>
      <c r="Q42" s="27">
        <v>0</v>
      </c>
      <c r="R42" s="27">
        <v>0</v>
      </c>
      <c r="S42" s="32">
        <v>1</v>
      </c>
      <c r="T42" s="47"/>
      <c r="U42" s="8" t="str">
        <f>VLOOKUP(N42, Tables!$A$37:$B$59, 2, TRUE)</f>
        <v>Experienced</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6</v>
      </c>
      <c r="O43" s="27">
        <v>0</v>
      </c>
      <c r="P43" s="27">
        <v>0</v>
      </c>
      <c r="Q43" s="27">
        <v>0</v>
      </c>
      <c r="R43" s="27">
        <v>0</v>
      </c>
      <c r="S43" s="32"/>
      <c r="T43" s="47"/>
      <c r="U43" s="8" t="str">
        <f>VLOOKUP(N43, Tables!$A$37:$B$59, 2, TRUE)</f>
        <v>Novice</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6</v>
      </c>
      <c r="O44" s="27">
        <v>0</v>
      </c>
      <c r="P44" s="27">
        <v>0</v>
      </c>
      <c r="Q44" s="27">
        <v>0</v>
      </c>
      <c r="R44" s="27">
        <v>0</v>
      </c>
      <c r="S44" s="32"/>
      <c r="T44" s="47"/>
      <c r="U44" s="8" t="str">
        <f>VLOOKUP(N44, Tables!$A$37:$B$59, 2, TRUE)</f>
        <v>Novice</v>
      </c>
    </row>
    <row r="45" spans="2:21" ht="15.75" thickBot="1">
      <c r="K45" s="38" t="s">
        <v>71</v>
      </c>
      <c r="L45" s="33"/>
      <c r="M45" s="11">
        <v>0</v>
      </c>
      <c r="N45" s="11">
        <f>IF(M45=1,VLOOKUP(K45,Tables!$A$23:$B$33,2,TRUE),3)+SUM(S45:T45)+VLOOKUP($C$14, Tables!$D$23:$H$40, 2, TRUE) + VLOOKUP($C$16, Tables!$D$23:$H$40, 3, TRUE) + VLOOKUP($C$12, Tables!$D$23:$H$40, 4, TRUE) + VLOOKUP($C$11, Tables!$D$23:$H$40, 5, TRUE)</f>
        <v>6</v>
      </c>
      <c r="O45" s="28">
        <v>0</v>
      </c>
      <c r="P45" s="28">
        <v>0</v>
      </c>
      <c r="Q45" s="28">
        <v>0</v>
      </c>
      <c r="R45" s="28">
        <v>0</v>
      </c>
      <c r="S45" s="33"/>
      <c r="T45" s="48"/>
      <c r="U45" s="12" t="str">
        <f>VLOOKUP(N45, Tables!$A$37:$B$59, 2, TRUE)</f>
        <v>Novice</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list" allowBlank="1" showInputMessage="1" showErrorMessage="1" sqref="C18">
      <formula1>ValidBuilds</formula1>
    </dataValidation>
    <dataValidation type="custom" allowBlank="1" showInputMessage="1" showErrorMessage="1" sqref="B2:B44 C19:C22 C11:C16 M2 C22:G22 C23:F23 G17:J45 B32:F45 E2:J9 J10:J16 N36:N45 O2:U2 V2:V45 U34:U45 K34:U35 K35:K46 K2:L33 N2:N33 D18:D21 F18:F21 E18:E19 E21">
      <formula1>""</formula1>
    </dataValidation>
  </dataValidation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dimension ref="B1:U46"/>
  <sheetViews>
    <sheetView zoomScale="85" zoomScaleNormal="85" workbookViewId="0">
      <selection activeCell="O40" sqref="O40"/>
    </sheetView>
  </sheetViews>
  <sheetFormatPr defaultRowHeight="15"/>
  <cols>
    <col min="2" max="2" width="15.42578125" style="30" bestFit="1" customWidth="1"/>
    <col min="3" max="3" width="7.5703125" customWidth="1"/>
    <col min="4" max="4" width="8.28515625" customWidth="1"/>
    <col min="5" max="5" width="7.140625" customWidth="1"/>
    <col min="6" max="10" width="6" customWidth="1"/>
    <col min="11" max="11" width="18.5703125" style="30" bestFit="1" customWidth="1"/>
    <col min="12" max="12" width="12.7109375" style="30" bestFit="1" customWidth="1"/>
    <col min="13" max="13" width="7.28515625" customWidth="1"/>
    <col min="15" max="15" width="3.85546875" style="26" customWidth="1"/>
    <col min="16" max="17" width="3.7109375" style="26" customWidth="1"/>
    <col min="18" max="18" width="3.28515625" style="26" customWidth="1"/>
    <col min="19" max="19" width="11.42578125" style="30" customWidth="1"/>
    <col min="20" max="20" width="12.140625" style="30" customWidth="1"/>
    <col min="21" max="21" width="17.5703125" customWidth="1"/>
  </cols>
  <sheetData>
    <row r="1" spans="2:21" ht="15.75" thickBot="1"/>
    <row r="2" spans="2:21" ht="15.75" thickTop="1">
      <c r="B2" s="30" t="s">
        <v>0</v>
      </c>
      <c r="C2" t="s">
        <v>111</v>
      </c>
      <c r="J2" s="2"/>
      <c r="K2" s="34" t="s">
        <v>16</v>
      </c>
      <c r="L2" s="31" t="s">
        <v>17</v>
      </c>
      <c r="M2" s="25" t="s">
        <v>35</v>
      </c>
      <c r="N2" s="25" t="s">
        <v>13</v>
      </c>
      <c r="O2" s="50" t="s">
        <v>12</v>
      </c>
      <c r="P2" s="51"/>
      <c r="Q2" s="51"/>
      <c r="R2" s="52"/>
      <c r="S2" s="31" t="s">
        <v>36</v>
      </c>
      <c r="T2" s="46" t="s">
        <v>34</v>
      </c>
      <c r="U2" s="49" t="s">
        <v>103</v>
      </c>
    </row>
    <row r="3" spans="2:21">
      <c r="B3" s="30" t="s">
        <v>1</v>
      </c>
      <c r="C3" t="s">
        <v>112</v>
      </c>
      <c r="H3" s="2"/>
      <c r="I3" s="2"/>
      <c r="J3" s="2"/>
      <c r="K3" s="35" t="s">
        <v>32</v>
      </c>
      <c r="L3" s="32" t="s">
        <v>7</v>
      </c>
      <c r="M3" s="3">
        <v>0</v>
      </c>
      <c r="N3" s="3">
        <f>IF(U3=0,(VLOOKUP(L3,$B$11:$D$16,2,FALSE)+S3),IF(U3=1, "***", "******"))</f>
        <v>12</v>
      </c>
      <c r="O3" s="27">
        <v>0</v>
      </c>
      <c r="P3" s="27">
        <v>0</v>
      </c>
      <c r="Q3" s="27">
        <v>0</v>
      </c>
      <c r="R3" s="27">
        <v>0</v>
      </c>
      <c r="S3" s="32"/>
      <c r="T3" s="47"/>
      <c r="U3" s="8">
        <v>0</v>
      </c>
    </row>
    <row r="4" spans="2:21">
      <c r="B4" s="30" t="s">
        <v>72</v>
      </c>
      <c r="C4" t="s">
        <v>73</v>
      </c>
      <c r="H4" s="2"/>
      <c r="I4" s="2"/>
      <c r="J4" s="2"/>
      <c r="K4" s="35" t="s">
        <v>33</v>
      </c>
      <c r="L4" s="32" t="s">
        <v>9</v>
      </c>
      <c r="M4" s="3">
        <v>0</v>
      </c>
      <c r="N4" s="3">
        <f t="shared" ref="N4:N20" si="0">IF(U4=0,(VLOOKUP(L4,$B$11:$D$16,2,FALSE)+S4),IF(U4=1, "***", "******"))</f>
        <v>18</v>
      </c>
      <c r="O4" s="27">
        <v>0</v>
      </c>
      <c r="P4" s="27">
        <v>0</v>
      </c>
      <c r="Q4" s="27">
        <v>0</v>
      </c>
      <c r="R4" s="27">
        <v>0</v>
      </c>
      <c r="S4" s="32"/>
      <c r="T4" s="47" t="s">
        <v>116</v>
      </c>
      <c r="U4" s="8">
        <v>0</v>
      </c>
    </row>
    <row r="5" spans="2:21">
      <c r="H5" s="2"/>
      <c r="I5" s="2"/>
      <c r="J5" s="2"/>
      <c r="K5" s="35" t="s">
        <v>37</v>
      </c>
      <c r="L5" s="32" t="s">
        <v>9</v>
      </c>
      <c r="M5" s="3">
        <v>0</v>
      </c>
      <c r="N5" s="3">
        <f t="shared" si="0"/>
        <v>18</v>
      </c>
      <c r="O5" s="27">
        <v>0</v>
      </c>
      <c r="P5" s="27">
        <v>0</v>
      </c>
      <c r="Q5" s="27">
        <v>0</v>
      </c>
      <c r="R5" s="27">
        <v>0</v>
      </c>
      <c r="S5" s="32"/>
      <c r="T5" s="47" t="s">
        <v>116</v>
      </c>
      <c r="U5" s="8">
        <v>0</v>
      </c>
    </row>
    <row r="6" spans="2:21">
      <c r="B6" s="30" t="s">
        <v>2</v>
      </c>
      <c r="C6" t="s">
        <v>113</v>
      </c>
      <c r="H6" s="2"/>
      <c r="I6" s="2"/>
      <c r="J6" s="2"/>
      <c r="K6" s="35" t="s">
        <v>38</v>
      </c>
      <c r="L6" s="32" t="s">
        <v>9</v>
      </c>
      <c r="M6" s="3">
        <v>0</v>
      </c>
      <c r="N6" s="3">
        <f t="shared" si="0"/>
        <v>18</v>
      </c>
      <c r="O6" s="27">
        <v>0</v>
      </c>
      <c r="P6" s="27">
        <v>0</v>
      </c>
      <c r="Q6" s="27">
        <v>0</v>
      </c>
      <c r="R6" s="27">
        <v>0</v>
      </c>
      <c r="S6" s="32"/>
      <c r="T6" s="47"/>
      <c r="U6" s="8">
        <v>0</v>
      </c>
    </row>
    <row r="7" spans="2:21">
      <c r="B7" s="30" t="s">
        <v>3</v>
      </c>
      <c r="C7" t="s">
        <v>114</v>
      </c>
      <c r="H7" s="2"/>
      <c r="I7" s="2"/>
      <c r="J7" s="2"/>
      <c r="K7" s="35" t="s">
        <v>39</v>
      </c>
      <c r="L7" s="32" t="s">
        <v>9</v>
      </c>
      <c r="M7" s="3">
        <v>0</v>
      </c>
      <c r="N7" s="3">
        <f t="shared" si="0"/>
        <v>18</v>
      </c>
      <c r="O7" s="27">
        <v>0</v>
      </c>
      <c r="P7" s="27">
        <v>0</v>
      </c>
      <c r="Q7" s="27">
        <v>0</v>
      </c>
      <c r="R7" s="27">
        <v>0</v>
      </c>
      <c r="S7" s="32"/>
      <c r="T7" s="47"/>
      <c r="U7" s="8">
        <v>0</v>
      </c>
    </row>
    <row r="8" spans="2:21">
      <c r="B8" s="30" t="s">
        <v>4</v>
      </c>
      <c r="C8" t="s">
        <v>115</v>
      </c>
      <c r="H8" s="2"/>
      <c r="I8" s="2"/>
      <c r="J8" s="2"/>
      <c r="K8" s="35" t="s">
        <v>40</v>
      </c>
      <c r="L8" s="32" t="s">
        <v>10</v>
      </c>
      <c r="M8" s="3">
        <v>1</v>
      </c>
      <c r="N8" s="3" t="str">
        <f t="shared" si="0"/>
        <v>***</v>
      </c>
      <c r="O8" s="27">
        <v>0</v>
      </c>
      <c r="P8" s="27">
        <v>0</v>
      </c>
      <c r="Q8" s="27">
        <v>0</v>
      </c>
      <c r="R8" s="27">
        <v>0</v>
      </c>
      <c r="S8" s="32"/>
      <c r="T8" s="47">
        <v>2</v>
      </c>
      <c r="U8" s="8">
        <v>1</v>
      </c>
    </row>
    <row r="9" spans="2:21" ht="15.75" thickBot="1">
      <c r="H9" s="2"/>
      <c r="I9" s="2"/>
      <c r="K9" s="35" t="s">
        <v>41</v>
      </c>
      <c r="L9" s="32" t="s">
        <v>8</v>
      </c>
      <c r="M9" s="3">
        <v>0</v>
      </c>
      <c r="N9" s="3">
        <f t="shared" si="0"/>
        <v>12</v>
      </c>
      <c r="O9" s="27">
        <v>0</v>
      </c>
      <c r="P9" s="27">
        <v>0</v>
      </c>
      <c r="Q9" s="27">
        <v>0</v>
      </c>
      <c r="R9" s="27">
        <v>0</v>
      </c>
      <c r="S9" s="32"/>
      <c r="T9" s="47"/>
      <c r="U9" s="8">
        <v>0</v>
      </c>
    </row>
    <row r="10" spans="2:21" ht="15.75" thickTop="1">
      <c r="B10" s="39" t="s">
        <v>5</v>
      </c>
      <c r="C10" s="5" t="s">
        <v>13</v>
      </c>
      <c r="D10" s="5" t="s">
        <v>80</v>
      </c>
      <c r="E10" s="5" t="s">
        <v>36</v>
      </c>
      <c r="F10" s="5" t="s">
        <v>12</v>
      </c>
      <c r="G10" s="5"/>
      <c r="H10" s="5"/>
      <c r="I10" s="6"/>
      <c r="J10" s="2"/>
      <c r="K10" s="35" t="s">
        <v>42</v>
      </c>
      <c r="L10" s="32" t="s">
        <v>9</v>
      </c>
      <c r="M10" s="3">
        <v>0</v>
      </c>
      <c r="N10" s="3">
        <f t="shared" si="0"/>
        <v>18</v>
      </c>
      <c r="O10" s="27">
        <v>0</v>
      </c>
      <c r="P10" s="27">
        <v>0</v>
      </c>
      <c r="Q10" s="27">
        <v>0</v>
      </c>
      <c r="R10" s="27">
        <v>0</v>
      </c>
      <c r="S10" s="32"/>
      <c r="T10" s="47"/>
      <c r="U10" s="8">
        <v>0</v>
      </c>
    </row>
    <row r="11" spans="2:21">
      <c r="B11" s="40" t="s">
        <v>6</v>
      </c>
      <c r="C11" s="22">
        <f t="shared" ref="C11:C16" si="1">SUM(D11:E11)+IF(EXACT(B11,$E$18),1,0)</f>
        <v>9</v>
      </c>
      <c r="D11" s="22">
        <v>8</v>
      </c>
      <c r="E11" s="22">
        <v>1</v>
      </c>
      <c r="F11" s="3">
        <v>0</v>
      </c>
      <c r="G11" s="3">
        <v>0</v>
      </c>
      <c r="H11" s="3">
        <v>0</v>
      </c>
      <c r="I11" s="8">
        <v>0</v>
      </c>
      <c r="J11" s="2"/>
      <c r="K11" s="35" t="s">
        <v>43</v>
      </c>
      <c r="L11" s="32" t="s">
        <v>7</v>
      </c>
      <c r="M11" s="3">
        <v>0</v>
      </c>
      <c r="N11" s="3">
        <f t="shared" si="0"/>
        <v>12</v>
      </c>
      <c r="O11" s="27">
        <v>0</v>
      </c>
      <c r="P11" s="27">
        <v>0</v>
      </c>
      <c r="Q11" s="27">
        <v>0</v>
      </c>
      <c r="R11" s="27">
        <v>0</v>
      </c>
      <c r="S11" s="32"/>
      <c r="T11" s="47"/>
      <c r="U11" s="8">
        <v>0</v>
      </c>
    </row>
    <row r="12" spans="2:21">
      <c r="B12" s="40" t="s">
        <v>7</v>
      </c>
      <c r="C12" s="23">
        <f t="shared" si="1"/>
        <v>12</v>
      </c>
      <c r="D12" s="23">
        <v>10</v>
      </c>
      <c r="E12" s="23">
        <v>1</v>
      </c>
      <c r="F12" s="3">
        <v>0</v>
      </c>
      <c r="G12" s="3">
        <v>0</v>
      </c>
      <c r="H12" s="3">
        <v>0</v>
      </c>
      <c r="I12" s="8">
        <v>0</v>
      </c>
      <c r="J12" s="2"/>
      <c r="K12" s="35" t="s">
        <v>44</v>
      </c>
      <c r="L12" s="32" t="s">
        <v>9</v>
      </c>
      <c r="M12" s="3">
        <v>0</v>
      </c>
      <c r="N12" s="3">
        <f t="shared" si="0"/>
        <v>18</v>
      </c>
      <c r="O12" s="27">
        <v>0</v>
      </c>
      <c r="P12" s="27">
        <v>0</v>
      </c>
      <c r="Q12" s="27">
        <v>0</v>
      </c>
      <c r="R12" s="27">
        <v>0</v>
      </c>
      <c r="S12" s="32"/>
      <c r="T12" s="47"/>
      <c r="U12" s="8">
        <v>0</v>
      </c>
    </row>
    <row r="13" spans="2:21">
      <c r="B13" s="40" t="s">
        <v>8</v>
      </c>
      <c r="C13" s="23">
        <f t="shared" si="1"/>
        <v>12</v>
      </c>
      <c r="D13" s="23">
        <v>12</v>
      </c>
      <c r="E13" s="23"/>
      <c r="F13" s="3">
        <v>0</v>
      </c>
      <c r="G13" s="3">
        <v>0</v>
      </c>
      <c r="H13" s="3">
        <v>0</v>
      </c>
      <c r="I13" s="8">
        <v>0</v>
      </c>
      <c r="J13" s="2"/>
      <c r="K13" s="35" t="s">
        <v>45</v>
      </c>
      <c r="L13" s="32" t="s">
        <v>9</v>
      </c>
      <c r="M13" s="3">
        <v>0</v>
      </c>
      <c r="N13" s="3">
        <f t="shared" si="0"/>
        <v>18</v>
      </c>
      <c r="O13" s="27">
        <v>0</v>
      </c>
      <c r="P13" s="27">
        <v>0</v>
      </c>
      <c r="Q13" s="27">
        <v>0</v>
      </c>
      <c r="R13" s="27">
        <v>0</v>
      </c>
      <c r="S13" s="32"/>
      <c r="T13" s="47"/>
      <c r="U13" s="8">
        <v>0</v>
      </c>
    </row>
    <row r="14" spans="2:21">
      <c r="B14" s="40" t="s">
        <v>9</v>
      </c>
      <c r="C14" s="23">
        <f t="shared" si="1"/>
        <v>18</v>
      </c>
      <c r="D14" s="23">
        <v>18</v>
      </c>
      <c r="E14" s="23"/>
      <c r="F14" s="3">
        <v>1</v>
      </c>
      <c r="G14" s="3">
        <v>1</v>
      </c>
      <c r="H14" s="3">
        <v>1</v>
      </c>
      <c r="I14" s="8">
        <v>1</v>
      </c>
      <c r="J14" s="2"/>
      <c r="K14" s="35" t="s">
        <v>46</v>
      </c>
      <c r="L14" s="32" t="s">
        <v>10</v>
      </c>
      <c r="M14" s="3">
        <v>1</v>
      </c>
      <c r="N14" s="3" t="str">
        <f t="shared" si="0"/>
        <v>***</v>
      </c>
      <c r="O14" s="27">
        <v>0</v>
      </c>
      <c r="P14" s="27">
        <v>0</v>
      </c>
      <c r="Q14" s="27">
        <v>0</v>
      </c>
      <c r="R14" s="27">
        <v>0</v>
      </c>
      <c r="S14" s="32"/>
      <c r="T14" s="47" t="s">
        <v>140</v>
      </c>
      <c r="U14" s="8">
        <v>1</v>
      </c>
    </row>
    <row r="15" spans="2:21">
      <c r="B15" s="40" t="s">
        <v>10</v>
      </c>
      <c r="C15" s="23">
        <f t="shared" si="1"/>
        <v>16</v>
      </c>
      <c r="D15" s="23">
        <v>15</v>
      </c>
      <c r="E15" s="23">
        <v>1</v>
      </c>
      <c r="F15" s="3">
        <v>0</v>
      </c>
      <c r="G15" s="3">
        <v>0</v>
      </c>
      <c r="H15" s="3">
        <v>0</v>
      </c>
      <c r="I15" s="8">
        <v>0</v>
      </c>
      <c r="J15" s="2"/>
      <c r="K15" s="35" t="s">
        <v>47</v>
      </c>
      <c r="L15" s="32" t="s">
        <v>7</v>
      </c>
      <c r="M15" s="3">
        <v>0</v>
      </c>
      <c r="N15" s="3">
        <f t="shared" si="0"/>
        <v>12</v>
      </c>
      <c r="O15" s="27">
        <v>0</v>
      </c>
      <c r="P15" s="27">
        <v>0</v>
      </c>
      <c r="Q15" s="27">
        <v>0</v>
      </c>
      <c r="R15" s="27">
        <v>0</v>
      </c>
      <c r="S15" s="32"/>
      <c r="T15" s="47"/>
      <c r="U15" s="8">
        <v>0</v>
      </c>
    </row>
    <row r="16" spans="2:21" ht="15.75" thickBot="1">
      <c r="B16" s="41" t="s">
        <v>11</v>
      </c>
      <c r="C16" s="24">
        <f t="shared" si="1"/>
        <v>9</v>
      </c>
      <c r="D16" s="24">
        <v>9</v>
      </c>
      <c r="E16" s="24" t="s">
        <v>116</v>
      </c>
      <c r="F16" s="11">
        <v>0</v>
      </c>
      <c r="G16" s="11">
        <v>0</v>
      </c>
      <c r="H16" s="11">
        <v>0</v>
      </c>
      <c r="I16" s="12">
        <v>0</v>
      </c>
      <c r="J16" s="2"/>
      <c r="K16" s="35" t="s">
        <v>48</v>
      </c>
      <c r="L16" s="32" t="s">
        <v>9</v>
      </c>
      <c r="M16" s="3">
        <v>0</v>
      </c>
      <c r="N16" s="3">
        <f t="shared" si="0"/>
        <v>18</v>
      </c>
      <c r="O16" s="27">
        <v>0</v>
      </c>
      <c r="P16" s="27">
        <v>0</v>
      </c>
      <c r="Q16" s="27">
        <v>0</v>
      </c>
      <c r="R16" s="27">
        <v>0</v>
      </c>
      <c r="S16" s="32"/>
      <c r="T16" s="47"/>
      <c r="U16" s="8">
        <v>0</v>
      </c>
    </row>
    <row r="17" spans="2:21" ht="16.5" thickTop="1" thickBot="1">
      <c r="J17" s="2"/>
      <c r="K17" s="35" t="s">
        <v>49</v>
      </c>
      <c r="L17" s="32" t="s">
        <v>11</v>
      </c>
      <c r="M17" s="3">
        <v>0</v>
      </c>
      <c r="N17" s="3">
        <f t="shared" si="0"/>
        <v>9</v>
      </c>
      <c r="O17" s="27">
        <v>0</v>
      </c>
      <c r="P17" s="27">
        <v>0</v>
      </c>
      <c r="Q17" s="27">
        <v>0</v>
      </c>
      <c r="R17" s="27">
        <v>0</v>
      </c>
      <c r="S17" s="32"/>
      <c r="T17" s="47"/>
      <c r="U17" s="8">
        <v>0</v>
      </c>
    </row>
    <row r="18" spans="2:21" ht="15.75" thickTop="1">
      <c r="B18" s="42" t="s">
        <v>18</v>
      </c>
      <c r="C18" s="13" t="s">
        <v>82</v>
      </c>
      <c r="D18" s="13" t="s">
        <v>36</v>
      </c>
      <c r="E18" s="13" t="str">
        <f>VLOOKUP(C18,Tables!O2:P6,2,FALSE)</f>
        <v>Dexterity</v>
      </c>
      <c r="F18" s="14"/>
      <c r="G18" s="2"/>
      <c r="J18" s="2"/>
      <c r="K18" s="35" t="s">
        <v>50</v>
      </c>
      <c r="L18" s="32" t="s">
        <v>9</v>
      </c>
      <c r="M18" s="3">
        <v>1</v>
      </c>
      <c r="N18" s="3" t="str">
        <f t="shared" si="0"/>
        <v>***</v>
      </c>
      <c r="O18" s="27">
        <v>0</v>
      </c>
      <c r="P18" s="27">
        <v>0</v>
      </c>
      <c r="Q18" s="27">
        <v>0</v>
      </c>
      <c r="R18" s="27">
        <v>0</v>
      </c>
      <c r="S18" s="32"/>
      <c r="T18" s="47" t="s">
        <v>140</v>
      </c>
      <c r="U18" s="8">
        <v>1</v>
      </c>
    </row>
    <row r="19" spans="2:21">
      <c r="B19" s="40" t="s">
        <v>34</v>
      </c>
      <c r="C19" s="2">
        <f>VLOOKUP(C14,Tables!K3:M20,2,TRUE)+VLOOKUP(C16,Tables!K3:M20,3,TRUE)+10+3*E14</f>
        <v>13</v>
      </c>
      <c r="D19" s="2" t="s">
        <v>94</v>
      </c>
      <c r="E19" s="2">
        <f>SUM(T3:T33) + SUM(T36:T45)</f>
        <v>13</v>
      </c>
      <c r="F19" s="15"/>
      <c r="G19" s="2"/>
      <c r="J19" s="2"/>
      <c r="K19" s="36" t="s">
        <v>51</v>
      </c>
      <c r="L19" s="32" t="s">
        <v>9</v>
      </c>
      <c r="M19" s="3">
        <v>1</v>
      </c>
      <c r="N19" s="3">
        <f t="shared" si="0"/>
        <v>18</v>
      </c>
      <c r="O19" s="27">
        <v>0</v>
      </c>
      <c r="P19" s="27">
        <v>0</v>
      </c>
      <c r="Q19" s="27">
        <v>0</v>
      </c>
      <c r="R19" s="27">
        <v>0</v>
      </c>
      <c r="S19" s="32"/>
      <c r="T19" s="47">
        <v>2</v>
      </c>
      <c r="U19" s="8">
        <v>0</v>
      </c>
    </row>
    <row r="20" spans="2:21">
      <c r="B20" s="40" t="s">
        <v>14</v>
      </c>
      <c r="C20" s="2">
        <f>MIN(10+VLOOKUP(C11, Tables!A3:D20, 2, TRUE) + VLOOKUP(C13, Tables!A3:D20, 3, TRUE) + VLOOKUP(C16, Tables!A3:D20, 2, TRUE) + FLOOR(E20/3,1),20)</f>
        <v>15</v>
      </c>
      <c r="D20" s="2" t="s">
        <v>96</v>
      </c>
      <c r="E20" s="29">
        <v>9</v>
      </c>
      <c r="F20" s="15"/>
      <c r="G20" s="2"/>
      <c r="J20" s="2"/>
      <c r="K20" s="36" t="s">
        <v>52</v>
      </c>
      <c r="L20" s="32" t="s">
        <v>7</v>
      </c>
      <c r="M20" s="3">
        <v>1</v>
      </c>
      <c r="N20" s="3">
        <f t="shared" si="0"/>
        <v>12</v>
      </c>
      <c r="O20" s="27">
        <v>0</v>
      </c>
      <c r="P20" s="27">
        <v>0</v>
      </c>
      <c r="Q20" s="27">
        <v>0</v>
      </c>
      <c r="R20" s="27">
        <v>0</v>
      </c>
      <c r="S20" s="32"/>
      <c r="T20" s="47">
        <v>1</v>
      </c>
      <c r="U20" s="8">
        <v>0</v>
      </c>
    </row>
    <row r="21" spans="2:21" ht="15.75" thickBot="1">
      <c r="B21" s="41" t="s">
        <v>95</v>
      </c>
      <c r="C21" s="10">
        <f>10+VLOOKUP(C11, Tables!F3:I20, 2, TRUE) + VLOOKUP(C13, Tables!F3:I20, 3, TRUE) + VLOOKUP(C12, Tables!F3:I20, 4, TRUE)</f>
        <v>11</v>
      </c>
      <c r="D21" s="10"/>
      <c r="E21" s="10"/>
      <c r="F21" s="16"/>
      <c r="G21" s="2"/>
      <c r="J21" s="2"/>
      <c r="K21" s="36" t="s">
        <v>53</v>
      </c>
      <c r="L21" s="32" t="s">
        <v>87</v>
      </c>
      <c r="M21" s="3">
        <v>1</v>
      </c>
      <c r="N21" s="3"/>
      <c r="O21" s="27" t="s">
        <v>88</v>
      </c>
      <c r="P21" s="27">
        <v>0</v>
      </c>
      <c r="Q21" s="27" t="s">
        <v>89</v>
      </c>
      <c r="R21" s="27">
        <v>0</v>
      </c>
      <c r="S21" s="32"/>
      <c r="T21" s="47">
        <v>0</v>
      </c>
      <c r="U21" s="8">
        <v>0</v>
      </c>
    </row>
    <row r="22" spans="2:21" ht="16.5" thickTop="1" thickBot="1">
      <c r="B22" s="43"/>
      <c r="C22" s="2"/>
      <c r="D22" s="2"/>
      <c r="E22" s="2"/>
      <c r="F22" s="2"/>
      <c r="G22" s="2"/>
      <c r="J22" s="2"/>
      <c r="K22" s="36" t="s">
        <v>53</v>
      </c>
      <c r="L22" s="32" t="s">
        <v>84</v>
      </c>
      <c r="M22" s="3">
        <v>0</v>
      </c>
      <c r="N22" s="3"/>
      <c r="O22" s="27" t="s">
        <v>88</v>
      </c>
      <c r="P22" s="27">
        <v>0</v>
      </c>
      <c r="Q22" s="27" t="s">
        <v>89</v>
      </c>
      <c r="R22" s="27">
        <v>0</v>
      </c>
      <c r="S22" s="32"/>
      <c r="T22" s="47"/>
      <c r="U22" s="8">
        <v>0</v>
      </c>
    </row>
    <row r="23" spans="2:21" ht="15.75" thickTop="1">
      <c r="B23" s="42" t="s">
        <v>19</v>
      </c>
      <c r="C23" s="13"/>
      <c r="D23" s="13"/>
      <c r="E23" s="13"/>
      <c r="F23" s="14"/>
      <c r="G23" s="2"/>
      <c r="J23" s="2"/>
      <c r="K23" s="36" t="s">
        <v>53</v>
      </c>
      <c r="L23" s="32" t="s">
        <v>83</v>
      </c>
      <c r="M23" s="3">
        <v>1</v>
      </c>
      <c r="N23" s="3"/>
      <c r="O23" s="27" t="s">
        <v>88</v>
      </c>
      <c r="P23" s="27">
        <v>0</v>
      </c>
      <c r="Q23" s="27" t="s">
        <v>89</v>
      </c>
      <c r="R23" s="27">
        <v>0</v>
      </c>
      <c r="S23" s="32"/>
      <c r="T23" s="47">
        <v>2</v>
      </c>
      <c r="U23" s="8">
        <v>0</v>
      </c>
    </row>
    <row r="24" spans="2:21">
      <c r="B24" s="44" t="s">
        <v>21</v>
      </c>
      <c r="C24" s="4" t="s">
        <v>22</v>
      </c>
      <c r="D24" s="4" t="s">
        <v>23</v>
      </c>
      <c r="E24" s="4"/>
      <c r="F24" s="19"/>
      <c r="G24" s="2"/>
      <c r="J24" s="2"/>
      <c r="K24" s="36" t="s">
        <v>53</v>
      </c>
      <c r="L24" s="32" t="s">
        <v>85</v>
      </c>
      <c r="M24" s="3">
        <v>0</v>
      </c>
      <c r="N24" s="3"/>
      <c r="O24" s="27" t="s">
        <v>88</v>
      </c>
      <c r="P24" s="27">
        <v>0</v>
      </c>
      <c r="Q24" s="27" t="s">
        <v>89</v>
      </c>
      <c r="R24" s="27">
        <v>0</v>
      </c>
      <c r="S24" s="32"/>
      <c r="T24" s="47"/>
      <c r="U24" s="8">
        <v>0</v>
      </c>
    </row>
    <row r="25" spans="2:21">
      <c r="B25" s="40" t="s">
        <v>20</v>
      </c>
      <c r="C25" s="17"/>
      <c r="D25" s="1"/>
      <c r="E25" s="2"/>
      <c r="F25" s="15"/>
      <c r="G25" s="2"/>
      <c r="K25" s="36" t="s">
        <v>53</v>
      </c>
      <c r="L25" s="32" t="s">
        <v>86</v>
      </c>
      <c r="M25" s="3">
        <v>0</v>
      </c>
      <c r="N25" s="3"/>
      <c r="O25" s="27" t="s">
        <v>88</v>
      </c>
      <c r="P25" s="27">
        <v>0</v>
      </c>
      <c r="Q25" s="27" t="s">
        <v>89</v>
      </c>
      <c r="R25" s="27">
        <v>0</v>
      </c>
      <c r="S25" s="32"/>
      <c r="T25" s="47"/>
      <c r="U25" s="8">
        <v>0</v>
      </c>
    </row>
    <row r="26" spans="2:21">
      <c r="B26" s="40" t="s">
        <v>24</v>
      </c>
      <c r="C26" s="18"/>
      <c r="D26" s="1"/>
      <c r="E26" s="2"/>
      <c r="F26" s="15"/>
      <c r="G26" s="2"/>
      <c r="J26" s="2"/>
      <c r="K26" s="35" t="s">
        <v>54</v>
      </c>
      <c r="L26" s="32" t="s">
        <v>9</v>
      </c>
      <c r="M26" s="3">
        <v>1</v>
      </c>
      <c r="N26" s="3">
        <f t="shared" ref="N26:N33" si="2">IF(U26=0,(VLOOKUP(L26,$B$11:$D$16,2,FALSE)+S26),IF(U26=1, "***", "******"))</f>
        <v>18</v>
      </c>
      <c r="O26" s="27">
        <v>0</v>
      </c>
      <c r="P26" s="27">
        <v>0</v>
      </c>
      <c r="Q26" s="27">
        <v>0</v>
      </c>
      <c r="R26" s="27">
        <v>0</v>
      </c>
      <c r="S26" s="32"/>
      <c r="T26" s="47">
        <v>2</v>
      </c>
      <c r="U26" s="8">
        <v>0</v>
      </c>
    </row>
    <row r="27" spans="2:21">
      <c r="B27" s="40" t="s">
        <v>25</v>
      </c>
      <c r="C27" s="18"/>
      <c r="D27" s="1"/>
      <c r="E27" s="2"/>
      <c r="F27" s="15"/>
      <c r="G27" s="2"/>
      <c r="J27" s="2"/>
      <c r="K27" s="36" t="s">
        <v>55</v>
      </c>
      <c r="L27" s="32" t="s">
        <v>10</v>
      </c>
      <c r="M27" s="3">
        <v>0</v>
      </c>
      <c r="N27" s="3">
        <f t="shared" si="2"/>
        <v>16</v>
      </c>
      <c r="O27" s="27">
        <v>0</v>
      </c>
      <c r="P27" s="27">
        <v>0</v>
      </c>
      <c r="Q27" s="27">
        <v>0</v>
      </c>
      <c r="R27" s="27">
        <v>0</v>
      </c>
      <c r="S27" s="32"/>
      <c r="T27" s="47"/>
      <c r="U27" s="8">
        <v>0</v>
      </c>
    </row>
    <row r="28" spans="2:21">
      <c r="B28" s="40" t="s">
        <v>26</v>
      </c>
      <c r="C28" s="18"/>
      <c r="D28" s="1"/>
      <c r="E28" s="2"/>
      <c r="F28" s="15"/>
      <c r="G28" s="2"/>
      <c r="J28" s="2"/>
      <c r="K28" s="36" t="s">
        <v>104</v>
      </c>
      <c r="L28" s="32" t="s">
        <v>9</v>
      </c>
      <c r="M28" s="3">
        <v>0</v>
      </c>
      <c r="N28" s="3">
        <f t="shared" si="2"/>
        <v>18</v>
      </c>
      <c r="O28" s="27">
        <v>0</v>
      </c>
      <c r="P28" s="27">
        <v>0</v>
      </c>
      <c r="Q28" s="27">
        <v>0</v>
      </c>
      <c r="R28" s="27">
        <v>0</v>
      </c>
      <c r="S28" s="32"/>
      <c r="T28" s="47"/>
      <c r="U28" s="8">
        <v>0</v>
      </c>
    </row>
    <row r="29" spans="2:21">
      <c r="B29" s="40" t="s">
        <v>27</v>
      </c>
      <c r="C29" s="18"/>
      <c r="D29" s="1"/>
      <c r="E29" s="2"/>
      <c r="F29" s="15"/>
      <c r="G29" s="2"/>
      <c r="J29" s="2"/>
      <c r="K29" s="36" t="s">
        <v>56</v>
      </c>
      <c r="L29" s="32" t="s">
        <v>10</v>
      </c>
      <c r="M29" s="3">
        <v>0</v>
      </c>
      <c r="N29" s="3">
        <f t="shared" si="2"/>
        <v>16</v>
      </c>
      <c r="O29" s="27">
        <v>0</v>
      </c>
      <c r="P29" s="27">
        <v>0</v>
      </c>
      <c r="Q29" s="27">
        <v>0</v>
      </c>
      <c r="R29" s="27">
        <v>0</v>
      </c>
      <c r="S29" s="32"/>
      <c r="T29" s="47"/>
      <c r="U29" s="8">
        <v>0</v>
      </c>
    </row>
    <row r="30" spans="2:21">
      <c r="B30" s="40" t="s">
        <v>28</v>
      </c>
      <c r="C30" s="18"/>
      <c r="D30" s="1"/>
      <c r="E30" s="2"/>
      <c r="F30" s="15"/>
      <c r="G30" s="2"/>
      <c r="J30" s="2"/>
      <c r="K30" s="36" t="s">
        <v>57</v>
      </c>
      <c r="L30" s="32" t="s">
        <v>7</v>
      </c>
      <c r="M30" s="3">
        <v>0</v>
      </c>
      <c r="N30" s="3">
        <f t="shared" si="2"/>
        <v>12</v>
      </c>
      <c r="O30" s="27">
        <v>0</v>
      </c>
      <c r="P30" s="27">
        <v>0</v>
      </c>
      <c r="Q30" s="27">
        <v>0</v>
      </c>
      <c r="R30" s="27">
        <v>0</v>
      </c>
      <c r="S30" s="32"/>
      <c r="T30" s="47"/>
      <c r="U30" s="8">
        <v>0</v>
      </c>
    </row>
    <row r="31" spans="2:21" ht="15.75" thickBot="1">
      <c r="B31" s="41" t="s">
        <v>29</v>
      </c>
      <c r="C31" s="20"/>
      <c r="D31" s="21"/>
      <c r="E31" s="10"/>
      <c r="F31" s="16"/>
      <c r="G31" s="2"/>
      <c r="J31" s="2"/>
      <c r="K31" s="36" t="s">
        <v>58</v>
      </c>
      <c r="L31" s="32" t="s">
        <v>9</v>
      </c>
      <c r="M31" s="3">
        <v>1</v>
      </c>
      <c r="N31" s="3" t="str">
        <f t="shared" si="2"/>
        <v>***</v>
      </c>
      <c r="O31" s="27">
        <v>0</v>
      </c>
      <c r="P31" s="27">
        <v>0</v>
      </c>
      <c r="Q31" s="27">
        <v>0</v>
      </c>
      <c r="R31" s="27">
        <v>0</v>
      </c>
      <c r="S31" s="32"/>
      <c r="T31" s="47">
        <v>3</v>
      </c>
      <c r="U31" s="8">
        <v>1</v>
      </c>
    </row>
    <row r="32" spans="2:21" ht="15.75" thickTop="1">
      <c r="J32" s="2"/>
      <c r="K32" s="36" t="s">
        <v>59</v>
      </c>
      <c r="L32" s="32" t="s">
        <v>9</v>
      </c>
      <c r="M32" s="3">
        <v>0</v>
      </c>
      <c r="N32" s="3">
        <f t="shared" si="2"/>
        <v>18</v>
      </c>
      <c r="O32" s="27">
        <v>0</v>
      </c>
      <c r="P32" s="27">
        <v>0</v>
      </c>
      <c r="Q32" s="27">
        <v>0</v>
      </c>
      <c r="R32" s="27">
        <v>0</v>
      </c>
      <c r="S32" s="32"/>
      <c r="T32" s="47"/>
      <c r="U32" s="8">
        <v>0</v>
      </c>
    </row>
    <row r="33" spans="2:21" ht="15.75" thickBot="1">
      <c r="B33" s="30" t="s">
        <v>17</v>
      </c>
      <c r="C33" t="s">
        <v>110</v>
      </c>
      <c r="K33" s="37" t="s">
        <v>60</v>
      </c>
      <c r="L33" s="33" t="s">
        <v>9</v>
      </c>
      <c r="M33" s="11">
        <v>0</v>
      </c>
      <c r="N33" s="11">
        <f t="shared" si="2"/>
        <v>18</v>
      </c>
      <c r="O33" s="28">
        <v>0</v>
      </c>
      <c r="P33" s="28">
        <v>0</v>
      </c>
      <c r="Q33" s="28">
        <v>0</v>
      </c>
      <c r="R33" s="28">
        <v>0</v>
      </c>
      <c r="S33" s="33"/>
      <c r="T33" s="48"/>
      <c r="U33" s="12">
        <v>0</v>
      </c>
    </row>
    <row r="34" spans="2:21" ht="16.5" thickTop="1" thickBot="1">
      <c r="B34" s="30" t="s">
        <v>97</v>
      </c>
      <c r="C34">
        <v>1</v>
      </c>
    </row>
    <row r="35" spans="2:21" ht="15.75" thickTop="1">
      <c r="B35" s="30" t="s">
        <v>98</v>
      </c>
      <c r="C35">
        <v>2</v>
      </c>
      <c r="K35" s="34" t="s">
        <v>30</v>
      </c>
      <c r="L35" s="31"/>
      <c r="M35" s="25" t="s">
        <v>35</v>
      </c>
      <c r="N35" s="25" t="s">
        <v>31</v>
      </c>
      <c r="O35" s="50" t="s">
        <v>12</v>
      </c>
      <c r="P35" s="51"/>
      <c r="Q35" s="51"/>
      <c r="R35" s="52"/>
      <c r="S35" s="31" t="s">
        <v>36</v>
      </c>
      <c r="T35" s="46" t="s">
        <v>34</v>
      </c>
      <c r="U35" s="49" t="s">
        <v>131</v>
      </c>
    </row>
    <row r="36" spans="2:21">
      <c r="B36" s="30" t="s">
        <v>101</v>
      </c>
      <c r="C36">
        <v>3</v>
      </c>
      <c r="K36" s="35" t="s">
        <v>61</v>
      </c>
      <c r="L36" s="32"/>
      <c r="M36" s="3">
        <v>0</v>
      </c>
      <c r="N36" s="3">
        <f>IF(M36=1,VLOOKUP(K36,Tables!$A$23:$B$33,2,TRUE),3)+SUM(S36:T36)+VLOOKUP($C$14, Tables!$D$23:$H$40, 2, TRUE) + VLOOKUP($C$16, Tables!$D$23:$H$40, 3, TRUE) + VLOOKUP($C$12, Tables!$D$23:$H$40, 4, TRUE) + VLOOKUP($C$11, Tables!$D$23:$H$40, 5, TRUE)</f>
        <v>6</v>
      </c>
      <c r="O36" s="27">
        <v>0</v>
      </c>
      <c r="P36" s="27">
        <v>0</v>
      </c>
      <c r="Q36" s="27">
        <v>0</v>
      </c>
      <c r="R36" s="27">
        <v>0</v>
      </c>
      <c r="S36" s="32"/>
      <c r="T36" s="47"/>
      <c r="U36" s="8" t="str">
        <f>VLOOKUP(N36, Tables!$A$37:$B$59, 2, TRUE)</f>
        <v>Novice</v>
      </c>
    </row>
    <row r="37" spans="2:21">
      <c r="B37" s="30" t="s">
        <v>102</v>
      </c>
      <c r="C37">
        <v>4</v>
      </c>
      <c r="K37" s="35" t="s">
        <v>62</v>
      </c>
      <c r="L37" s="32"/>
      <c r="M37" s="3">
        <v>0</v>
      </c>
      <c r="N37" s="3">
        <f>IF(M37=1,VLOOKUP(K37,Tables!$A$23:$B$33,2,TRUE),3)+SUM(S37:T37)+VLOOKUP($C$14, Tables!$D$23:$H$40, 2, TRUE) + VLOOKUP($C$16, Tables!$D$23:$H$40, 3, TRUE) + VLOOKUP($C$12, Tables!$D$23:$H$40, 4, TRUE) + VLOOKUP($C$11, Tables!$D$23:$H$40, 5, TRUE)</f>
        <v>6</v>
      </c>
      <c r="O37" s="27">
        <v>0</v>
      </c>
      <c r="P37" s="27">
        <v>0</v>
      </c>
      <c r="Q37" s="27">
        <v>0</v>
      </c>
      <c r="R37" s="27">
        <v>0</v>
      </c>
      <c r="S37" s="32"/>
      <c r="T37" s="47"/>
      <c r="U37" s="8" t="str">
        <f>VLOOKUP(N37, Tables!$A$37:$B$59, 2, TRUE)</f>
        <v>Novice</v>
      </c>
    </row>
    <row r="38" spans="2:21">
      <c r="B38" s="30" t="s">
        <v>100</v>
      </c>
      <c r="C38">
        <v>5</v>
      </c>
      <c r="K38" s="35" t="s">
        <v>63</v>
      </c>
      <c r="L38" s="32"/>
      <c r="M38" s="3">
        <v>1</v>
      </c>
      <c r="N38" s="3">
        <f>IF(M38=1,VLOOKUP(K38,Tables!$A$23:$B$33,2,TRUE),3)+SUM(S38:T38)+VLOOKUP($C$14, Tables!$D$23:$H$40, 2, TRUE) + VLOOKUP($C$16, Tables!$D$23:$H$40, 3, TRUE) + VLOOKUP($C$12, Tables!$D$23:$H$40, 4, TRUE) + VLOOKUP($C$11, Tables!$D$23:$H$40, 5, TRUE)</f>
        <v>12</v>
      </c>
      <c r="O38" s="27">
        <v>1</v>
      </c>
      <c r="P38" s="27">
        <v>0</v>
      </c>
      <c r="Q38" s="27">
        <v>0</v>
      </c>
      <c r="R38" s="27">
        <v>0</v>
      </c>
      <c r="S38" s="32">
        <v>1</v>
      </c>
      <c r="T38" s="47" t="s">
        <v>140</v>
      </c>
      <c r="U38" s="8" t="str">
        <f>VLOOKUP(N38, Tables!$A$37:$B$59, 2, TRUE)</f>
        <v>Experienced</v>
      </c>
    </row>
    <row r="39" spans="2:21">
      <c r="K39" s="35" t="s">
        <v>66</v>
      </c>
      <c r="L39" s="32" t="s">
        <v>106</v>
      </c>
      <c r="M39" s="3">
        <v>1</v>
      </c>
      <c r="N39" s="3">
        <f>IF(M39=1,VLOOKUP(K39,Tables!$A$23:$B$33,2,TRUE),3)+SUM(S39:T39)+VLOOKUP($C$14, Tables!$D$23:$H$40, 2, TRUE) + VLOOKUP($C$16, Tables!$D$23:$H$40, 3, TRUE) + VLOOKUP($C$12, Tables!$D$23:$H$40, 4, TRUE) + VLOOKUP($C$11, Tables!$D$23:$H$40, 5, TRUE)</f>
        <v>17</v>
      </c>
      <c r="O39" s="27">
        <v>1</v>
      </c>
      <c r="P39" s="27">
        <v>0</v>
      </c>
      <c r="Q39" s="27">
        <v>0</v>
      </c>
      <c r="R39" s="27">
        <v>0</v>
      </c>
      <c r="S39" s="32">
        <v>3</v>
      </c>
      <c r="T39" s="47">
        <v>1</v>
      </c>
      <c r="U39" s="8" t="str">
        <f>VLOOKUP(N39, Tables!$A$37:$B$59, 2, TRUE)</f>
        <v>Scholar</v>
      </c>
    </row>
    <row r="40" spans="2:21">
      <c r="B40" s="30" t="s">
        <v>31</v>
      </c>
      <c r="K40" s="35" t="s">
        <v>66</v>
      </c>
      <c r="L40" s="32" t="s">
        <v>107</v>
      </c>
      <c r="M40" s="3">
        <v>0</v>
      </c>
      <c r="N40" s="3">
        <f>IF(M40=1,VLOOKUP(K40,Tables!$A$23:$B$33,2,TRUE),3)+SUM(S40:T40)+VLOOKUP($C$14, Tables!$D$23:$H$40, 2, TRUE) + VLOOKUP($C$16, Tables!$D$23:$H$40, 3, TRUE) + VLOOKUP($C$12, Tables!$D$23:$H$40, 4, TRUE) + VLOOKUP($C$11, Tables!$D$23:$H$40, 5, TRUE)</f>
        <v>6</v>
      </c>
      <c r="O40" s="27">
        <v>0</v>
      </c>
      <c r="P40" s="27">
        <v>0</v>
      </c>
      <c r="Q40" s="27">
        <v>0</v>
      </c>
      <c r="R40" s="27">
        <v>0</v>
      </c>
      <c r="S40" s="32"/>
      <c r="T40" s="47"/>
      <c r="U40" s="8" t="str">
        <f>VLOOKUP(N40, Tables!$A$37:$B$59, 2, TRUE)</f>
        <v>Novice</v>
      </c>
    </row>
    <row r="41" spans="2:21">
      <c r="B41" s="45" t="s">
        <v>97</v>
      </c>
      <c r="C41">
        <v>1</v>
      </c>
      <c r="K41" s="35" t="s">
        <v>109</v>
      </c>
      <c r="L41" s="32" t="s">
        <v>105</v>
      </c>
      <c r="M41" s="3">
        <v>0</v>
      </c>
      <c r="N41" s="3">
        <f>IF(M41=1,VLOOKUP(K41,Tables!$A$23:$B$33,2,TRUE),3)+SUM(S41:T41)+VLOOKUP($C$14, Tables!$D$23:$H$40, 2, TRUE) + VLOOKUP($C$16, Tables!$D$23:$H$40, 3, TRUE) + VLOOKUP($C$12, Tables!$D$23:$H$40, 4, TRUE) + VLOOKUP($C$11, Tables!$D$23:$H$40, 5, TRUE)</f>
        <v>6</v>
      </c>
      <c r="O41" s="27">
        <v>0</v>
      </c>
      <c r="P41" s="27">
        <v>0</v>
      </c>
      <c r="Q41" s="27">
        <v>0</v>
      </c>
      <c r="R41" s="27">
        <v>0</v>
      </c>
      <c r="S41" s="32"/>
      <c r="T41" s="47"/>
      <c r="U41" s="8" t="str">
        <f>VLOOKUP(N41, Tables!$A$37:$B$59, 2, TRUE)</f>
        <v>Novice</v>
      </c>
    </row>
    <row r="42" spans="2:21">
      <c r="B42" s="30" t="s">
        <v>98</v>
      </c>
      <c r="C42">
        <v>2</v>
      </c>
      <c r="K42" s="35" t="s">
        <v>69</v>
      </c>
      <c r="L42" s="32" t="s">
        <v>108</v>
      </c>
      <c r="M42" s="3">
        <v>1</v>
      </c>
      <c r="N42" s="3">
        <f>IF(M42=1,VLOOKUP(K42,Tables!$A$23:$B$33,2,TRUE),3)+SUM(S42:T42)+VLOOKUP($C$14, Tables!$D$23:$H$40, 2, TRUE) + VLOOKUP($C$16, Tables!$D$23:$H$40, 3, TRUE) + VLOOKUP($C$12, Tables!$D$23:$H$40, 4, TRUE) + VLOOKUP($C$11, Tables!$D$23:$H$40, 5, TRUE)</f>
        <v>12</v>
      </c>
      <c r="O42" s="27">
        <v>1</v>
      </c>
      <c r="P42" s="27">
        <v>0</v>
      </c>
      <c r="Q42" s="27">
        <v>0</v>
      </c>
      <c r="R42" s="27">
        <v>0</v>
      </c>
      <c r="S42" s="32">
        <v>1</v>
      </c>
      <c r="T42" s="47"/>
      <c r="U42" s="8" t="str">
        <f>VLOOKUP(N42, Tables!$A$37:$B$59, 2, TRUE)</f>
        <v>Experienced</v>
      </c>
    </row>
    <row r="43" spans="2:21">
      <c r="B43" s="30" t="s">
        <v>99</v>
      </c>
      <c r="C43">
        <v>3</v>
      </c>
      <c r="K43" s="35" t="s">
        <v>69</v>
      </c>
      <c r="L43" s="32" t="s">
        <v>105</v>
      </c>
      <c r="M43" s="3">
        <v>0</v>
      </c>
      <c r="N43" s="3">
        <f>IF(M43=1,VLOOKUP(K43,Tables!$A$23:$B$33,2,TRUE),3)+SUM(S43:T43)+VLOOKUP($C$14, Tables!$D$23:$H$40, 2, TRUE) + VLOOKUP($C$16, Tables!$D$23:$H$40, 3, TRUE) + VLOOKUP($C$12, Tables!$D$23:$H$40, 4, TRUE) + VLOOKUP($C$11, Tables!$D$23:$H$40, 5, TRUE)</f>
        <v>6</v>
      </c>
      <c r="O43" s="27">
        <v>0</v>
      </c>
      <c r="P43" s="27">
        <v>0</v>
      </c>
      <c r="Q43" s="27">
        <v>0</v>
      </c>
      <c r="R43" s="27">
        <v>0</v>
      </c>
      <c r="S43" s="32"/>
      <c r="T43" s="47"/>
      <c r="U43" s="8" t="str">
        <f>VLOOKUP(N43, Tables!$A$37:$B$59, 2, TRUE)</f>
        <v>Novice</v>
      </c>
    </row>
    <row r="44" spans="2:21">
      <c r="B44" s="30" t="s">
        <v>100</v>
      </c>
      <c r="C44">
        <v>4</v>
      </c>
      <c r="K44" s="35" t="s">
        <v>70</v>
      </c>
      <c r="L44" s="32"/>
      <c r="M44" s="3">
        <v>0</v>
      </c>
      <c r="N44" s="3">
        <f>IF(M44=1,VLOOKUP(K44,Tables!$A$23:$B$33,2,TRUE),3)+SUM(S44:T44)+VLOOKUP($C$14, Tables!$D$23:$H$40, 2, TRUE) + VLOOKUP($C$16, Tables!$D$23:$H$40, 3, TRUE) + VLOOKUP($C$12, Tables!$D$23:$H$40, 4, TRUE) + VLOOKUP($C$11, Tables!$D$23:$H$40, 5, TRUE)</f>
        <v>6</v>
      </c>
      <c r="O44" s="27">
        <v>0</v>
      </c>
      <c r="P44" s="27">
        <v>0</v>
      </c>
      <c r="Q44" s="27">
        <v>0</v>
      </c>
      <c r="R44" s="27">
        <v>0</v>
      </c>
      <c r="S44" s="32"/>
      <c r="T44" s="47"/>
      <c r="U44" s="8" t="str">
        <f>VLOOKUP(N44, Tables!$A$37:$B$59, 2, TRUE)</f>
        <v>Novice</v>
      </c>
    </row>
    <row r="45" spans="2:21" ht="15.75" thickBot="1">
      <c r="K45" s="38" t="s">
        <v>71</v>
      </c>
      <c r="L45" s="33"/>
      <c r="M45" s="11">
        <v>0</v>
      </c>
      <c r="N45" s="11">
        <f>IF(M45=1,VLOOKUP(K45,Tables!$A$23:$B$33,2,TRUE),3)+SUM(S45:T45)+VLOOKUP($C$14, Tables!$D$23:$H$40, 2, TRUE) + VLOOKUP($C$16, Tables!$D$23:$H$40, 3, TRUE) + VLOOKUP($C$12, Tables!$D$23:$H$40, 4, TRUE) + VLOOKUP($C$11, Tables!$D$23:$H$40, 5, TRUE)</f>
        <v>6</v>
      </c>
      <c r="O45" s="28">
        <v>0</v>
      </c>
      <c r="P45" s="28">
        <v>0</v>
      </c>
      <c r="Q45" s="28">
        <v>0</v>
      </c>
      <c r="R45" s="28">
        <v>0</v>
      </c>
      <c r="S45" s="33"/>
      <c r="T45" s="48"/>
      <c r="U45" s="12" t="str">
        <f>VLOOKUP(N45, Tables!$A$37:$B$59, 2, TRUE)</f>
        <v>Novice</v>
      </c>
    </row>
    <row r="46" spans="2:21" ht="15.75" thickTop="1"/>
  </sheetData>
  <mergeCells count="2">
    <mergeCell ref="O2:R2"/>
    <mergeCell ref="O35:R35"/>
  </mergeCells>
  <conditionalFormatting sqref="J27:J32">
    <cfRule type="iconSet" priority="2">
      <iconSet showValue="0">
        <cfvo type="percent" val="0"/>
        <cfvo type="percent" val="33"/>
        <cfvo type="percent" val="67"/>
      </iconSet>
    </cfRule>
    <cfRule type="iconSet" priority="3">
      <iconSet iconSet="3Symbols2">
        <cfvo type="percent" val="0"/>
        <cfvo type="percent" val="33"/>
        <cfvo type="percent" val="67"/>
      </iconSet>
    </cfRule>
  </conditionalFormatting>
  <conditionalFormatting sqref="F11:I16 M3:M33 O3:R33 U3:U33 O36:R45 M36:M45">
    <cfRule type="iconSet" priority="1">
      <iconSet showValue="0">
        <cfvo type="percent" val="0"/>
        <cfvo type="num" val="0.5" gte="0"/>
        <cfvo type="num" val="1"/>
      </iconSet>
    </cfRule>
  </conditionalFormatting>
  <dataValidations count="2">
    <dataValidation type="custom" allowBlank="1" showInputMessage="1" showErrorMessage="1" sqref="B2:B44 C19:C22 C11:C16 M2 C22:G22 C23:F23 G17:J45 B32:F45 E2:J9 J10:J16 N36:N45 O2:U2 V2:V45 U34:U45 K34:U35 K35:K46 K2:L33 N2:N33 D18:D21 F18:F21 E18:E19 E21">
      <formula1>""</formula1>
    </dataValidation>
    <dataValidation type="list" allowBlank="1" showInputMessage="1" showErrorMessage="1" sqref="C18">
      <formula1>ValidBuilds</formula1>
    </dataValidation>
  </dataValidation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dimension ref="A1"/>
  <sheetViews>
    <sheetView tabSelected="1" workbookViewId="0">
      <selection activeCell="H60" sqref="H60"/>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M58" sqref="M1:N1048576"/>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2:M10"/>
  <sheetViews>
    <sheetView workbookViewId="0">
      <selection activeCell="I8" sqref="I8"/>
    </sheetView>
  </sheetViews>
  <sheetFormatPr defaultRowHeight="15"/>
  <cols>
    <col min="2" max="2" width="16.28515625" customWidth="1"/>
    <col min="7" max="7" width="16.7109375" customWidth="1"/>
  </cols>
  <sheetData>
    <row r="2" spans="1:13">
      <c r="B2" t="s">
        <v>130</v>
      </c>
      <c r="C2">
        <v>0</v>
      </c>
    </row>
    <row r="4" spans="1:13">
      <c r="A4" t="s">
        <v>129</v>
      </c>
      <c r="B4" t="s">
        <v>128</v>
      </c>
      <c r="C4" t="s">
        <v>127</v>
      </c>
      <c r="D4" t="s">
        <v>126</v>
      </c>
      <c r="E4" t="s">
        <v>125</v>
      </c>
      <c r="F4" t="s">
        <v>124</v>
      </c>
      <c r="G4" t="s">
        <v>123</v>
      </c>
      <c r="H4" t="s">
        <v>122</v>
      </c>
      <c r="I4" t="s">
        <v>121</v>
      </c>
      <c r="J4" t="s">
        <v>120</v>
      </c>
      <c r="K4" t="s">
        <v>119</v>
      </c>
      <c r="L4" t="s">
        <v>118</v>
      </c>
      <c r="M4" t="s">
        <v>117</v>
      </c>
    </row>
    <row r="5" spans="1:13">
      <c r="A5">
        <v>1620</v>
      </c>
      <c r="B5">
        <v>8</v>
      </c>
      <c r="C5">
        <v>500</v>
      </c>
      <c r="D5">
        <v>600</v>
      </c>
      <c r="E5">
        <v>420</v>
      </c>
      <c r="F5">
        <v>6</v>
      </c>
      <c r="G5">
        <f t="shared" ref="G5:G10" si="0">B5*F5</f>
        <v>48</v>
      </c>
      <c r="H5">
        <f t="shared" ref="H5:H10" si="1">B5*2*F5</f>
        <v>96</v>
      </c>
      <c r="I5">
        <f>B5*5 + 0.05*D5 + 0.02*$C$2</f>
        <v>70</v>
      </c>
      <c r="J5">
        <f t="shared" ref="J5:J10" si="2">10*B5</f>
        <v>80</v>
      </c>
      <c r="K5">
        <v>0</v>
      </c>
      <c r="L5">
        <v>0</v>
      </c>
      <c r="M5">
        <f>C5+D5-SUM(E5:L5)</f>
        <v>380</v>
      </c>
    </row>
    <row r="6" spans="1:13">
      <c r="A6">
        <v>1621</v>
      </c>
      <c r="B6">
        <v>8</v>
      </c>
      <c r="C6">
        <f>M5</f>
        <v>380</v>
      </c>
      <c r="D6">
        <v>660</v>
      </c>
      <c r="E6">
        <v>300</v>
      </c>
      <c r="F6">
        <v>2</v>
      </c>
      <c r="G6">
        <f t="shared" si="0"/>
        <v>16</v>
      </c>
      <c r="H6">
        <f t="shared" si="1"/>
        <v>32</v>
      </c>
      <c r="I6">
        <f>B6*5 + 0.05*D6 + 0.02*$C$2</f>
        <v>73</v>
      </c>
      <c r="J6">
        <f t="shared" si="2"/>
        <v>80</v>
      </c>
      <c r="K6">
        <v>0</v>
      </c>
      <c r="L6">
        <v>0</v>
      </c>
      <c r="M6">
        <f>C6+D6-SUM(E6:L6)</f>
        <v>537</v>
      </c>
    </row>
    <row r="7" spans="1:13">
      <c r="A7">
        <v>1622</v>
      </c>
      <c r="B7">
        <v>8</v>
      </c>
      <c r="C7">
        <f>M6</f>
        <v>537</v>
      </c>
      <c r="D7">
        <v>660</v>
      </c>
      <c r="E7">
        <v>0</v>
      </c>
      <c r="F7">
        <v>2</v>
      </c>
      <c r="G7">
        <f t="shared" si="0"/>
        <v>16</v>
      </c>
      <c r="H7">
        <f t="shared" si="1"/>
        <v>32</v>
      </c>
      <c r="I7">
        <f>B7*5 + 0.05*D7 + 0.02*$C$2</f>
        <v>73</v>
      </c>
      <c r="J7">
        <f t="shared" si="2"/>
        <v>80</v>
      </c>
      <c r="K7">
        <v>500</v>
      </c>
      <c r="L7">
        <v>0</v>
      </c>
      <c r="M7">
        <f>C7+D7-SUM(E7:L7)</f>
        <v>494</v>
      </c>
    </row>
    <row r="8" spans="1:13">
      <c r="A8">
        <v>1623</v>
      </c>
      <c r="B8">
        <v>9</v>
      </c>
      <c r="C8">
        <f>M7</f>
        <v>494</v>
      </c>
      <c r="D8">
        <v>680</v>
      </c>
      <c r="E8">
        <v>0</v>
      </c>
      <c r="F8">
        <v>6</v>
      </c>
      <c r="G8">
        <f t="shared" si="0"/>
        <v>54</v>
      </c>
      <c r="H8">
        <f t="shared" si="1"/>
        <v>108</v>
      </c>
      <c r="I8">
        <f>B8*5 + 0.05*D8 + 0.02*$C$2</f>
        <v>79</v>
      </c>
      <c r="J8">
        <f t="shared" si="2"/>
        <v>90</v>
      </c>
      <c r="K8">
        <v>500</v>
      </c>
      <c r="L8">
        <v>0</v>
      </c>
      <c r="M8">
        <f>C8+D8-SUM(E8:L8)</f>
        <v>337</v>
      </c>
    </row>
    <row r="9" spans="1:13">
      <c r="A9">
        <v>1624</v>
      </c>
      <c r="B9">
        <v>9</v>
      </c>
      <c r="C9">
        <f>M8</f>
        <v>337</v>
      </c>
      <c r="D9">
        <v>680</v>
      </c>
      <c r="E9">
        <v>0</v>
      </c>
      <c r="F9">
        <v>6</v>
      </c>
      <c r="G9">
        <f t="shared" si="0"/>
        <v>54</v>
      </c>
      <c r="H9">
        <f t="shared" si="1"/>
        <v>108</v>
      </c>
      <c r="I9">
        <f>B9*5 + 0.05*D9 + 0.02*$C$2</f>
        <v>79</v>
      </c>
      <c r="J9">
        <f t="shared" si="2"/>
        <v>90</v>
      </c>
      <c r="K9">
        <v>500</v>
      </c>
      <c r="L9">
        <v>0</v>
      </c>
      <c r="M9">
        <f>C9+D9-SUM(E9:L9)</f>
        <v>180</v>
      </c>
    </row>
    <row r="10" spans="1:13">
      <c r="A10">
        <v>1625</v>
      </c>
      <c r="B10">
        <v>9</v>
      </c>
      <c r="C10">
        <f>M9</f>
        <v>180</v>
      </c>
      <c r="D10">
        <v>680</v>
      </c>
      <c r="G10">
        <f t="shared" si="0"/>
        <v>0</v>
      </c>
      <c r="H10">
        <f t="shared" si="1"/>
        <v>0</v>
      </c>
      <c r="J10">
        <f t="shared" si="2"/>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Stats - Jan 1620</vt:lpstr>
      <vt:lpstr>Stats - Jan 1621</vt:lpstr>
      <vt:lpstr>Stats - Jan 1622</vt:lpstr>
      <vt:lpstr>Stats - Jan 1623</vt:lpstr>
      <vt:lpstr>Stats - Jan 1624</vt:lpstr>
      <vt:lpstr>Stats - Jan 1625</vt:lpstr>
      <vt:lpstr>Background</vt:lpstr>
      <vt:lpstr>Adventure Log</vt:lpstr>
      <vt:lpstr>Finances</vt:lpstr>
      <vt:lpstr>Tables</vt:lpstr>
      <vt:lpstr>ValidBuilds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Althaus</dc:creator>
  <cp:lastModifiedBy>Greg Althaus</cp:lastModifiedBy>
  <dcterms:created xsi:type="dcterms:W3CDTF">2010-06-09T01:43:37Z</dcterms:created>
  <dcterms:modified xsi:type="dcterms:W3CDTF">2010-06-15T03:10:03Z</dcterms:modified>
</cp:coreProperties>
</file>