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queryTables/queryTable1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scar Galvez\Documents\Papers\EG\"/>
    </mc:Choice>
  </mc:AlternateContent>
  <bookViews>
    <workbookView xWindow="0" yWindow="0" windowWidth="20490" windowHeight="7650" firstSheet="2" activeTab="8"/>
  </bookViews>
  <sheets>
    <sheet name="Figure1" sheetId="7" r:id="rId1"/>
    <sheet name="Table1 Figure2" sheetId="6" r:id="rId2"/>
    <sheet name="Figure3" sheetId="5" r:id="rId3"/>
    <sheet name="Tables2-4" sheetId="2" r:id="rId4"/>
    <sheet name="Figure4" sheetId="4" r:id="rId5"/>
    <sheet name="Figures 5-7" sheetId="8" r:id="rId6"/>
    <sheet name="Table A.1" sheetId="9" r:id="rId7"/>
    <sheet name="Table A.2" sheetId="10" r:id="rId8"/>
    <sheet name="ULM ext" sheetId="3" r:id="rId9"/>
  </sheets>
  <externalReferences>
    <externalReference r:id="rId10"/>
    <externalReference r:id="rId11"/>
  </externalReferences>
  <definedNames>
    <definedName name="aa">'[1]1'!#REF!</definedName>
    <definedName name="aaas">'[1]1'!#REF!</definedName>
    <definedName name="ab">'[1]1'!#REF!</definedName>
    <definedName name="BIE_c20180112105357" localSheetId="4">Figure4!$A$1:$B$108</definedName>
    <definedName name="Cuadro_CUA">[2]CUA!$A$2:$P$28</definedName>
    <definedName name="DESES">'[1]1'!#REF!</definedName>
    <definedName name="DESESTACIONALIZADA">'[1]1'!#REF!</definedName>
    <definedName name="graf">'[1]1'!#REF!</definedName>
    <definedName name="Indice">#REF!</definedName>
    <definedName name="NACVC1">#REF!</definedName>
    <definedName name="NACVC10">#REF!</definedName>
    <definedName name="NACVC11">#REF!</definedName>
    <definedName name="NACVC12">#REF!</definedName>
    <definedName name="NACVC13">#REF!</definedName>
    <definedName name="NACVC14">#REF!</definedName>
    <definedName name="NACVC15">#REF!</definedName>
    <definedName name="NACVC16">#REF!</definedName>
    <definedName name="NACVC17">#REF!</definedName>
    <definedName name="NACVC18">#REF!</definedName>
    <definedName name="NACVC19">#REF!</definedName>
    <definedName name="NACVC2">#REF!</definedName>
    <definedName name="NACVC20">#REF!</definedName>
    <definedName name="NACVC21">#REF!</definedName>
    <definedName name="NACVC22">#REF!</definedName>
    <definedName name="NACVC23">#REF!</definedName>
    <definedName name="NACVC24">#REF!</definedName>
    <definedName name="NACVC25">#REF!</definedName>
    <definedName name="NACVC26">#REF!</definedName>
    <definedName name="NACVC27">#REF!</definedName>
    <definedName name="NACVC28">#REF!</definedName>
    <definedName name="NACVC29">#REF!</definedName>
    <definedName name="NACVC30">#REF!</definedName>
    <definedName name="NACVC31">#REF!</definedName>
    <definedName name="NACVC32">#REF!</definedName>
    <definedName name="NACVC4">#REF!</definedName>
    <definedName name="NACVC5">#REF!</definedName>
    <definedName name="NACVC6">#REF!</definedName>
    <definedName name="NACVC7">#REF!</definedName>
    <definedName name="NACVC8">#REF!</definedName>
    <definedName name="NACVC9">#REF!</definedName>
    <definedName name="NAEEC1">#REF!</definedName>
    <definedName name="NAEEC10">#REF!</definedName>
    <definedName name="NAEEC11">#REF!</definedName>
    <definedName name="NAEEC12">#REF!</definedName>
    <definedName name="NAEEC13">#REF!</definedName>
    <definedName name="NAEEC14">#REF!</definedName>
    <definedName name="NAEEC15">#REF!</definedName>
    <definedName name="NAEEC16">#REF!</definedName>
    <definedName name="NAEEC17">#REF!</definedName>
    <definedName name="NAEEC18">#REF!</definedName>
    <definedName name="NAEEC19">#REF!</definedName>
    <definedName name="NAEEC2">#REF!</definedName>
    <definedName name="NAEEC20">#REF!</definedName>
    <definedName name="NAEEC21">#REF!</definedName>
    <definedName name="NAEEC22">#REF!</definedName>
    <definedName name="NAEEC23">#REF!</definedName>
    <definedName name="NAEEC24">#REF!</definedName>
    <definedName name="NAEEC25">#REF!</definedName>
    <definedName name="NAEEC26">#REF!</definedName>
    <definedName name="NAEEC27">#REF!</definedName>
    <definedName name="NAEEC28">#REF!</definedName>
    <definedName name="NAEEC29">#REF!</definedName>
    <definedName name="NAEEC30">#REF!</definedName>
    <definedName name="NAEEC31">#REF!</definedName>
    <definedName name="NAEEC32">#REF!</definedName>
    <definedName name="NAEEC4">#REF!</definedName>
    <definedName name="NAEEC5">#REF!</definedName>
    <definedName name="NAEEC6">#REF!</definedName>
    <definedName name="NAEEC7">#REF!</definedName>
    <definedName name="NAEEC8">#REF!</definedName>
    <definedName name="NAEEC9">#REF!</definedName>
    <definedName name="NAEPC1">#REF!</definedName>
    <definedName name="NAEPC10">#REF!</definedName>
    <definedName name="NAEPC11">#REF!</definedName>
    <definedName name="NAEPC12">#REF!</definedName>
    <definedName name="NAEPC13">#REF!</definedName>
    <definedName name="NAEPC14">#REF!</definedName>
    <definedName name="NAEPC15">#REF!</definedName>
    <definedName name="NAEPC16">#REF!</definedName>
    <definedName name="NAEPC17">#REF!</definedName>
    <definedName name="NAEPC18">#REF!</definedName>
    <definedName name="NAEPC19">#REF!</definedName>
    <definedName name="NAEPC2">#REF!</definedName>
    <definedName name="NAEPC20">#REF!</definedName>
    <definedName name="NAEPC21">#REF!</definedName>
    <definedName name="NAEPC22">#REF!</definedName>
    <definedName name="NAEPC23">#REF!</definedName>
    <definedName name="NAEPC24">#REF!</definedName>
    <definedName name="NAEPC25">#REF!</definedName>
    <definedName name="NAEPC26">#REF!</definedName>
    <definedName name="NAEPC27">#REF!</definedName>
    <definedName name="NAEPC28">#REF!</definedName>
    <definedName name="NAEPC29">#REF!</definedName>
    <definedName name="NAEPC30">#REF!</definedName>
    <definedName name="NAEPC31">#REF!</definedName>
    <definedName name="NAEPC32">#REF!</definedName>
    <definedName name="NAEPC4">#REF!</definedName>
    <definedName name="NAEPC5">#REF!</definedName>
    <definedName name="NAEPC6">#REF!</definedName>
    <definedName name="NAEPC7">#REF!</definedName>
    <definedName name="NAEPC8">#REF!</definedName>
    <definedName name="NAEPC9">#REF!</definedName>
    <definedName name="NAOMC1">#REF!</definedName>
    <definedName name="NAOMC10">#REF!</definedName>
    <definedName name="NAOMC11">#REF!</definedName>
    <definedName name="NAOMC12">#REF!</definedName>
    <definedName name="NAOMC13">#REF!</definedName>
    <definedName name="NAOMC14">#REF!</definedName>
    <definedName name="NAOMC15">#REF!</definedName>
    <definedName name="NAOMC16">#REF!</definedName>
    <definedName name="NAOMC17">#REF!</definedName>
    <definedName name="NAOMC18">#REF!</definedName>
    <definedName name="NAOMC19">#REF!</definedName>
    <definedName name="NAOMC2">#REF!</definedName>
    <definedName name="NAOMC20">#REF!</definedName>
    <definedName name="NAOMC21">#REF!</definedName>
    <definedName name="NAOMC22">#REF!</definedName>
    <definedName name="NAOMC23">#REF!</definedName>
    <definedName name="NAOMC24">#REF!</definedName>
    <definedName name="NAOMC25">#REF!</definedName>
    <definedName name="NAOMC26">#REF!</definedName>
    <definedName name="NAOMC27">#REF!</definedName>
    <definedName name="NAOMC28">#REF!</definedName>
    <definedName name="NAOMC29">#REF!</definedName>
    <definedName name="NAOMC30">#REF!</definedName>
    <definedName name="NAOMC31">#REF!</definedName>
    <definedName name="NAOMC32">#REF!</definedName>
    <definedName name="NAOMC4">#REF!</definedName>
    <definedName name="NAOMC5">#REF!</definedName>
    <definedName name="NAOMC6">#REF!</definedName>
    <definedName name="NAOMC7">#REF!</definedName>
    <definedName name="NAOMC8">#REF!</definedName>
    <definedName name="NAOMC9">#REF!</definedName>
    <definedName name="NAORIC1">#REF!</definedName>
    <definedName name="NAORIC10">#REF!</definedName>
    <definedName name="NAORIC11">#REF!</definedName>
    <definedName name="NAORIC12">#REF!</definedName>
    <definedName name="NAORIC13">#REF!</definedName>
    <definedName name="NAORIC14">#REF!</definedName>
    <definedName name="NAORIC15">#REF!</definedName>
    <definedName name="NAORIC16">#REF!</definedName>
    <definedName name="NAORIC17">#REF!</definedName>
    <definedName name="NAORIC18">#REF!</definedName>
    <definedName name="NAORIC19">#REF!</definedName>
    <definedName name="NAORIC2">#REF!</definedName>
    <definedName name="NAORIC20">#REF!</definedName>
    <definedName name="NAORIC21">#REF!</definedName>
    <definedName name="NAORIC22">#REF!</definedName>
    <definedName name="NAORIC23">#REF!</definedName>
    <definedName name="NAORIC24">#REF!</definedName>
    <definedName name="NAORIC25">#REF!</definedName>
    <definedName name="NAORIC26">#REF!</definedName>
    <definedName name="NAORIC27">#REF!</definedName>
    <definedName name="NAORIC28">#REF!</definedName>
    <definedName name="NAORIC29">#REF!</definedName>
    <definedName name="NAORIC30">#REF!</definedName>
    <definedName name="NAORIC31">#REF!</definedName>
    <definedName name="NAORIC32">#REF!</definedName>
    <definedName name="NAORIC4">#REF!</definedName>
    <definedName name="NAORIC5">#REF!</definedName>
    <definedName name="NAORIC6">#REF!</definedName>
    <definedName name="NAORIC7">#REF!</definedName>
    <definedName name="NAORIC8">#REF!</definedName>
    <definedName name="NAORIC9">#REF!</definedName>
    <definedName name="VARIACIONES">'[1]1'!#REF!</definedName>
    <definedName name="xx">'[1]1'!#REF!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3" l="1"/>
  <c r="J9" i="3"/>
  <c r="E9" i="3"/>
  <c r="N8" i="2" l="1"/>
  <c r="L8" i="2"/>
  <c r="M8" i="2" s="1"/>
  <c r="K8" i="2"/>
  <c r="L7" i="2"/>
  <c r="C52" i="8" l="1"/>
  <c r="C53" i="8"/>
  <c r="C51" i="8"/>
  <c r="C2" i="8" l="1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B3" i="8"/>
  <c r="D3" i="8"/>
  <c r="E3" i="8"/>
  <c r="B4" i="8"/>
  <c r="D4" i="8"/>
  <c r="E4" i="8"/>
  <c r="B5" i="8"/>
  <c r="D5" i="8"/>
  <c r="E5" i="8"/>
  <c r="B6" i="8"/>
  <c r="D6" i="8"/>
  <c r="E6" i="8"/>
  <c r="B7" i="8"/>
  <c r="D7" i="8"/>
  <c r="E7" i="8"/>
  <c r="B8" i="8"/>
  <c r="D8" i="8"/>
  <c r="E8" i="8"/>
  <c r="B9" i="8"/>
  <c r="D9" i="8"/>
  <c r="E9" i="8"/>
  <c r="B10" i="8"/>
  <c r="D10" i="8"/>
  <c r="E10" i="8"/>
  <c r="B11" i="8"/>
  <c r="D11" i="8"/>
  <c r="E11" i="8"/>
  <c r="B12" i="8"/>
  <c r="D12" i="8"/>
  <c r="E12" i="8"/>
  <c r="B13" i="8"/>
  <c r="D13" i="8"/>
  <c r="E13" i="8"/>
  <c r="B14" i="8"/>
  <c r="D14" i="8"/>
  <c r="E14" i="8"/>
  <c r="B15" i="8"/>
  <c r="D15" i="8"/>
  <c r="E15" i="8"/>
  <c r="B16" i="8"/>
  <c r="D16" i="8"/>
  <c r="E16" i="8"/>
  <c r="B17" i="8"/>
  <c r="D17" i="8"/>
  <c r="E17" i="8"/>
  <c r="B18" i="8"/>
  <c r="D18" i="8"/>
  <c r="E18" i="8"/>
  <c r="B19" i="8"/>
  <c r="D19" i="8"/>
  <c r="E19" i="8"/>
  <c r="B20" i="8"/>
  <c r="D20" i="8"/>
  <c r="E20" i="8"/>
  <c r="B21" i="8"/>
  <c r="D21" i="8"/>
  <c r="E21" i="8"/>
  <c r="B22" i="8"/>
  <c r="D22" i="8"/>
  <c r="E22" i="8"/>
  <c r="B23" i="8"/>
  <c r="D23" i="8"/>
  <c r="E23" i="8"/>
  <c r="B24" i="8"/>
  <c r="D24" i="8"/>
  <c r="E24" i="8"/>
  <c r="B25" i="8"/>
  <c r="D25" i="8"/>
  <c r="E25" i="8"/>
  <c r="B26" i="8"/>
  <c r="D26" i="8"/>
  <c r="E26" i="8"/>
  <c r="B27" i="8"/>
  <c r="D27" i="8"/>
  <c r="E27" i="8"/>
  <c r="B28" i="8"/>
  <c r="D28" i="8"/>
  <c r="E28" i="8"/>
  <c r="B29" i="8"/>
  <c r="D29" i="8"/>
  <c r="E29" i="8"/>
  <c r="B30" i="8"/>
  <c r="D30" i="8"/>
  <c r="E30" i="8"/>
  <c r="B31" i="8"/>
  <c r="D31" i="8"/>
  <c r="E31" i="8"/>
  <c r="B32" i="8"/>
  <c r="D32" i="8"/>
  <c r="E32" i="8"/>
  <c r="B33" i="8"/>
  <c r="D33" i="8"/>
  <c r="E33" i="8"/>
  <c r="B34" i="8"/>
  <c r="D34" i="8"/>
  <c r="E34" i="8"/>
  <c r="B35" i="8"/>
  <c r="D35" i="8"/>
  <c r="E35" i="8"/>
  <c r="B36" i="8"/>
  <c r="D36" i="8"/>
  <c r="E36" i="8"/>
  <c r="B37" i="8"/>
  <c r="D37" i="8"/>
  <c r="E37" i="8"/>
  <c r="B38" i="8"/>
  <c r="D38" i="8"/>
  <c r="E38" i="8"/>
  <c r="B39" i="8"/>
  <c r="D39" i="8"/>
  <c r="E39" i="8"/>
  <c r="B40" i="8"/>
  <c r="D40" i="8"/>
  <c r="E40" i="8"/>
  <c r="B41" i="8"/>
  <c r="D41" i="8"/>
  <c r="E41" i="8"/>
  <c r="B42" i="8"/>
  <c r="D42" i="8"/>
  <c r="E42" i="8"/>
  <c r="B43" i="8"/>
  <c r="D43" i="8"/>
  <c r="E43" i="8"/>
  <c r="B44" i="8"/>
  <c r="D44" i="8"/>
  <c r="E44" i="8"/>
  <c r="B45" i="8"/>
  <c r="D45" i="8"/>
  <c r="E45" i="8"/>
  <c r="B46" i="8"/>
  <c r="D46" i="8"/>
  <c r="E46" i="8"/>
  <c r="B47" i="8"/>
  <c r="D47" i="8"/>
  <c r="E47" i="8"/>
  <c r="B48" i="8"/>
  <c r="D48" i="8"/>
  <c r="E48" i="8"/>
  <c r="B49" i="8"/>
  <c r="D49" i="8"/>
  <c r="E49" i="8"/>
  <c r="B50" i="8"/>
  <c r="D50" i="8"/>
  <c r="E50" i="8"/>
  <c r="D51" i="8"/>
  <c r="E51" i="8"/>
  <c r="D52" i="8"/>
  <c r="E52" i="8"/>
  <c r="D2" i="8"/>
  <c r="E2" i="8"/>
  <c r="B2" i="8"/>
  <c r="I24" i="7" l="1"/>
  <c r="H24" i="7"/>
  <c r="G24" i="7"/>
  <c r="I23" i="7"/>
  <c r="H23" i="7"/>
  <c r="G23" i="7"/>
  <c r="I22" i="7"/>
  <c r="H22" i="7"/>
  <c r="G22" i="7"/>
  <c r="I21" i="7"/>
  <c r="H21" i="7"/>
  <c r="G21" i="7"/>
  <c r="I20" i="7"/>
  <c r="H20" i="7"/>
  <c r="G20" i="7"/>
  <c r="I19" i="7"/>
  <c r="H19" i="7"/>
  <c r="G19" i="7"/>
  <c r="I18" i="7"/>
  <c r="H18" i="7"/>
  <c r="G18" i="7"/>
  <c r="I17" i="7"/>
  <c r="H17" i="7"/>
  <c r="G17" i="7"/>
  <c r="I16" i="7"/>
  <c r="H16" i="7"/>
  <c r="G16" i="7"/>
  <c r="I15" i="7"/>
  <c r="H15" i="7"/>
  <c r="G15" i="7"/>
  <c r="I14" i="7"/>
  <c r="H14" i="7"/>
  <c r="G14" i="7"/>
  <c r="I13" i="7"/>
  <c r="H13" i="7"/>
  <c r="G13" i="7"/>
  <c r="I12" i="7"/>
  <c r="H12" i="7"/>
  <c r="G12" i="7"/>
  <c r="I11" i="7"/>
  <c r="H11" i="7"/>
  <c r="G11" i="7"/>
  <c r="I10" i="7"/>
  <c r="H10" i="7"/>
  <c r="G10" i="7"/>
  <c r="I9" i="7"/>
  <c r="H9" i="7"/>
  <c r="G9" i="7"/>
  <c r="I8" i="7"/>
  <c r="H8" i="7"/>
  <c r="G8" i="7"/>
  <c r="I7" i="7"/>
  <c r="H7" i="7"/>
  <c r="G7" i="7"/>
  <c r="I6" i="7"/>
  <c r="H6" i="7"/>
  <c r="G6" i="7"/>
  <c r="I5" i="7"/>
  <c r="H5" i="7"/>
  <c r="G5" i="7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D29" i="4" l="1"/>
  <c r="P53" i="5" l="1"/>
  <c r="Q53" i="5" s="1"/>
  <c r="U53" i="5" s="1"/>
  <c r="N53" i="5"/>
  <c r="S53" i="5" s="1"/>
  <c r="M53" i="5"/>
  <c r="R53" i="5" s="1"/>
  <c r="X53" i="5"/>
  <c r="W53" i="5"/>
  <c r="V53" i="5"/>
  <c r="O53" i="5"/>
  <c r="T53" i="5" s="1"/>
  <c r="Q52" i="5"/>
  <c r="U52" i="5" s="1"/>
  <c r="P52" i="5"/>
  <c r="O52" i="5"/>
  <c r="T52" i="5" s="1"/>
  <c r="N52" i="5"/>
  <c r="S52" i="5" s="1"/>
  <c r="M52" i="5"/>
  <c r="R52" i="5" s="1"/>
  <c r="X52" i="5"/>
  <c r="W52" i="5"/>
  <c r="V52" i="5"/>
  <c r="P51" i="5"/>
  <c r="Q51" i="5" s="1"/>
  <c r="U51" i="5" s="1"/>
  <c r="O51" i="5"/>
  <c r="T51" i="5" s="1"/>
  <c r="N51" i="5"/>
  <c r="S51" i="5" s="1"/>
  <c r="X51" i="5"/>
  <c r="W51" i="5"/>
  <c r="V51" i="5"/>
  <c r="M51" i="5"/>
  <c r="R51" i="5" s="1"/>
  <c r="AE50" i="5"/>
  <c r="X50" i="5"/>
  <c r="P50" i="5"/>
  <c r="Q50" i="5" s="1"/>
  <c r="U50" i="5" s="1"/>
  <c r="O50" i="5"/>
  <c r="T50" i="5" s="1"/>
  <c r="N50" i="5"/>
  <c r="S50" i="5" s="1"/>
  <c r="W50" i="5"/>
  <c r="V50" i="5"/>
  <c r="M50" i="5"/>
  <c r="R50" i="5" s="1"/>
  <c r="X49" i="5"/>
  <c r="U49" i="5"/>
  <c r="P49" i="5"/>
  <c r="Q49" i="5" s="1"/>
  <c r="N49" i="5"/>
  <c r="S49" i="5" s="1"/>
  <c r="M49" i="5"/>
  <c r="R49" i="5" s="1"/>
  <c r="W49" i="5"/>
  <c r="V49" i="5"/>
  <c r="O49" i="5"/>
  <c r="T49" i="5" s="1"/>
  <c r="V48" i="5"/>
  <c r="Q48" i="5"/>
  <c r="U48" i="5" s="1"/>
  <c r="P48" i="5"/>
  <c r="N48" i="5"/>
  <c r="S48" i="5" s="1"/>
  <c r="M48" i="5"/>
  <c r="R48" i="5" s="1"/>
  <c r="X48" i="5"/>
  <c r="W48" i="5"/>
  <c r="AD48" i="5" s="1"/>
  <c r="O48" i="5"/>
  <c r="T48" i="5" s="1"/>
  <c r="P47" i="5"/>
  <c r="Q47" i="5" s="1"/>
  <c r="U47" i="5" s="1"/>
  <c r="O47" i="5"/>
  <c r="T47" i="5" s="1"/>
  <c r="N47" i="5"/>
  <c r="S47" i="5" s="1"/>
  <c r="X47" i="5"/>
  <c r="W47" i="5"/>
  <c r="V47" i="5"/>
  <c r="M47" i="5"/>
  <c r="R47" i="5" s="1"/>
  <c r="P46" i="5"/>
  <c r="Q46" i="5" s="1"/>
  <c r="U46" i="5" s="1"/>
  <c r="N46" i="5"/>
  <c r="S46" i="5" s="1"/>
  <c r="X46" i="5"/>
  <c r="W46" i="5"/>
  <c r="V46" i="5"/>
  <c r="O46" i="5"/>
  <c r="T46" i="5" s="1"/>
  <c r="M46" i="5"/>
  <c r="R46" i="5" s="1"/>
  <c r="P45" i="5"/>
  <c r="Q45" i="5" s="1"/>
  <c r="U45" i="5" s="1"/>
  <c r="N45" i="5"/>
  <c r="S45" i="5" s="1"/>
  <c r="M45" i="5"/>
  <c r="R45" i="5" s="1"/>
  <c r="X45" i="5"/>
  <c r="W45" i="5"/>
  <c r="V45" i="5"/>
  <c r="O45" i="5"/>
  <c r="T45" i="5" s="1"/>
  <c r="P44" i="5"/>
  <c r="Q44" i="5" s="1"/>
  <c r="U44" i="5" s="1"/>
  <c r="N44" i="5"/>
  <c r="S44" i="5" s="1"/>
  <c r="M44" i="5"/>
  <c r="R44" i="5" s="1"/>
  <c r="X44" i="5"/>
  <c r="W44" i="5"/>
  <c r="V44" i="5"/>
  <c r="O44" i="5"/>
  <c r="T44" i="5" s="1"/>
  <c r="P43" i="5"/>
  <c r="Q43" i="5" s="1"/>
  <c r="U43" i="5" s="1"/>
  <c r="O43" i="5"/>
  <c r="T43" i="5" s="1"/>
  <c r="N43" i="5"/>
  <c r="S43" i="5" s="1"/>
  <c r="X43" i="5"/>
  <c r="W43" i="5"/>
  <c r="AD43" i="5" s="1"/>
  <c r="V43" i="5"/>
  <c r="M43" i="5"/>
  <c r="R43" i="5" s="1"/>
  <c r="X42" i="5"/>
  <c r="AE42" i="5" s="1"/>
  <c r="P42" i="5"/>
  <c r="Q42" i="5" s="1"/>
  <c r="U42" i="5" s="1"/>
  <c r="O42" i="5"/>
  <c r="T42" i="5" s="1"/>
  <c r="N42" i="5"/>
  <c r="S42" i="5" s="1"/>
  <c r="W42" i="5"/>
  <c r="AD42" i="5" s="1"/>
  <c r="V42" i="5"/>
  <c r="M42" i="5"/>
  <c r="R42" i="5" s="1"/>
  <c r="X41" i="5"/>
  <c r="T41" i="5"/>
  <c r="P41" i="5"/>
  <c r="Q41" i="5" s="1"/>
  <c r="U41" i="5" s="1"/>
  <c r="N41" i="5"/>
  <c r="S41" i="5" s="1"/>
  <c r="M41" i="5"/>
  <c r="R41" i="5" s="1"/>
  <c r="W41" i="5"/>
  <c r="V41" i="5"/>
  <c r="O41" i="5"/>
  <c r="P40" i="5"/>
  <c r="Q40" i="5" s="1"/>
  <c r="U40" i="5" s="1"/>
  <c r="N40" i="5"/>
  <c r="S40" i="5" s="1"/>
  <c r="M40" i="5"/>
  <c r="R40" i="5" s="1"/>
  <c r="X40" i="5"/>
  <c r="W40" i="5"/>
  <c r="V40" i="5"/>
  <c r="O40" i="5"/>
  <c r="T40" i="5" s="1"/>
  <c r="W39" i="5"/>
  <c r="R39" i="5"/>
  <c r="P39" i="5"/>
  <c r="Q39" i="5" s="1"/>
  <c r="U39" i="5" s="1"/>
  <c r="O39" i="5"/>
  <c r="T39" i="5" s="1"/>
  <c r="N39" i="5"/>
  <c r="S39" i="5" s="1"/>
  <c r="X39" i="5"/>
  <c r="V39" i="5"/>
  <c r="M39" i="5"/>
  <c r="X38" i="5"/>
  <c r="S38" i="5"/>
  <c r="P38" i="5"/>
  <c r="Q38" i="5" s="1"/>
  <c r="U38" i="5" s="1"/>
  <c r="N38" i="5"/>
  <c r="W38" i="5"/>
  <c r="V38" i="5"/>
  <c r="O38" i="5"/>
  <c r="T38" i="5" s="1"/>
  <c r="M38" i="5"/>
  <c r="R38" i="5" s="1"/>
  <c r="P37" i="5"/>
  <c r="Q37" i="5" s="1"/>
  <c r="U37" i="5" s="1"/>
  <c r="AB46" i="5" s="1"/>
  <c r="N37" i="5"/>
  <c r="S37" i="5" s="1"/>
  <c r="M37" i="5"/>
  <c r="R37" i="5" s="1"/>
  <c r="X37" i="5"/>
  <c r="AE39" i="5" s="1"/>
  <c r="W37" i="5"/>
  <c r="V37" i="5"/>
  <c r="O37" i="5"/>
  <c r="T37" i="5" s="1"/>
  <c r="P36" i="5"/>
  <c r="Q36" i="5" s="1"/>
  <c r="U36" i="5" s="1"/>
  <c r="AB36" i="5" s="1"/>
  <c r="N36" i="5"/>
  <c r="S36" i="5" s="1"/>
  <c r="M36" i="5"/>
  <c r="R36" i="5" s="1"/>
  <c r="X36" i="5"/>
  <c r="W36" i="5"/>
  <c r="AD36" i="5" s="1"/>
  <c r="V36" i="5"/>
  <c r="O36" i="5"/>
  <c r="T36" i="5" s="1"/>
  <c r="W35" i="5"/>
  <c r="AD35" i="5" s="1"/>
  <c r="P35" i="5"/>
  <c r="Q35" i="5" s="1"/>
  <c r="U35" i="5" s="1"/>
  <c r="O35" i="5"/>
  <c r="T35" i="5" s="1"/>
  <c r="AA35" i="5" s="1"/>
  <c r="N35" i="5"/>
  <c r="S35" i="5" s="1"/>
  <c r="X35" i="5"/>
  <c r="V35" i="5"/>
  <c r="M35" i="5"/>
  <c r="R35" i="5" s="1"/>
  <c r="W34" i="5"/>
  <c r="AD34" i="5" s="1"/>
  <c r="P34" i="5"/>
  <c r="Q34" i="5" s="1"/>
  <c r="U34" i="5" s="1"/>
  <c r="N34" i="5"/>
  <c r="S34" i="5" s="1"/>
  <c r="X34" i="5"/>
  <c r="AE34" i="5" s="1"/>
  <c r="V34" i="5"/>
  <c r="O34" i="5"/>
  <c r="T34" i="5" s="1"/>
  <c r="AA34" i="5" s="1"/>
  <c r="M34" i="5"/>
  <c r="R34" i="5" s="1"/>
  <c r="X33" i="5"/>
  <c r="AE33" i="5" s="1"/>
  <c r="W33" i="5"/>
  <c r="AD33" i="5" s="1"/>
  <c r="S33" i="5"/>
  <c r="Q33" i="5"/>
  <c r="U33" i="5" s="1"/>
  <c r="P33" i="5"/>
  <c r="N33" i="5"/>
  <c r="M33" i="5"/>
  <c r="R33" i="5" s="1"/>
  <c r="V33" i="5"/>
  <c r="O33" i="5"/>
  <c r="T33" i="5" s="1"/>
  <c r="AA33" i="5" s="1"/>
  <c r="AD32" i="5"/>
  <c r="X32" i="5"/>
  <c r="AE32" i="5" s="1"/>
  <c r="T32" i="5"/>
  <c r="Q32" i="5"/>
  <c r="U32" i="5" s="1"/>
  <c r="P32" i="5"/>
  <c r="N32" i="5"/>
  <c r="S32" i="5" s="1"/>
  <c r="M32" i="5"/>
  <c r="R32" i="5" s="1"/>
  <c r="W32" i="5"/>
  <c r="V32" i="5"/>
  <c r="O32" i="5"/>
  <c r="P31" i="5"/>
  <c r="Q31" i="5" s="1"/>
  <c r="U31" i="5" s="1"/>
  <c r="O31" i="5"/>
  <c r="T31" i="5" s="1"/>
  <c r="AA31" i="5" s="1"/>
  <c r="N31" i="5"/>
  <c r="S31" i="5" s="1"/>
  <c r="X31" i="5"/>
  <c r="AE31" i="5" s="1"/>
  <c r="W31" i="5"/>
  <c r="AD31" i="5" s="1"/>
  <c r="V31" i="5"/>
  <c r="M31" i="5"/>
  <c r="R31" i="5" s="1"/>
  <c r="V30" i="5"/>
  <c r="P30" i="5"/>
  <c r="Q30" i="5" s="1"/>
  <c r="U30" i="5" s="1"/>
  <c r="N30" i="5"/>
  <c r="S30" i="5" s="1"/>
  <c r="X30" i="5"/>
  <c r="AE30" i="5" s="1"/>
  <c r="W30" i="5"/>
  <c r="AD30" i="5" s="1"/>
  <c r="O30" i="5"/>
  <c r="T30" i="5" s="1"/>
  <c r="AA30" i="5" s="1"/>
  <c r="M30" i="5"/>
  <c r="R30" i="5" s="1"/>
  <c r="W29" i="5"/>
  <c r="AD29" i="5" s="1"/>
  <c r="P29" i="5"/>
  <c r="Q29" i="5" s="1"/>
  <c r="U29" i="5" s="1"/>
  <c r="N29" i="5"/>
  <c r="S29" i="5" s="1"/>
  <c r="M29" i="5"/>
  <c r="R29" i="5" s="1"/>
  <c r="X29" i="5"/>
  <c r="AE29" i="5" s="1"/>
  <c r="V29" i="5"/>
  <c r="O29" i="5"/>
  <c r="T29" i="5" s="1"/>
  <c r="AA29" i="5" s="1"/>
  <c r="V28" i="5"/>
  <c r="P28" i="5"/>
  <c r="Q28" i="5" s="1"/>
  <c r="U28" i="5" s="1"/>
  <c r="AB28" i="5" s="1"/>
  <c r="N28" i="5"/>
  <c r="S28" i="5" s="1"/>
  <c r="M28" i="5"/>
  <c r="R28" i="5" s="1"/>
  <c r="X28" i="5"/>
  <c r="AE28" i="5" s="1"/>
  <c r="W28" i="5"/>
  <c r="AD28" i="5" s="1"/>
  <c r="O28" i="5"/>
  <c r="T28" i="5" s="1"/>
  <c r="AA28" i="5" s="1"/>
  <c r="W27" i="5"/>
  <c r="AD27" i="5" s="1"/>
  <c r="P27" i="5"/>
  <c r="Q27" i="5" s="1"/>
  <c r="U27" i="5" s="1"/>
  <c r="O27" i="5"/>
  <c r="T27" i="5" s="1"/>
  <c r="AA27" i="5" s="1"/>
  <c r="N27" i="5"/>
  <c r="S27" i="5" s="1"/>
  <c r="X27" i="5"/>
  <c r="AE27" i="5" s="1"/>
  <c r="V27" i="5"/>
  <c r="M27" i="5"/>
  <c r="R27" i="5" s="1"/>
  <c r="Y27" i="5" s="1"/>
  <c r="X26" i="5"/>
  <c r="AE26" i="5" s="1"/>
  <c r="P26" i="5"/>
  <c r="Q26" i="5" s="1"/>
  <c r="U26" i="5" s="1"/>
  <c r="O26" i="5"/>
  <c r="T26" i="5" s="1"/>
  <c r="AA26" i="5" s="1"/>
  <c r="N26" i="5"/>
  <c r="S26" i="5" s="1"/>
  <c r="Z26" i="5" s="1"/>
  <c r="W26" i="5"/>
  <c r="AD26" i="5" s="1"/>
  <c r="V26" i="5"/>
  <c r="M26" i="5"/>
  <c r="R26" i="5" s="1"/>
  <c r="P25" i="5"/>
  <c r="Q25" i="5" s="1"/>
  <c r="U25" i="5" s="1"/>
  <c r="N25" i="5"/>
  <c r="S25" i="5" s="1"/>
  <c r="M25" i="5"/>
  <c r="R25" i="5" s="1"/>
  <c r="Y25" i="5" s="1"/>
  <c r="X25" i="5"/>
  <c r="AE25" i="5" s="1"/>
  <c r="W25" i="5"/>
  <c r="AD25" i="5" s="1"/>
  <c r="V25" i="5"/>
  <c r="O25" i="5"/>
  <c r="T25" i="5" s="1"/>
  <c r="AA25" i="5" s="1"/>
  <c r="P24" i="5"/>
  <c r="Q24" i="5" s="1"/>
  <c r="U24" i="5" s="1"/>
  <c r="AB24" i="5" s="1"/>
  <c r="N24" i="5"/>
  <c r="S24" i="5" s="1"/>
  <c r="M24" i="5"/>
  <c r="R24" i="5" s="1"/>
  <c r="X24" i="5"/>
  <c r="AE24" i="5" s="1"/>
  <c r="W24" i="5"/>
  <c r="AD24" i="5" s="1"/>
  <c r="V24" i="5"/>
  <c r="O24" i="5"/>
  <c r="T24" i="5" s="1"/>
  <c r="AA24" i="5" s="1"/>
  <c r="P23" i="5"/>
  <c r="Q23" i="5" s="1"/>
  <c r="U23" i="5" s="1"/>
  <c r="O23" i="5"/>
  <c r="T23" i="5" s="1"/>
  <c r="AA23" i="5" s="1"/>
  <c r="N23" i="5"/>
  <c r="S23" i="5" s="1"/>
  <c r="X23" i="5"/>
  <c r="AE23" i="5" s="1"/>
  <c r="W23" i="5"/>
  <c r="AD23" i="5" s="1"/>
  <c r="V23" i="5"/>
  <c r="M23" i="5"/>
  <c r="R23" i="5" s="1"/>
  <c r="Y23" i="5" s="1"/>
  <c r="AE22" i="5"/>
  <c r="S22" i="5"/>
  <c r="P22" i="5"/>
  <c r="Q22" i="5" s="1"/>
  <c r="U22" i="5" s="1"/>
  <c r="O22" i="5"/>
  <c r="T22" i="5" s="1"/>
  <c r="AA22" i="5" s="1"/>
  <c r="N22" i="5"/>
  <c r="X22" i="5"/>
  <c r="W22" i="5"/>
  <c r="AD22" i="5" s="1"/>
  <c r="V22" i="5"/>
  <c r="M22" i="5"/>
  <c r="R22" i="5" s="1"/>
  <c r="S21" i="5"/>
  <c r="P21" i="5"/>
  <c r="Q21" i="5" s="1"/>
  <c r="U21" i="5" s="1"/>
  <c r="N21" i="5"/>
  <c r="M21" i="5"/>
  <c r="R21" i="5" s="1"/>
  <c r="X21" i="5"/>
  <c r="AE21" i="5" s="1"/>
  <c r="W21" i="5"/>
  <c r="AD21" i="5" s="1"/>
  <c r="V21" i="5"/>
  <c r="O21" i="5"/>
  <c r="T21" i="5" s="1"/>
  <c r="AA21" i="5" s="1"/>
  <c r="Q20" i="5"/>
  <c r="U20" i="5" s="1"/>
  <c r="P20" i="5"/>
  <c r="N20" i="5"/>
  <c r="S20" i="5" s="1"/>
  <c r="M20" i="5"/>
  <c r="R20" i="5" s="1"/>
  <c r="X20" i="5"/>
  <c r="AE20" i="5" s="1"/>
  <c r="W20" i="5"/>
  <c r="AD20" i="5" s="1"/>
  <c r="V20" i="5"/>
  <c r="O20" i="5"/>
  <c r="T20" i="5" s="1"/>
  <c r="AA20" i="5" s="1"/>
  <c r="Q19" i="5"/>
  <c r="U19" i="5" s="1"/>
  <c r="P19" i="5"/>
  <c r="O19" i="5"/>
  <c r="T19" i="5" s="1"/>
  <c r="AA19" i="5" s="1"/>
  <c r="N19" i="5"/>
  <c r="S19" i="5" s="1"/>
  <c r="X19" i="5"/>
  <c r="AE19" i="5" s="1"/>
  <c r="W19" i="5"/>
  <c r="AD19" i="5" s="1"/>
  <c r="V19" i="5"/>
  <c r="M19" i="5"/>
  <c r="R19" i="5" s="1"/>
  <c r="AE18" i="5"/>
  <c r="S18" i="5"/>
  <c r="P18" i="5"/>
  <c r="Q18" i="5" s="1"/>
  <c r="U18" i="5" s="1"/>
  <c r="O18" i="5"/>
  <c r="T18" i="5" s="1"/>
  <c r="AA18" i="5" s="1"/>
  <c r="N18" i="5"/>
  <c r="X18" i="5"/>
  <c r="W18" i="5"/>
  <c r="AD18" i="5" s="1"/>
  <c r="V18" i="5"/>
  <c r="M18" i="5"/>
  <c r="R18" i="5" s="1"/>
  <c r="Y18" i="5" s="1"/>
  <c r="S17" i="5"/>
  <c r="P17" i="5"/>
  <c r="Q17" i="5" s="1"/>
  <c r="U17" i="5" s="1"/>
  <c r="N17" i="5"/>
  <c r="M17" i="5"/>
  <c r="R17" i="5" s="1"/>
  <c r="X17" i="5"/>
  <c r="AE17" i="5" s="1"/>
  <c r="W17" i="5"/>
  <c r="AD17" i="5" s="1"/>
  <c r="V17" i="5"/>
  <c r="O17" i="5"/>
  <c r="T17" i="5" s="1"/>
  <c r="AA17" i="5" s="1"/>
  <c r="Q16" i="5"/>
  <c r="U16" i="5" s="1"/>
  <c r="P16" i="5"/>
  <c r="N16" i="5"/>
  <c r="S16" i="5" s="1"/>
  <c r="M16" i="5"/>
  <c r="R16" i="5" s="1"/>
  <c r="X16" i="5"/>
  <c r="AE16" i="5" s="1"/>
  <c r="W16" i="5"/>
  <c r="AD16" i="5" s="1"/>
  <c r="V16" i="5"/>
  <c r="AC16" i="5" s="1"/>
  <c r="O16" i="5"/>
  <c r="T16" i="5" s="1"/>
  <c r="AA16" i="5" s="1"/>
  <c r="S15" i="5"/>
  <c r="P15" i="5"/>
  <c r="Q15" i="5" s="1"/>
  <c r="U15" i="5" s="1"/>
  <c r="O15" i="5"/>
  <c r="T15" i="5" s="1"/>
  <c r="AA15" i="5" s="1"/>
  <c r="N15" i="5"/>
  <c r="X15" i="5"/>
  <c r="AE15" i="5" s="1"/>
  <c r="W15" i="5"/>
  <c r="AD15" i="5" s="1"/>
  <c r="V15" i="5"/>
  <c r="AC15" i="5" s="1"/>
  <c r="M15" i="5"/>
  <c r="R15" i="5" s="1"/>
  <c r="X14" i="5"/>
  <c r="AE14" i="5" s="1"/>
  <c r="W14" i="5"/>
  <c r="AD14" i="5" s="1"/>
  <c r="P14" i="5"/>
  <c r="Q14" i="5" s="1"/>
  <c r="U14" i="5" s="1"/>
  <c r="O14" i="5"/>
  <c r="T14" i="5" s="1"/>
  <c r="AA14" i="5" s="1"/>
  <c r="N14" i="5"/>
  <c r="S14" i="5" s="1"/>
  <c r="V14" i="5"/>
  <c r="M14" i="5"/>
  <c r="R14" i="5" s="1"/>
  <c r="S13" i="5"/>
  <c r="P13" i="5"/>
  <c r="Q13" i="5" s="1"/>
  <c r="U13" i="5" s="1"/>
  <c r="N13" i="5"/>
  <c r="M13" i="5"/>
  <c r="R13" i="5" s="1"/>
  <c r="X13" i="5"/>
  <c r="AE13" i="5" s="1"/>
  <c r="W13" i="5"/>
  <c r="AD13" i="5" s="1"/>
  <c r="V13" i="5"/>
  <c r="O13" i="5"/>
  <c r="T13" i="5" s="1"/>
  <c r="AA13" i="5" s="1"/>
  <c r="P12" i="5"/>
  <c r="Q12" i="5" s="1"/>
  <c r="U12" i="5" s="1"/>
  <c r="AB12" i="5" s="1"/>
  <c r="N12" i="5"/>
  <c r="S12" i="5" s="1"/>
  <c r="M12" i="5"/>
  <c r="R12" i="5" s="1"/>
  <c r="X12" i="5"/>
  <c r="AE12" i="5" s="1"/>
  <c r="W12" i="5"/>
  <c r="AD12" i="5" s="1"/>
  <c r="V12" i="5"/>
  <c r="O12" i="5"/>
  <c r="T12" i="5" s="1"/>
  <c r="AA12" i="5" s="1"/>
  <c r="Q11" i="5"/>
  <c r="U11" i="5" s="1"/>
  <c r="P11" i="5"/>
  <c r="O11" i="5"/>
  <c r="T11" i="5" s="1"/>
  <c r="AA11" i="5" s="1"/>
  <c r="N11" i="5"/>
  <c r="S11" i="5" s="1"/>
  <c r="Z11" i="5" s="1"/>
  <c r="X11" i="5"/>
  <c r="AE11" i="5" s="1"/>
  <c r="W11" i="5"/>
  <c r="AD11" i="5" s="1"/>
  <c r="V11" i="5"/>
  <c r="M11" i="5"/>
  <c r="R11" i="5" s="1"/>
  <c r="AE10" i="5"/>
  <c r="X10" i="5"/>
  <c r="W10" i="5"/>
  <c r="AD10" i="5" s="1"/>
  <c r="S10" i="5"/>
  <c r="P10" i="5"/>
  <c r="Q10" i="5" s="1"/>
  <c r="U10" i="5" s="1"/>
  <c r="O10" i="5"/>
  <c r="T10" i="5" s="1"/>
  <c r="AA10" i="5" s="1"/>
  <c r="N10" i="5"/>
  <c r="V10" i="5"/>
  <c r="M10" i="5"/>
  <c r="R10" i="5" s="1"/>
  <c r="P9" i="5"/>
  <c r="Q9" i="5" s="1"/>
  <c r="U9" i="5" s="1"/>
  <c r="N9" i="5"/>
  <c r="S9" i="5" s="1"/>
  <c r="M9" i="5"/>
  <c r="R9" i="5" s="1"/>
  <c r="Y9" i="5" s="1"/>
  <c r="X9" i="5"/>
  <c r="AE9" i="5" s="1"/>
  <c r="W9" i="5"/>
  <c r="AD9" i="5" s="1"/>
  <c r="V9" i="5"/>
  <c r="O9" i="5"/>
  <c r="T9" i="5" s="1"/>
  <c r="AA9" i="5" s="1"/>
  <c r="P8" i="5"/>
  <c r="Q8" i="5" s="1"/>
  <c r="U8" i="5" s="1"/>
  <c r="N8" i="5"/>
  <c r="S8" i="5" s="1"/>
  <c r="M8" i="5"/>
  <c r="R8" i="5" s="1"/>
  <c r="Y8" i="5" s="1"/>
  <c r="X8" i="5"/>
  <c r="AE8" i="5" s="1"/>
  <c r="W8" i="5"/>
  <c r="AD8" i="5" s="1"/>
  <c r="V8" i="5"/>
  <c r="O8" i="5"/>
  <c r="T8" i="5" s="1"/>
  <c r="AA8" i="5" s="1"/>
  <c r="P7" i="5"/>
  <c r="Q7" i="5" s="1"/>
  <c r="U7" i="5" s="1"/>
  <c r="O7" i="5"/>
  <c r="T7" i="5" s="1"/>
  <c r="AA7" i="5" s="1"/>
  <c r="N7" i="5"/>
  <c r="S7" i="5" s="1"/>
  <c r="X7" i="5"/>
  <c r="AE7" i="5" s="1"/>
  <c r="W7" i="5"/>
  <c r="AD7" i="5" s="1"/>
  <c r="V7" i="5"/>
  <c r="M7" i="5"/>
  <c r="R7" i="5" s="1"/>
  <c r="P6" i="5"/>
  <c r="Q6" i="5" s="1"/>
  <c r="U6" i="5" s="1"/>
  <c r="O6" i="5"/>
  <c r="T6" i="5" s="1"/>
  <c r="AA6" i="5" s="1"/>
  <c r="N6" i="5"/>
  <c r="S6" i="5" s="1"/>
  <c r="Z6" i="5" s="1"/>
  <c r="X6" i="5"/>
  <c r="AE6" i="5" s="1"/>
  <c r="W6" i="5"/>
  <c r="AD6" i="5" s="1"/>
  <c r="J3" i="5"/>
  <c r="M6" i="5"/>
  <c r="R6" i="5" s="1"/>
  <c r="P5" i="5"/>
  <c r="P4" i="5" s="1"/>
  <c r="O5" i="5"/>
  <c r="N5" i="5"/>
  <c r="S5" i="5" s="1"/>
  <c r="Z5" i="5" s="1"/>
  <c r="L4" i="5"/>
  <c r="K3" i="5"/>
  <c r="V5" i="5"/>
  <c r="M5" i="5"/>
  <c r="L3" i="5"/>
  <c r="AC12" i="5" l="1"/>
  <c r="AC8" i="5"/>
  <c r="AC20" i="5"/>
  <c r="AC19" i="5"/>
  <c r="AC32" i="5"/>
  <c r="AC11" i="5"/>
  <c r="AC7" i="5"/>
  <c r="AB8" i="5"/>
  <c r="AB27" i="5"/>
  <c r="Z7" i="5"/>
  <c r="Y15" i="5"/>
  <c r="Z15" i="5"/>
  <c r="AB16" i="5"/>
  <c r="AB21" i="5"/>
  <c r="Y24" i="5"/>
  <c r="Y30" i="5"/>
  <c r="Y36" i="5"/>
  <c r="Y53" i="5"/>
  <c r="AA45" i="5"/>
  <c r="Y28" i="5"/>
  <c r="AB9" i="5"/>
  <c r="Y12" i="5"/>
  <c r="Y13" i="5"/>
  <c r="AB14" i="5"/>
  <c r="Y44" i="5"/>
  <c r="Y48" i="5"/>
  <c r="AD50" i="5"/>
  <c r="AD53" i="5"/>
  <c r="AB20" i="5"/>
  <c r="AB33" i="5"/>
  <c r="AB6" i="5"/>
  <c r="P3" i="5"/>
  <c r="Y7" i="5"/>
  <c r="AB29" i="5"/>
  <c r="Z47" i="5"/>
  <c r="AD51" i="5"/>
  <c r="Y52" i="5"/>
  <c r="AE53" i="5"/>
  <c r="O3" i="5"/>
  <c r="Y29" i="5"/>
  <c r="Y6" i="5"/>
  <c r="Y10" i="5"/>
  <c r="AB13" i="5"/>
  <c r="Y16" i="5"/>
  <c r="Y17" i="5"/>
  <c r="AB30" i="5"/>
  <c r="Y32" i="5"/>
  <c r="Y35" i="5"/>
  <c r="AA38" i="5"/>
  <c r="AA43" i="5"/>
  <c r="Y19" i="5"/>
  <c r="Y11" i="5"/>
  <c r="Y20" i="5"/>
  <c r="Y21" i="5"/>
  <c r="Y26" i="5"/>
  <c r="Y33" i="5"/>
  <c r="AB10" i="5"/>
  <c r="AB38" i="5"/>
  <c r="Y50" i="5"/>
  <c r="Y22" i="5"/>
  <c r="Y14" i="5"/>
  <c r="AB17" i="5"/>
  <c r="AB18" i="5"/>
  <c r="Z23" i="5"/>
  <c r="Y31" i="5"/>
  <c r="AD38" i="5"/>
  <c r="AD40" i="5"/>
  <c r="Y42" i="5"/>
  <c r="AA51" i="5"/>
  <c r="AC5" i="5"/>
  <c r="R5" i="5"/>
  <c r="M3" i="5"/>
  <c r="M4" i="5"/>
  <c r="AC23" i="5"/>
  <c r="AC27" i="5"/>
  <c r="Z28" i="5"/>
  <c r="Z39" i="5"/>
  <c r="Z36" i="5"/>
  <c r="Z12" i="5"/>
  <c r="Z8" i="5"/>
  <c r="Z19" i="5"/>
  <c r="Z16" i="5"/>
  <c r="AC40" i="5"/>
  <c r="AC25" i="5"/>
  <c r="AC24" i="5"/>
  <c r="AC13" i="5"/>
  <c r="AC9" i="5"/>
  <c r="V6" i="5"/>
  <c r="AC6" i="5" s="1"/>
  <c r="AC35" i="5"/>
  <c r="AB37" i="5"/>
  <c r="AC43" i="5"/>
  <c r="J4" i="5"/>
  <c r="Z21" i="5"/>
  <c r="AB22" i="5"/>
  <c r="AC26" i="5"/>
  <c r="AC30" i="5"/>
  <c r="AB42" i="5"/>
  <c r="AB45" i="5"/>
  <c r="AC51" i="5"/>
  <c r="N3" i="5"/>
  <c r="K4" i="5"/>
  <c r="O4" i="5"/>
  <c r="S4" i="5"/>
  <c r="Q5" i="5"/>
  <c r="AB7" i="5"/>
  <c r="Z9" i="5"/>
  <c r="Z10" i="5"/>
  <c r="AB11" i="5"/>
  <c r="Z13" i="5"/>
  <c r="Z14" i="5"/>
  <c r="AB15" i="5"/>
  <c r="Z17" i="5"/>
  <c r="AB19" i="5"/>
  <c r="Z20" i="5"/>
  <c r="Z22" i="5"/>
  <c r="AB26" i="5"/>
  <c r="AC28" i="5"/>
  <c r="AC31" i="5"/>
  <c r="AB32" i="5"/>
  <c r="AC36" i="5"/>
  <c r="AC44" i="5"/>
  <c r="Z44" i="5"/>
  <c r="AB50" i="5"/>
  <c r="AB52" i="5"/>
  <c r="W5" i="5"/>
  <c r="AC10" i="5"/>
  <c r="AC14" i="5"/>
  <c r="AC22" i="5"/>
  <c r="Z32" i="5"/>
  <c r="Z40" i="5"/>
  <c r="N4" i="5"/>
  <c r="T5" i="5"/>
  <c r="X5" i="5"/>
  <c r="Z18" i="5"/>
  <c r="AB25" i="5"/>
  <c r="Z27" i="5"/>
  <c r="Z31" i="5"/>
  <c r="AB34" i="5"/>
  <c r="AC48" i="5"/>
  <c r="S3" i="5"/>
  <c r="AC17" i="5"/>
  <c r="AC18" i="5"/>
  <c r="AC21" i="5"/>
  <c r="AB23" i="5"/>
  <c r="Z24" i="5"/>
  <c r="AC29" i="5"/>
  <c r="Z30" i="5"/>
  <c r="AC33" i="5"/>
  <c r="Z35" i="5"/>
  <c r="AA37" i="5"/>
  <c r="AA39" i="5"/>
  <c r="AA47" i="5"/>
  <c r="AE37" i="5"/>
  <c r="AE35" i="5"/>
  <c r="AE51" i="5"/>
  <c r="AE43" i="5"/>
  <c r="AA46" i="5"/>
  <c r="AC47" i="5"/>
  <c r="Z52" i="5"/>
  <c r="AB53" i="5"/>
  <c r="AB31" i="5"/>
  <c r="AA32" i="5"/>
  <c r="Z33" i="5"/>
  <c r="Z34" i="5"/>
  <c r="AB35" i="5"/>
  <c r="AA36" i="5"/>
  <c r="AE36" i="5"/>
  <c r="Y38" i="5"/>
  <c r="Z38" i="5"/>
  <c r="AC39" i="5"/>
  <c r="AD39" i="5"/>
  <c r="Y40" i="5"/>
  <c r="Y41" i="5"/>
  <c r="AB41" i="5"/>
  <c r="Y43" i="5"/>
  <c r="AB43" i="5"/>
  <c r="AB44" i="5"/>
  <c r="AE45" i="5"/>
  <c r="AD46" i="5"/>
  <c r="Z46" i="5"/>
  <c r="AD47" i="5"/>
  <c r="Z48" i="5"/>
  <c r="Y49" i="5"/>
  <c r="AB49" i="5"/>
  <c r="Y51" i="5"/>
  <c r="AB51" i="5"/>
  <c r="AC52" i="5"/>
  <c r="AA53" i="5"/>
  <c r="Z29" i="5"/>
  <c r="AC34" i="5"/>
  <c r="AC37" i="5"/>
  <c r="AB39" i="5"/>
  <c r="AA40" i="5"/>
  <c r="AE40" i="5"/>
  <c r="Z41" i="5"/>
  <c r="AE41" i="5"/>
  <c r="AD44" i="5"/>
  <c r="AE46" i="5"/>
  <c r="AE47" i="5"/>
  <c r="Y47" i="5"/>
  <c r="Z49" i="5"/>
  <c r="AE49" i="5"/>
  <c r="Z25" i="5"/>
  <c r="Y34" i="5"/>
  <c r="AD37" i="5"/>
  <c r="AD52" i="5"/>
  <c r="Y37" i="5"/>
  <c r="AE38" i="5"/>
  <c r="Y39" i="5"/>
  <c r="AB40" i="5"/>
  <c r="AD41" i="5"/>
  <c r="AC41" i="5"/>
  <c r="AC42" i="5"/>
  <c r="AA42" i="5"/>
  <c r="Z43" i="5"/>
  <c r="AC45" i="5"/>
  <c r="Y45" i="5"/>
  <c r="AA48" i="5"/>
  <c r="AE48" i="5"/>
  <c r="AB48" i="5"/>
  <c r="AD49" i="5"/>
  <c r="AC49" i="5"/>
  <c r="AC50" i="5"/>
  <c r="AA50" i="5"/>
  <c r="Z51" i="5"/>
  <c r="AC53" i="5"/>
  <c r="Z37" i="5"/>
  <c r="AC38" i="5"/>
  <c r="Z42" i="5"/>
  <c r="Z45" i="5"/>
  <c r="AC46" i="5"/>
  <c r="Z50" i="5"/>
  <c r="AA52" i="5"/>
  <c r="AA41" i="5"/>
  <c r="AA44" i="5"/>
  <c r="AE44" i="5"/>
  <c r="AD45" i="5"/>
  <c r="Y46" i="5"/>
  <c r="AB47" i="5"/>
  <c r="AA49" i="5"/>
  <c r="AE52" i="5"/>
  <c r="Z53" i="5"/>
  <c r="V4" i="5" l="1"/>
  <c r="X4" i="5"/>
  <c r="AE5" i="5"/>
  <c r="X3" i="5"/>
  <c r="AD5" i="5"/>
  <c r="W3" i="5"/>
  <c r="W4" i="5"/>
  <c r="V3" i="5"/>
  <c r="R4" i="5"/>
  <c r="Y5" i="5"/>
  <c r="R3" i="5"/>
  <c r="T4" i="5"/>
  <c r="T3" i="5"/>
  <c r="AA5" i="5"/>
  <c r="Q4" i="5"/>
  <c r="U5" i="5"/>
  <c r="Q3" i="5"/>
  <c r="U3" i="5" l="1"/>
  <c r="AB5" i="5"/>
  <c r="U4" i="5"/>
  <c r="D6" i="4" l="1"/>
  <c r="D7" i="4"/>
  <c r="E7" i="4" s="1"/>
  <c r="F7" i="4" s="1"/>
  <c r="D8" i="4"/>
  <c r="D9" i="4"/>
  <c r="E9" i="4" s="1"/>
  <c r="F9" i="4" s="1"/>
  <c r="D10" i="4"/>
  <c r="E10" i="4" s="1"/>
  <c r="F10" i="4" s="1"/>
  <c r="D11" i="4"/>
  <c r="E11" i="4" s="1"/>
  <c r="F11" i="4" s="1"/>
  <c r="D12" i="4"/>
  <c r="D13" i="4"/>
  <c r="D14" i="4"/>
  <c r="D15" i="4"/>
  <c r="E15" i="4" s="1"/>
  <c r="F15" i="4" s="1"/>
  <c r="D16" i="4"/>
  <c r="D17" i="4"/>
  <c r="E17" i="4" s="1"/>
  <c r="F17" i="4" s="1"/>
  <c r="D18" i="4"/>
  <c r="E18" i="4" s="1"/>
  <c r="F18" i="4" s="1"/>
  <c r="D19" i="4"/>
  <c r="E19" i="4" s="1"/>
  <c r="F19" i="4" s="1"/>
  <c r="D20" i="4"/>
  <c r="D21" i="4"/>
  <c r="D22" i="4"/>
  <c r="D23" i="4"/>
  <c r="E23" i="4" s="1"/>
  <c r="F23" i="4" s="1"/>
  <c r="D24" i="4"/>
  <c r="D25" i="4"/>
  <c r="E25" i="4" s="1"/>
  <c r="F25" i="4" s="1"/>
  <c r="D26" i="4"/>
  <c r="E26" i="4" s="1"/>
  <c r="F26" i="4" s="1"/>
  <c r="D27" i="4"/>
  <c r="E27" i="4" s="1"/>
  <c r="F27" i="4" s="1"/>
  <c r="D28" i="4"/>
  <c r="E29" i="4" s="1"/>
  <c r="F29" i="4" s="1"/>
  <c r="D5" i="4"/>
  <c r="D4" i="4"/>
  <c r="E5" i="4" l="1"/>
  <c r="F5" i="4" s="1"/>
  <c r="E28" i="4"/>
  <c r="F28" i="4" s="1"/>
  <c r="E20" i="4"/>
  <c r="F20" i="4" s="1"/>
  <c r="E21" i="4"/>
  <c r="F21" i="4" s="1"/>
  <c r="E13" i="4"/>
  <c r="F13" i="4" s="1"/>
  <c r="E12" i="4"/>
  <c r="F12" i="4" s="1"/>
  <c r="E24" i="4"/>
  <c r="F24" i="4" s="1"/>
  <c r="E16" i="4"/>
  <c r="F16" i="4" s="1"/>
  <c r="E8" i="4"/>
  <c r="F8" i="4" s="1"/>
  <c r="E22" i="4"/>
  <c r="F22" i="4" s="1"/>
  <c r="E14" i="4"/>
  <c r="F14" i="4" s="1"/>
  <c r="E6" i="4"/>
  <c r="F6" i="4" s="1"/>
  <c r="B2" i="3"/>
  <c r="B10" i="3" s="1"/>
  <c r="K6" i="2"/>
  <c r="K5" i="2"/>
  <c r="K7" i="2" l="1"/>
  <c r="M7" i="2" s="1"/>
  <c r="C10" i="3"/>
  <c r="B9" i="3"/>
  <c r="B11" i="3" s="1"/>
  <c r="B12" i="3" l="1"/>
  <c r="C11" i="3"/>
  <c r="C9" i="3"/>
  <c r="C12" i="3" l="1"/>
</calcChain>
</file>

<file path=xl/connections.xml><?xml version="1.0" encoding="utf-8"?>
<connections xmlns="http://schemas.openxmlformats.org/spreadsheetml/2006/main">
  <connection id="1" odcFile="C:\Users\B13681\AppData\Local\Microsoft\Windows\INetCache\IE\7DMDIG4N\BIE_c20180112105357.IQY" name="BIE_c20180112105357" type="4" refreshedVersion="5" background="1" saveData="1">
    <webPr consecutive="1" xl2000="1" url="http://www.inegi.org.mx/sistemas/BIE/ConsultaExporta.aspx" post="aamin=1993&amp;aamax=9999&amp;cveser=,493621,&amp;ordena=a&amp;ordenaPeriodo=ap&amp;orientacion=v&amp;frecuencia=Todo&amp;estadistico=False&amp;esquema=&amp;bdesplaza=False&amp;FileFormat=iqy" htmlTables="1" htmlFormat="all"/>
  </connection>
</connections>
</file>

<file path=xl/sharedStrings.xml><?xml version="1.0" encoding="utf-8"?>
<sst xmlns="http://schemas.openxmlformats.org/spreadsheetml/2006/main" count="476" uniqueCount="298">
  <si>
    <t>Parameters</t>
  </si>
  <si>
    <t>A</t>
  </si>
  <si>
    <t>α</t>
  </si>
  <si>
    <t>ρ</t>
  </si>
  <si>
    <t>σ</t>
  </si>
  <si>
    <t>κ</t>
  </si>
  <si>
    <t>(0.01)</t>
  </si>
  <si>
    <t>(0.00)</t>
  </si>
  <si>
    <t>0.38***</t>
  </si>
  <si>
    <t>ζ</t>
  </si>
  <si>
    <t>Equations</t>
  </si>
  <si>
    <r>
      <t>Mexico</t>
    </r>
    <r>
      <rPr>
        <vertAlign val="superscript"/>
        <sz val="11"/>
        <color theme="1"/>
        <rFont val="Times New Roman"/>
        <family val="1"/>
      </rPr>
      <t>/1</t>
    </r>
  </si>
  <si>
    <r>
      <t>USA</t>
    </r>
    <r>
      <rPr>
        <vertAlign val="superscript"/>
        <sz val="11"/>
        <color theme="1"/>
        <rFont val="Times New Roman"/>
        <family val="1"/>
      </rPr>
      <t>/2</t>
    </r>
  </si>
  <si>
    <r>
      <t>Germany</t>
    </r>
    <r>
      <rPr>
        <vertAlign val="superscript"/>
        <sz val="11"/>
        <color theme="1"/>
        <rFont val="Times New Roman"/>
        <family val="1"/>
      </rPr>
      <t>/2</t>
    </r>
  </si>
  <si>
    <t>0.06***</t>
  </si>
  <si>
    <t>0.05***</t>
  </si>
  <si>
    <t>(0.13)</t>
  </si>
  <si>
    <t>(0.36)</t>
  </si>
  <si>
    <t>0.03***</t>
  </si>
  <si>
    <t>0.01***</t>
  </si>
  <si>
    <t>(1.17)</t>
  </si>
  <si>
    <t>0.40***</t>
  </si>
  <si>
    <t>(0.10)</t>
  </si>
  <si>
    <t>0.07***</t>
  </si>
  <si>
    <t>(0.07)</t>
  </si>
  <si>
    <t>(0.39)</t>
  </si>
  <si>
    <t>0.54***</t>
  </si>
  <si>
    <t>DW Test</t>
  </si>
  <si>
    <t>(8)</t>
  </si>
  <si>
    <t>(9)</t>
  </si>
  <si>
    <t>(10)</t>
  </si>
  <si>
    <t>(11)</t>
  </si>
  <si>
    <t>1.01***</t>
  </si>
  <si>
    <t>(0.32)</t>
  </si>
  <si>
    <t>(0.08)</t>
  </si>
  <si>
    <t>(0.18)</t>
  </si>
  <si>
    <t>4.47***</t>
  </si>
  <si>
    <t>(1.01)</t>
  </si>
  <si>
    <t>0.48***</t>
  </si>
  <si>
    <t>(0.31)</t>
  </si>
  <si>
    <t>0.97***</t>
  </si>
  <si>
    <t>0.38**</t>
  </si>
  <si>
    <t>Variable</t>
  </si>
  <si>
    <t>Method: Least Squares</t>
  </si>
  <si>
    <t>Coefficient</t>
  </si>
  <si>
    <t>t-Statistic</t>
  </si>
  <si>
    <t>Dependent Variable: DLOG(Human-Capital)</t>
  </si>
  <si>
    <t>LOG(Human-Capital(-1))</t>
  </si>
  <si>
    <t>LOG(Schooling(-1))</t>
  </si>
  <si>
    <t>LOG(Health(-1))</t>
  </si>
  <si>
    <t>DUMMY1304</t>
  </si>
  <si>
    <t>DLOG(Schooling)</t>
  </si>
  <si>
    <t>DLOG(Health(-2))</t>
  </si>
  <si>
    <t>R-squared</t>
  </si>
  <si>
    <t>Adjusted R-squared</t>
  </si>
  <si>
    <t>S.E. of regression</t>
  </si>
  <si>
    <t>Durbin-Watson statistic</t>
  </si>
  <si>
    <t>alpha</t>
  </si>
  <si>
    <t>psi</t>
  </si>
  <si>
    <t>psi*</t>
  </si>
  <si>
    <t>gamma</t>
  </si>
  <si>
    <t>s</t>
  </si>
  <si>
    <t>rho</t>
  </si>
  <si>
    <t>sigma</t>
  </si>
  <si>
    <t>kappa</t>
  </si>
  <si>
    <t>zeta</t>
  </si>
  <si>
    <t>n</t>
  </si>
  <si>
    <t>Quarterly growth rate</t>
  </si>
  <si>
    <t>Annualized growth rate</t>
  </si>
  <si>
    <t>Equilibrium steady state</t>
  </si>
  <si>
    <t>Growth rate of per capita consumption</t>
  </si>
  <si>
    <t>Savings rate</t>
  </si>
  <si>
    <t>Growth rate of human capital</t>
  </si>
  <si>
    <t>γ</t>
  </si>
  <si>
    <t>ψ</t>
  </si>
  <si>
    <t>ψ*</t>
  </si>
  <si>
    <t>ζ&gt;0</t>
  </si>
  <si>
    <t>ζ=0</t>
  </si>
  <si>
    <t>Quarterly growth</t>
  </si>
  <si>
    <t>Annualized growth</t>
  </si>
  <si>
    <t>Note: The growth rates at the steady state were computed using the ULM parameters estimated using the GMM.</t>
  </si>
  <si>
    <t>Growth rate of GDP per capita</t>
  </si>
  <si>
    <t>Indicadores económicos de coyuntura &gt; Producto interno bruto trimestral, base 2013 &gt; Series Originales &gt; Valores a precios de 2013</t>
  </si>
  <si>
    <r>
      <t>Unidad de medida:</t>
    </r>
    <r>
      <rPr>
        <sz val="11"/>
        <color theme="1"/>
        <rFont val="Calibri"/>
        <family val="2"/>
        <scheme val="minor"/>
      </rPr>
      <t xml:space="preserve"> Millones de pesos a precios de 2013., </t>
    </r>
    <r>
      <rPr>
        <b/>
        <sz val="11"/>
        <color theme="1"/>
        <rFont val="Calibri"/>
        <family val="2"/>
        <scheme val="minor"/>
      </rPr>
      <t>Periodicidad:</t>
    </r>
    <r>
      <rPr>
        <sz val="11"/>
        <color theme="1"/>
        <rFont val="Calibri"/>
        <family val="2"/>
        <scheme val="minor"/>
      </rPr>
      <t xml:space="preserve"> Trimestral</t>
    </r>
  </si>
  <si>
    <t>Periodo</t>
  </si>
  <si>
    <t>Producto Interno Bruto, a precios de mercado</t>
  </si>
  <si>
    <t>1993/01</t>
  </si>
  <si>
    <t>1993/02</t>
  </si>
  <si>
    <t>1993/03</t>
  </si>
  <si>
    <t>1993/04</t>
  </si>
  <si>
    <t>1994/01</t>
  </si>
  <si>
    <t>1994/02</t>
  </si>
  <si>
    <t>1994/03</t>
  </si>
  <si>
    <t>1994/04</t>
  </si>
  <si>
    <t>1995/01</t>
  </si>
  <si>
    <t>1995/02</t>
  </si>
  <si>
    <t>1995/03</t>
  </si>
  <si>
    <t>1995/04</t>
  </si>
  <si>
    <t>1996/01</t>
  </si>
  <si>
    <t>1996/02</t>
  </si>
  <si>
    <t>1996/03</t>
  </si>
  <si>
    <t>1996/04</t>
  </si>
  <si>
    <t>1997/01</t>
  </si>
  <si>
    <t>1997/02</t>
  </si>
  <si>
    <t>1997/03</t>
  </si>
  <si>
    <t>1997/04</t>
  </si>
  <si>
    <t>1998/01</t>
  </si>
  <si>
    <t>1998/02</t>
  </si>
  <si>
    <t>1998/03</t>
  </si>
  <si>
    <t>1998/04</t>
  </si>
  <si>
    <t>1999/01</t>
  </si>
  <si>
    <t>1999/02</t>
  </si>
  <si>
    <t>1999/03</t>
  </si>
  <si>
    <t>1999/04</t>
  </si>
  <si>
    <t>2000/01</t>
  </si>
  <si>
    <t>2000/02</t>
  </si>
  <si>
    <t>2000/03</t>
  </si>
  <si>
    <t>2000/04</t>
  </si>
  <si>
    <t>2001/01</t>
  </si>
  <si>
    <t>2001/02</t>
  </si>
  <si>
    <t>2001/03</t>
  </si>
  <si>
    <t>2001/04</t>
  </si>
  <si>
    <t>2002/01</t>
  </si>
  <si>
    <t>2002/02</t>
  </si>
  <si>
    <t>2002/03</t>
  </si>
  <si>
    <t>2002/04</t>
  </si>
  <si>
    <t>2003/01</t>
  </si>
  <si>
    <t>2003/02</t>
  </si>
  <si>
    <t>2003/03</t>
  </si>
  <si>
    <t>2003/04</t>
  </si>
  <si>
    <t>2004/01</t>
  </si>
  <si>
    <t>2004/02</t>
  </si>
  <si>
    <t>2004/03</t>
  </si>
  <si>
    <t>2004/04</t>
  </si>
  <si>
    <t>2005/01</t>
  </si>
  <si>
    <t>2005/02</t>
  </si>
  <si>
    <t>2005/03</t>
  </si>
  <si>
    <t>2005/04</t>
  </si>
  <si>
    <t>2006/01</t>
  </si>
  <si>
    <t>2006/02</t>
  </si>
  <si>
    <t>2006/03</t>
  </si>
  <si>
    <t>2006/04</t>
  </si>
  <si>
    <t>2007/01</t>
  </si>
  <si>
    <t>2007/02</t>
  </si>
  <si>
    <t>2007/03</t>
  </si>
  <si>
    <t>2007/04</t>
  </si>
  <si>
    <t>2008/01</t>
  </si>
  <si>
    <t>2008/02</t>
  </si>
  <si>
    <t>2008/03</t>
  </si>
  <si>
    <t>2008/04</t>
  </si>
  <si>
    <t>2009/01</t>
  </si>
  <si>
    <t>2009/02</t>
  </si>
  <si>
    <t>2009/03</t>
  </si>
  <si>
    <t>2009/04</t>
  </si>
  <si>
    <t>2010/01</t>
  </si>
  <si>
    <t>2010/02</t>
  </si>
  <si>
    <t>2010/03</t>
  </si>
  <si>
    <t>2010/04</t>
  </si>
  <si>
    <t>2011/01</t>
  </si>
  <si>
    <t>2011/02</t>
  </si>
  <si>
    <t>2011/03</t>
  </si>
  <si>
    <t>2011/04</t>
  </si>
  <si>
    <t>2012/01</t>
  </si>
  <si>
    <t>2012/02</t>
  </si>
  <si>
    <t>2012/03</t>
  </si>
  <si>
    <t>2012/04</t>
  </si>
  <si>
    <t>2013/01</t>
  </si>
  <si>
    <t>2013/02</t>
  </si>
  <si>
    <t>2013/03</t>
  </si>
  <si>
    <t>2013/04</t>
  </si>
  <si>
    <t>2014/01</t>
  </si>
  <si>
    <t>2014/02</t>
  </si>
  <si>
    <t>2014/03</t>
  </si>
  <si>
    <t>2014/04</t>
  </si>
  <si>
    <t>2015/02</t>
  </si>
  <si>
    <t>2015/03</t>
  </si>
  <si>
    <t>2015/04</t>
  </si>
  <si>
    <t>2016/01</t>
  </si>
  <si>
    <t>2016/02</t>
  </si>
  <si>
    <t>2016/03</t>
  </si>
  <si>
    <t>2016/04</t>
  </si>
  <si>
    <t>2017/01</t>
  </si>
  <si>
    <t>2017/02</t>
  </si>
  <si>
    <t>2017/03</t>
  </si>
  <si>
    <t>2017/04</t>
  </si>
  <si>
    <t>Mexican GDP</t>
  </si>
  <si>
    <t>Annual Growth Rate</t>
  </si>
  <si>
    <t>Growth Gap</t>
  </si>
  <si>
    <t>Potential Growth Rate</t>
  </si>
  <si>
    <t>Series desestacionalizadas</t>
  </si>
  <si>
    <t>Series que se usan</t>
  </si>
  <si>
    <t>Ln(X)</t>
  </si>
  <si>
    <t>Normalization</t>
  </si>
  <si>
    <t>C</t>
  </si>
  <si>
    <t>L</t>
  </si>
  <si>
    <t>K</t>
  </si>
  <si>
    <t>Y</t>
  </si>
  <si>
    <t>workers</t>
  </si>
  <si>
    <t>wage</t>
  </si>
  <si>
    <t>m_wage</t>
  </si>
  <si>
    <t>students</t>
  </si>
  <si>
    <t>schooling</t>
  </si>
  <si>
    <t>education</t>
  </si>
  <si>
    <t>health</t>
  </si>
  <si>
    <t>ct</t>
  </si>
  <si>
    <t>ht</t>
  </si>
  <si>
    <t>kt</t>
  </si>
  <si>
    <t>(1-ut)</t>
  </si>
  <si>
    <t>ut</t>
  </si>
  <si>
    <t>st</t>
  </si>
  <si>
    <t>et</t>
  </si>
  <si>
    <t>het</t>
  </si>
  <si>
    <t>mean</t>
  </si>
  <si>
    <t>sd</t>
  </si>
  <si>
    <t>2015/01</t>
  </si>
  <si>
    <r>
      <t>2016/01</t>
    </r>
    <r>
      <rPr>
        <b/>
        <vertAlign val="superscript"/>
        <sz val="11"/>
        <color theme="1"/>
        <rFont val="Calibri"/>
        <family val="2"/>
        <scheme val="minor"/>
      </rPr>
      <t>p/</t>
    </r>
  </si>
  <si>
    <t>2018/01</t>
  </si>
  <si>
    <t>2018/02</t>
  </si>
  <si>
    <t>2018/03</t>
  </si>
  <si>
    <t>2018/04</t>
  </si>
  <si>
    <t>2019/01</t>
  </si>
  <si>
    <t>Labor Productivity</t>
  </si>
  <si>
    <t>Table 1. Unemployment for years of schooling</t>
  </si>
  <si>
    <t>Schooling</t>
  </si>
  <si>
    <t>Unemployment rate</t>
  </si>
  <si>
    <t>Primary School (&lt;6 years)</t>
  </si>
  <si>
    <t>Secondary School (6-9 years)</t>
  </si>
  <si>
    <t>Highschool (9-12 years)</t>
  </si>
  <si>
    <t>College (12-16 years)</t>
  </si>
  <si>
    <t>Master (16-18 years)</t>
  </si>
  <si>
    <t>unemploy</t>
  </si>
  <si>
    <t>unem</t>
  </si>
  <si>
    <t>age2</t>
  </si>
  <si>
    <t>PhD (&gt;18 years)</t>
  </si>
  <si>
    <t>Period</t>
  </si>
  <si>
    <t>Primaria incompleta</t>
  </si>
  <si>
    <t xml:space="preserve">Primaria completa </t>
  </si>
  <si>
    <t>Secundaria completa</t>
  </si>
  <si>
    <t>Medio superior y superior</t>
  </si>
  <si>
    <t>Primary School (or less)</t>
  </si>
  <si>
    <t>Secondary School</t>
  </si>
  <si>
    <t>Highschool (or more)</t>
  </si>
  <si>
    <t>I</t>
  </si>
  <si>
    <t>II</t>
  </si>
  <si>
    <t>III</t>
  </si>
  <si>
    <t>IV</t>
  </si>
  <si>
    <t>Source: ENOE 2019-III, INEGI.</t>
  </si>
  <si>
    <r>
      <rPr>
        <vertAlign val="superscript"/>
        <sz val="9"/>
        <color theme="1"/>
        <rFont val="Times New Roman"/>
        <family val="1"/>
      </rPr>
      <t>/1</t>
    </r>
    <r>
      <rPr>
        <sz val="9"/>
        <color theme="1"/>
        <rFont val="Times New Roman"/>
        <family val="1"/>
      </rPr>
      <t xml:space="preserve"> Results obtained using the Generalized Method of Moments (GMM) with Mexican data. </t>
    </r>
  </si>
  <si>
    <r>
      <rPr>
        <vertAlign val="superscript"/>
        <sz val="9"/>
        <color theme="1"/>
        <rFont val="Times New Roman"/>
        <family val="1"/>
      </rPr>
      <t>/2</t>
    </r>
    <r>
      <rPr>
        <sz val="9"/>
        <color theme="1"/>
        <rFont val="Times New Roman"/>
        <family val="1"/>
      </rPr>
      <t xml:space="preserve"> Results from Gong et al. (2004) for their modified ULM. </t>
    </r>
  </si>
  <si>
    <t>Standard errors in parentheses. ***p&lt;0.01, **p&lt;0.05, *p&lt;0.1</t>
  </si>
  <si>
    <t>Table 3. Uzawa-Lucas Model Estimation</t>
  </si>
  <si>
    <t>Table 2. VEC Model of Human Capital</t>
  </si>
  <si>
    <t>Table 4. Model equilibrium at the steady state</t>
  </si>
  <si>
    <t>Human Capital</t>
  </si>
  <si>
    <t>Education (GDP)</t>
  </si>
  <si>
    <t>Health (GDP)</t>
  </si>
  <si>
    <t>Sample: 2006QII - 2016QIV</t>
  </si>
  <si>
    <t>DUMMY1401</t>
  </si>
  <si>
    <t>DLOG(Schooling(-3))</t>
  </si>
  <si>
    <t>DLOG(Human-Capital(-3))</t>
  </si>
  <si>
    <t>-0.084***</t>
  </si>
  <si>
    <t>0.342***</t>
  </si>
  <si>
    <t>-0.257**</t>
  </si>
  <si>
    <t>0.028**</t>
  </si>
  <si>
    <t>-0.027**</t>
  </si>
  <si>
    <t>0.189*</t>
  </si>
  <si>
    <t>1.623*</t>
  </si>
  <si>
    <t>0.888*</t>
  </si>
  <si>
    <t>0.163***</t>
  </si>
  <si>
    <t>[p&gt;0.10]</t>
  </si>
  <si>
    <t>[0.000]</t>
  </si>
  <si>
    <t>p&lt;0.01</t>
  </si>
  <si>
    <t>p&gt;0.01</t>
  </si>
  <si>
    <t>0.05&gt;p&gt;0.01</t>
  </si>
  <si>
    <t>Intercept and Trend</t>
  </si>
  <si>
    <t>Intercept</t>
  </si>
  <si>
    <t>None</t>
  </si>
  <si>
    <t>Kwiatkowski-Phillips-Schmidt-Shin Test</t>
  </si>
  <si>
    <t>Phillips-Perron Test</t>
  </si>
  <si>
    <t>Augmented Dickey-Fuller Test</t>
  </si>
  <si>
    <t>Ho: The series is stationary</t>
  </si>
  <si>
    <t>Ho: The series has a unit root</t>
  </si>
  <si>
    <t>Indicator Name</t>
  </si>
  <si>
    <t>[0.1391]</t>
  </si>
  <si>
    <t>Note: Unit root tests were done for the period 2005-I:2016-IV. The p-values in blue indicate that the series has a unit root. The p-value in brackets refers to the unit root tests of series in first differences.</t>
  </si>
  <si>
    <t>Table A.1. Unit Root Tests</t>
  </si>
  <si>
    <t>Table A.2. Johansen Cointegration Test</t>
  </si>
  <si>
    <t xml:space="preserve"> Trace test</t>
  </si>
  <si>
    <t>Hypothesis (number of equations)</t>
  </si>
  <si>
    <t>At most 1</t>
  </si>
  <si>
    <t>At most 2</t>
  </si>
  <si>
    <t>Trace Statistic</t>
  </si>
  <si>
    <t>Critical Value</t>
  </si>
  <si>
    <t>Max-Eigen Statistic</t>
  </si>
  <si>
    <t>Maximum Eigenvalue test</t>
  </si>
  <si>
    <t xml:space="preserve"> Note: * denotes rejection of the hypothesis at the 0.05 level</t>
  </si>
  <si>
    <t>31.35022*</t>
  </si>
  <si>
    <t>22.40121*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</si>
</sst>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"/>
    <numFmt numFmtId="165" formatCode="\(#,##0.000\);[Red]\(\-#,##0.000\)"/>
    <numFmt numFmtId="166" formatCode="0.000"/>
    <numFmt numFmtId="167" formatCode="0.0_ ;[Red]\-0.0\ "/>
    <numFmt numFmtId="168" formatCode="#,##0.0"/>
    <numFmt numFmtId="169" formatCode="#,##0.000"/>
    <numFmt numFmtId="170" formatCode="0.000_ ;[Red]\-0.000\ 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8"/>
      <color theme="1"/>
      <name val="Times New Roman"/>
      <family val="1"/>
    </font>
    <font>
      <sz val="9"/>
      <color theme="1"/>
      <name val="Times New Roman"/>
      <family val="1"/>
    </font>
    <font>
      <vertAlign val="superscript"/>
      <sz val="9"/>
      <color theme="1"/>
      <name val="Times New Roman"/>
      <family val="1"/>
    </font>
    <font>
      <sz val="10"/>
      <name val="Times New Roman"/>
      <family val="1"/>
    </font>
    <font>
      <b/>
      <sz val="10"/>
      <color rgb="FF0070C0"/>
      <name val="Times New Roman"/>
      <family val="1"/>
    </font>
    <font>
      <b/>
      <sz val="10"/>
      <color theme="1"/>
      <name val="Times New Roman"/>
      <family val="1"/>
    </font>
    <font>
      <b/>
      <sz val="8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/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0" fontId="4" fillId="0" borderId="0" xfId="0" applyFont="1" applyBorder="1" applyAlignment="1">
      <alignment vertical="center" wrapText="1"/>
    </xf>
    <xf numFmtId="164" fontId="1" fillId="0" borderId="0" xfId="0" applyNumberFormat="1" applyFont="1"/>
    <xf numFmtId="1" fontId="1" fillId="0" borderId="0" xfId="0" applyNumberFormat="1" applyFont="1"/>
    <xf numFmtId="0" fontId="3" fillId="2" borderId="0" xfId="0" applyFont="1" applyFill="1"/>
    <xf numFmtId="2" fontId="3" fillId="2" borderId="0" xfId="0" applyNumberFormat="1" applyFont="1" applyFill="1"/>
    <xf numFmtId="2" fontId="3" fillId="3" borderId="0" xfId="0" applyNumberFormat="1" applyFont="1" applyFill="1" applyAlignment="1">
      <alignment horizontal="center"/>
    </xf>
    <xf numFmtId="0" fontId="3" fillId="0" borderId="0" xfId="0" applyFont="1" applyFill="1"/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/>
    <xf numFmtId="166" fontId="1" fillId="0" borderId="0" xfId="0" quotePrefix="1" applyNumberFormat="1" applyFont="1" applyBorder="1" applyAlignment="1">
      <alignment horizontal="center"/>
    </xf>
    <xf numFmtId="166" fontId="1" fillId="0" borderId="0" xfId="0" applyNumberFormat="1" applyFont="1" applyBorder="1" applyAlignment="1">
      <alignment horizontal="center"/>
    </xf>
    <xf numFmtId="166" fontId="1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2" fontId="1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6" fillId="0" borderId="0" xfId="0" applyFont="1" applyAlignment="1">
      <alignment horizontal="center" vertical="center"/>
    </xf>
    <xf numFmtId="3" fontId="0" fillId="0" borderId="0" xfId="0" applyNumberFormat="1"/>
    <xf numFmtId="167" fontId="0" fillId="0" borderId="0" xfId="0" applyNumberFormat="1" applyAlignment="1">
      <alignment horizontal="center"/>
    </xf>
    <xf numFmtId="0" fontId="6" fillId="4" borderId="0" xfId="0" applyFont="1" applyFill="1" applyAlignment="1">
      <alignment horizontal="center" vertical="center"/>
    </xf>
    <xf numFmtId="0" fontId="0" fillId="0" borderId="0" xfId="0" applyBorder="1"/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8" borderId="0" xfId="0" applyFont="1" applyFill="1" applyBorder="1" applyAlignment="1">
      <alignment horizontal="center" vertical="center" wrapText="1"/>
    </xf>
    <xf numFmtId="3" fontId="9" fillId="0" borderId="0" xfId="0" applyNumberFormat="1" applyFont="1" applyBorder="1" applyAlignment="1">
      <alignment horizontal="center" vertical="center" wrapText="1"/>
    </xf>
    <xf numFmtId="2" fontId="9" fillId="0" borderId="0" xfId="0" applyNumberFormat="1" applyFont="1" applyBorder="1" applyAlignment="1">
      <alignment horizontal="center" vertical="center" wrapText="1"/>
    </xf>
    <xf numFmtId="3" fontId="7" fillId="0" borderId="0" xfId="0" applyNumberFormat="1" applyFont="1" applyBorder="1" applyAlignment="1">
      <alignment horizontal="center" vertical="center" wrapText="1"/>
    </xf>
    <xf numFmtId="168" fontId="7" fillId="0" borderId="0" xfId="0" applyNumberFormat="1" applyFont="1" applyBorder="1" applyAlignment="1">
      <alignment horizontal="center" vertical="center" wrapText="1"/>
    </xf>
    <xf numFmtId="169" fontId="7" fillId="0" borderId="0" xfId="0" applyNumberFormat="1" applyFont="1" applyBorder="1" applyAlignment="1">
      <alignment horizontal="center" vertical="center" wrapText="1"/>
    </xf>
    <xf numFmtId="4" fontId="7" fillId="0" borderId="0" xfId="0" applyNumberFormat="1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166" fontId="4" fillId="9" borderId="0" xfId="0" quotePrefix="1" applyNumberFormat="1" applyFont="1" applyFill="1" applyAlignment="1">
      <alignment horizontal="center"/>
    </xf>
    <xf numFmtId="0" fontId="4" fillId="9" borderId="0" xfId="0" applyFont="1" applyFill="1"/>
    <xf numFmtId="0" fontId="3" fillId="0" borderId="0" xfId="0" applyFont="1" applyBorder="1" applyAlignment="1">
      <alignment horizontal="center"/>
    </xf>
    <xf numFmtId="0" fontId="0" fillId="9" borderId="0" xfId="0" applyFill="1"/>
    <xf numFmtId="0" fontId="4" fillId="9" borderId="9" xfId="0" applyFont="1" applyFill="1" applyBorder="1" applyAlignment="1">
      <alignment horizontal="left" vertical="center"/>
    </xf>
    <xf numFmtId="0" fontId="4" fillId="9" borderId="9" xfId="0" applyFont="1" applyFill="1" applyBorder="1" applyAlignment="1">
      <alignment horizontal="center" vertical="center" wrapText="1"/>
    </xf>
    <xf numFmtId="0" fontId="4" fillId="9" borderId="0" xfId="0" applyFont="1" applyFill="1" applyAlignment="1">
      <alignment horizontal="center" vertical="center"/>
    </xf>
    <xf numFmtId="0" fontId="4" fillId="9" borderId="2" xfId="0" applyFont="1" applyFill="1" applyBorder="1"/>
    <xf numFmtId="0" fontId="4" fillId="9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9" borderId="0" xfId="0" applyFont="1" applyFill="1" applyBorder="1"/>
    <xf numFmtId="0" fontId="4" fillId="9" borderId="0" xfId="0" applyFont="1" applyFill="1" applyBorder="1" applyAlignment="1">
      <alignment vertical="center"/>
    </xf>
    <xf numFmtId="0" fontId="4" fillId="9" borderId="2" xfId="0" applyFont="1" applyFill="1" applyBorder="1" applyAlignment="1">
      <alignment vertical="center"/>
    </xf>
    <xf numFmtId="0" fontId="4" fillId="9" borderId="1" xfId="0" applyFont="1" applyFill="1" applyBorder="1" applyAlignment="1">
      <alignment vertical="center"/>
    </xf>
    <xf numFmtId="0" fontId="4" fillId="9" borderId="9" xfId="0" applyFont="1" applyFill="1" applyBorder="1" applyAlignment="1">
      <alignment vertical="center"/>
    </xf>
    <xf numFmtId="0" fontId="4" fillId="9" borderId="9" xfId="0" applyFont="1" applyFill="1" applyBorder="1" applyAlignment="1">
      <alignment horizontal="center" vertical="center"/>
    </xf>
    <xf numFmtId="166" fontId="4" fillId="9" borderId="0" xfId="0" applyNumberFormat="1" applyFont="1" applyFill="1" applyBorder="1" applyAlignment="1">
      <alignment horizontal="center" vertical="center"/>
    </xf>
    <xf numFmtId="166" fontId="4" fillId="9" borderId="2" xfId="0" applyNumberFormat="1" applyFont="1" applyFill="1" applyBorder="1" applyAlignment="1">
      <alignment horizontal="center" vertical="center"/>
    </xf>
    <xf numFmtId="165" fontId="4" fillId="9" borderId="0" xfId="0" applyNumberFormat="1" applyFont="1" applyFill="1" applyBorder="1" applyAlignment="1">
      <alignment horizontal="center"/>
    </xf>
    <xf numFmtId="0" fontId="4" fillId="9" borderId="1" xfId="0" applyFont="1" applyFill="1" applyBorder="1"/>
    <xf numFmtId="166" fontId="4" fillId="9" borderId="1" xfId="0" applyNumberFormat="1" applyFont="1" applyFill="1" applyBorder="1" applyAlignment="1">
      <alignment horizontal="center" vertical="center"/>
    </xf>
    <xf numFmtId="166" fontId="4" fillId="9" borderId="0" xfId="0" applyNumberFormat="1" applyFont="1" applyFill="1" applyBorder="1" applyAlignment="1">
      <alignment horizontal="center"/>
    </xf>
    <xf numFmtId="166" fontId="4" fillId="9" borderId="0" xfId="0" quotePrefix="1" applyNumberFormat="1" applyFont="1" applyFill="1" applyBorder="1" applyAlignment="1">
      <alignment horizontal="center"/>
    </xf>
    <xf numFmtId="2" fontId="1" fillId="9" borderId="1" xfId="0" applyNumberFormat="1" applyFont="1" applyFill="1" applyBorder="1" applyAlignment="1">
      <alignment horizontal="center" vertical="center"/>
    </xf>
    <xf numFmtId="2" fontId="1" fillId="9" borderId="0" xfId="0" quotePrefix="1" applyNumberFormat="1" applyFont="1" applyFill="1" applyBorder="1" applyAlignment="1">
      <alignment horizontal="center" vertical="center"/>
    </xf>
    <xf numFmtId="2" fontId="1" fillId="9" borderId="0" xfId="0" applyNumberFormat="1" applyFont="1" applyFill="1" applyBorder="1" applyAlignment="1">
      <alignment horizontal="center" vertical="center"/>
    </xf>
    <xf numFmtId="0" fontId="1" fillId="9" borderId="0" xfId="0" quotePrefix="1" applyFont="1" applyFill="1" applyBorder="1" applyAlignment="1">
      <alignment horizontal="center" vertical="center"/>
    </xf>
    <xf numFmtId="49" fontId="1" fillId="9" borderId="0" xfId="0" applyNumberFormat="1" applyFont="1" applyFill="1" applyBorder="1" applyAlignment="1">
      <alignment horizontal="center" vertical="center"/>
    </xf>
    <xf numFmtId="164" fontId="1" fillId="9" borderId="0" xfId="0" quotePrefix="1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49" fontId="1" fillId="9" borderId="2" xfId="0" applyNumberFormat="1" applyFont="1" applyFill="1" applyBorder="1" applyAlignment="1">
      <alignment horizontal="center" vertical="center"/>
    </xf>
    <xf numFmtId="164" fontId="1" fillId="9" borderId="2" xfId="0" quotePrefix="1" applyNumberFormat="1" applyFont="1" applyFill="1" applyBorder="1" applyAlignment="1">
      <alignment horizontal="center" vertical="center"/>
    </xf>
    <xf numFmtId="0" fontId="11" fillId="9" borderId="0" xfId="0" applyFont="1" applyFill="1" applyAlignment="1">
      <alignment vertical="center"/>
    </xf>
    <xf numFmtId="0" fontId="1" fillId="9" borderId="2" xfId="0" applyFont="1" applyFill="1" applyBorder="1" applyAlignment="1">
      <alignment horizontal="center" vertical="center" wrapText="1"/>
    </xf>
    <xf numFmtId="0" fontId="1" fillId="9" borderId="0" xfId="0" applyFont="1" applyFill="1" applyAlignment="1">
      <alignment vertical="center" wrapText="1"/>
    </xf>
    <xf numFmtId="0" fontId="1" fillId="9" borderId="0" xfId="0" applyFont="1" applyFill="1" applyAlignment="1">
      <alignment horizontal="center" vertical="center"/>
    </xf>
    <xf numFmtId="2" fontId="1" fillId="9" borderId="0" xfId="0" applyNumberFormat="1" applyFont="1" applyFill="1" applyAlignment="1">
      <alignment horizontal="center" vertical="center"/>
    </xf>
    <xf numFmtId="0" fontId="7" fillId="9" borderId="0" xfId="0" applyFont="1" applyFill="1" applyAlignment="1">
      <alignment vertical="center" wrapText="1"/>
    </xf>
    <xf numFmtId="0" fontId="1" fillId="9" borderId="2" xfId="0" applyFont="1" applyFill="1" applyBorder="1" applyAlignment="1">
      <alignment vertical="center" wrapText="1"/>
    </xf>
    <xf numFmtId="0" fontId="2" fillId="9" borderId="2" xfId="0" applyFont="1" applyFill="1" applyBorder="1" applyAlignment="1">
      <alignment horizontal="center" vertical="center"/>
    </xf>
    <xf numFmtId="2" fontId="1" fillId="9" borderId="2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70" fontId="13" fillId="9" borderId="2" xfId="0" applyNumberFormat="1" applyFont="1" applyFill="1" applyBorder="1" applyAlignment="1">
      <alignment horizontal="center"/>
    </xf>
    <xf numFmtId="170" fontId="14" fillId="9" borderId="0" xfId="0" applyNumberFormat="1" applyFont="1" applyFill="1" applyBorder="1" applyAlignment="1">
      <alignment horizontal="center"/>
    </xf>
    <xf numFmtId="170" fontId="13" fillId="9" borderId="0" xfId="0" applyNumberFormat="1" applyFont="1" applyFill="1" applyBorder="1" applyAlignment="1">
      <alignment horizontal="center"/>
    </xf>
    <xf numFmtId="170" fontId="14" fillId="9" borderId="0" xfId="0" applyNumberFormat="1" applyFont="1" applyFill="1" applyAlignment="1">
      <alignment horizontal="center"/>
    </xf>
    <xf numFmtId="0" fontId="15" fillId="9" borderId="9" xfId="0" applyFont="1" applyFill="1" applyBorder="1" applyAlignment="1">
      <alignment horizontal="center" vertical="center" wrapText="1"/>
    </xf>
    <xf numFmtId="0" fontId="15" fillId="9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9" borderId="0" xfId="0" applyFont="1" applyFill="1" applyAlignment="1">
      <alignment horizontal="center"/>
    </xf>
    <xf numFmtId="0" fontId="10" fillId="9" borderId="1" xfId="0" applyFont="1" applyFill="1" applyBorder="1" applyAlignment="1">
      <alignment horizontal="left" vertical="center" wrapText="1"/>
    </xf>
    <xf numFmtId="0" fontId="3" fillId="5" borderId="0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9" borderId="0" xfId="0" applyFont="1" applyFill="1" applyBorder="1" applyAlignment="1">
      <alignment horizontal="left" vertical="center"/>
    </xf>
    <xf numFmtId="2" fontId="4" fillId="9" borderId="0" xfId="0" applyNumberFormat="1" applyFont="1" applyFill="1" applyBorder="1" applyAlignment="1">
      <alignment horizontal="center" vertical="center" wrapText="1"/>
    </xf>
    <xf numFmtId="2" fontId="4" fillId="9" borderId="0" xfId="0" applyNumberFormat="1" applyFont="1" applyFill="1" applyBorder="1" applyAlignment="1">
      <alignment horizontal="center" vertical="center"/>
    </xf>
    <xf numFmtId="0" fontId="11" fillId="9" borderId="0" xfId="0" applyFont="1" applyFill="1" applyBorder="1" applyAlignment="1">
      <alignment horizontal="left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10" fillId="9" borderId="0" xfId="0" applyFont="1" applyFill="1" applyBorder="1" applyAlignment="1">
      <alignment horizontal="left" vertical="center" wrapText="1"/>
    </xf>
    <xf numFmtId="0" fontId="10" fillId="9" borderId="0" xfId="0" applyFont="1" applyFill="1" applyAlignment="1">
      <alignment horizontal="left" vertical="center"/>
    </xf>
    <xf numFmtId="0" fontId="3" fillId="9" borderId="0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4" borderId="0" xfId="0" applyFont="1" applyFill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/>
    </xf>
    <xf numFmtId="0" fontId="15" fillId="9" borderId="0" xfId="0" applyFont="1" applyFill="1" applyBorder="1" applyAlignment="1">
      <alignment horizontal="center" vertical="center"/>
    </xf>
    <xf numFmtId="0" fontId="15" fillId="9" borderId="2" xfId="0" applyFont="1" applyFill="1" applyBorder="1" applyAlignment="1">
      <alignment horizontal="center" vertical="center"/>
    </xf>
    <xf numFmtId="0" fontId="15" fillId="9" borderId="9" xfId="0" applyFont="1" applyFill="1" applyBorder="1" applyAlignment="1">
      <alignment horizontal="center" vertical="center"/>
    </xf>
    <xf numFmtId="0" fontId="16" fillId="9" borderId="9" xfId="0" applyFont="1" applyFill="1" applyBorder="1" applyAlignment="1">
      <alignment horizontal="center" vertical="center"/>
    </xf>
    <xf numFmtId="0" fontId="15" fillId="9" borderId="2" xfId="0" applyFont="1" applyFill="1" applyBorder="1" applyAlignment="1">
      <alignment horizontal="center" vertical="center" wrapText="1"/>
    </xf>
    <xf numFmtId="0" fontId="4" fillId="9" borderId="0" xfId="0" applyFont="1" applyFill="1" applyBorder="1" applyAlignment="1">
      <alignment horizontal="left" vertical="center" wrapText="1"/>
    </xf>
    <xf numFmtId="0" fontId="4" fillId="9" borderId="2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529527559055113E-2"/>
          <c:y val="3.9963669391462307E-2"/>
          <c:w val="0.87855380577427822"/>
          <c:h val="0.73198309339397971"/>
        </c:manualLayout>
      </c:layout>
      <c:lineChart>
        <c:grouping val="standard"/>
        <c:varyColors val="0"/>
        <c:ser>
          <c:idx val="0"/>
          <c:order val="0"/>
          <c:tx>
            <c:strRef>
              <c:f>Figure1!$G$1</c:f>
              <c:strCache>
                <c:ptCount val="1"/>
                <c:pt idx="0">
                  <c:v>Primary School (or less)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bg1">
                    <a:lumMod val="75000"/>
                  </a:schemeClr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cat>
            <c:multiLvlStrRef>
              <c:f>Figure1!$A$6:$B$24</c:f>
              <c:multiLvlStrCache>
                <c:ptCount val="19"/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  <c:pt idx="16">
                    <c:v>2019</c:v>
                  </c:pt>
                </c:lvl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</c:lvl>
              </c:multiLvlStrCache>
            </c:multiLvlStrRef>
          </c:cat>
          <c:val>
            <c:numRef>
              <c:f>Figure1!$G$6:$G$24</c:f>
              <c:numCache>
                <c:formatCode>General</c:formatCode>
                <c:ptCount val="19"/>
                <c:pt idx="0">
                  <c:v>478573</c:v>
                </c:pt>
                <c:pt idx="1">
                  <c:v>468795</c:v>
                </c:pt>
                <c:pt idx="2">
                  <c:v>505324</c:v>
                </c:pt>
                <c:pt idx="3">
                  <c:v>444982</c:v>
                </c:pt>
                <c:pt idx="4">
                  <c:v>435318</c:v>
                </c:pt>
                <c:pt idx="5">
                  <c:v>407851</c:v>
                </c:pt>
                <c:pt idx="6">
                  <c:v>369914</c:v>
                </c:pt>
                <c:pt idx="7">
                  <c:v>329802</c:v>
                </c:pt>
                <c:pt idx="8">
                  <c:v>340856</c:v>
                </c:pt>
                <c:pt idx="9">
                  <c:v>331224</c:v>
                </c:pt>
                <c:pt idx="10">
                  <c:v>328179</c:v>
                </c:pt>
                <c:pt idx="11">
                  <c:v>325620</c:v>
                </c:pt>
                <c:pt idx="12">
                  <c:v>298819</c:v>
                </c:pt>
                <c:pt idx="13">
                  <c:v>284642</c:v>
                </c:pt>
                <c:pt idx="14">
                  <c:v>311769</c:v>
                </c:pt>
                <c:pt idx="15">
                  <c:v>306590</c:v>
                </c:pt>
                <c:pt idx="16">
                  <c:v>302336</c:v>
                </c:pt>
                <c:pt idx="17">
                  <c:v>343805</c:v>
                </c:pt>
                <c:pt idx="18">
                  <c:v>308791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6D-4A4C-A11A-C163452B024F}"/>
            </c:ext>
          </c:extLst>
        </c:ser>
        <c:ser>
          <c:idx val="1"/>
          <c:order val="1"/>
          <c:tx>
            <c:strRef>
              <c:f>Figure1!$H$1</c:f>
              <c:strCache>
                <c:ptCount val="1"/>
                <c:pt idx="0">
                  <c:v>Secondary School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bg1">
                    <a:lumMod val="50000"/>
                  </a:schemeClr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cat>
            <c:multiLvlStrRef>
              <c:f>Figure1!$A$6:$B$24</c:f>
              <c:multiLvlStrCache>
                <c:ptCount val="19"/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  <c:pt idx="16">
                    <c:v>2019</c:v>
                  </c:pt>
                </c:lvl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</c:lvl>
              </c:multiLvlStrCache>
            </c:multiLvlStrRef>
          </c:cat>
          <c:val>
            <c:numRef>
              <c:f>Figure1!$H$6:$H$24</c:f>
              <c:numCache>
                <c:formatCode>General</c:formatCode>
                <c:ptCount val="19"/>
                <c:pt idx="0">
                  <c:v>838840</c:v>
                </c:pt>
                <c:pt idx="1">
                  <c:v>853869</c:v>
                </c:pt>
                <c:pt idx="2">
                  <c:v>916025</c:v>
                </c:pt>
                <c:pt idx="3">
                  <c:v>841577</c:v>
                </c:pt>
                <c:pt idx="4">
                  <c:v>781429</c:v>
                </c:pt>
                <c:pt idx="5">
                  <c:v>721908</c:v>
                </c:pt>
                <c:pt idx="6">
                  <c:v>803897</c:v>
                </c:pt>
                <c:pt idx="7">
                  <c:v>683897</c:v>
                </c:pt>
                <c:pt idx="8">
                  <c:v>611796</c:v>
                </c:pt>
                <c:pt idx="9">
                  <c:v>656475</c:v>
                </c:pt>
                <c:pt idx="10">
                  <c:v>685843</c:v>
                </c:pt>
                <c:pt idx="11">
                  <c:v>652254</c:v>
                </c:pt>
                <c:pt idx="12">
                  <c:v>605755</c:v>
                </c:pt>
                <c:pt idx="13">
                  <c:v>651676</c:v>
                </c:pt>
                <c:pt idx="14">
                  <c:v>689315</c:v>
                </c:pt>
                <c:pt idx="15">
                  <c:v>622648</c:v>
                </c:pt>
                <c:pt idx="16">
                  <c:v>644228</c:v>
                </c:pt>
                <c:pt idx="17">
                  <c:v>724140</c:v>
                </c:pt>
                <c:pt idx="18">
                  <c:v>802816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6D-4A4C-A11A-C163452B024F}"/>
            </c:ext>
          </c:extLst>
        </c:ser>
        <c:ser>
          <c:idx val="2"/>
          <c:order val="2"/>
          <c:tx>
            <c:strRef>
              <c:f>Figure1!$I$1</c:f>
              <c:strCache>
                <c:ptCount val="1"/>
                <c:pt idx="0">
                  <c:v>Highschool (or more)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ysClr val="windowText" lastClr="000000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cat>
            <c:multiLvlStrRef>
              <c:f>Figure1!$A$6:$B$24</c:f>
              <c:multiLvlStrCache>
                <c:ptCount val="19"/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  <c:pt idx="16">
                    <c:v>2019</c:v>
                  </c:pt>
                </c:lvl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</c:lvl>
              </c:multiLvlStrCache>
            </c:multiLvlStrRef>
          </c:cat>
          <c:val>
            <c:numRef>
              <c:f>Figure1!$I$6:$I$24</c:f>
              <c:numCache>
                <c:formatCode>General</c:formatCode>
                <c:ptCount val="19"/>
                <c:pt idx="0">
                  <c:v>884237</c:v>
                </c:pt>
                <c:pt idx="1">
                  <c:v>964764</c:v>
                </c:pt>
                <c:pt idx="2">
                  <c:v>1023504</c:v>
                </c:pt>
                <c:pt idx="3">
                  <c:v>953269</c:v>
                </c:pt>
                <c:pt idx="4">
                  <c:v>923150</c:v>
                </c:pt>
                <c:pt idx="5">
                  <c:v>975992</c:v>
                </c:pt>
                <c:pt idx="6">
                  <c:v>1008829</c:v>
                </c:pt>
                <c:pt idx="7">
                  <c:v>896669</c:v>
                </c:pt>
                <c:pt idx="8">
                  <c:v>866751</c:v>
                </c:pt>
                <c:pt idx="9">
                  <c:v>882271</c:v>
                </c:pt>
                <c:pt idx="10">
                  <c:v>916677</c:v>
                </c:pt>
                <c:pt idx="11">
                  <c:v>852289</c:v>
                </c:pt>
                <c:pt idx="12">
                  <c:v>807232</c:v>
                </c:pt>
                <c:pt idx="13">
                  <c:v>920785</c:v>
                </c:pt>
                <c:pt idx="14">
                  <c:v>932824</c:v>
                </c:pt>
                <c:pt idx="15">
                  <c:v>899353</c:v>
                </c:pt>
                <c:pt idx="16">
                  <c:v>938500</c:v>
                </c:pt>
                <c:pt idx="17">
                  <c:v>945312</c:v>
                </c:pt>
                <c:pt idx="18">
                  <c:v>1035166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6D-4A4C-A11A-C163452B0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46128"/>
        <c:axId val="192142384"/>
      </c:lineChart>
      <c:catAx>
        <c:axId val="19214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42384"/>
        <c:crosses val="autoZero"/>
        <c:auto val="1"/>
        <c:lblAlgn val="ctr"/>
        <c:lblOffset val="100"/>
        <c:noMultiLvlLbl val="0"/>
      </c:catAx>
      <c:valAx>
        <c:axId val="192142384"/>
        <c:scaling>
          <c:orientation val="minMax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46128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0416666666666672"/>
          <c:y val="0.4482284537321119"/>
          <c:w val="0.26739074803149604"/>
          <c:h val="0.21752994772111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29396325459316"/>
          <c:y val="5.0925925925925923E-2"/>
          <c:w val="0.83915048118985125"/>
          <c:h val="0.7948534558180229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'Table1 Figure2'!$N$8:$N$31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'Table1 Figure2'!$L$8:$L$31</c:f>
              <c:numCache>
                <c:formatCode>General</c:formatCode>
                <c:ptCount val="24"/>
                <c:pt idx="0">
                  <c:v>0</c:v>
                </c:pt>
                <c:pt idx="1">
                  <c:v>4.2715000000000001E-3</c:v>
                </c:pt>
                <c:pt idx="2">
                  <c:v>8.1654999999999991E-3</c:v>
                </c:pt>
                <c:pt idx="3">
                  <c:v>1.1682E-2</c:v>
                </c:pt>
                <c:pt idx="4">
                  <c:v>1.4821000000000001E-2</c:v>
                </c:pt>
                <c:pt idx="5">
                  <c:v>1.7582500000000001E-2</c:v>
                </c:pt>
                <c:pt idx="6">
                  <c:v>1.9966600000000001E-2</c:v>
                </c:pt>
                <c:pt idx="7">
                  <c:v>2.1973199999999998E-2</c:v>
                </c:pt>
                <c:pt idx="8">
                  <c:v>2.36023E-2</c:v>
                </c:pt>
                <c:pt idx="9">
                  <c:v>2.4853900000000002E-2</c:v>
                </c:pt>
                <c:pt idx="10">
                  <c:v>2.5728000000000001E-2</c:v>
                </c:pt>
                <c:pt idx="11">
                  <c:v>2.62247E-2</c:v>
                </c:pt>
                <c:pt idx="12">
                  <c:v>2.6343800000000001E-2</c:v>
                </c:pt>
                <c:pt idx="13">
                  <c:v>2.6085500000000001E-2</c:v>
                </c:pt>
                <c:pt idx="14">
                  <c:v>2.5449699999999999E-2</c:v>
                </c:pt>
                <c:pt idx="15">
                  <c:v>2.44364E-2</c:v>
                </c:pt>
                <c:pt idx="16">
                  <c:v>2.3045699999999999E-2</c:v>
                </c:pt>
                <c:pt idx="17">
                  <c:v>2.1277399999999998E-2</c:v>
                </c:pt>
                <c:pt idx="18">
                  <c:v>1.9131700000000001E-2</c:v>
                </c:pt>
                <c:pt idx="19">
                  <c:v>1.6608499999999998E-2</c:v>
                </c:pt>
                <c:pt idx="20">
                  <c:v>1.3707799999999999E-2</c:v>
                </c:pt>
                <c:pt idx="21">
                  <c:v>1.0429600000000001E-2</c:v>
                </c:pt>
                <c:pt idx="22">
                  <c:v>6.7739999999999996E-3</c:v>
                </c:pt>
                <c:pt idx="23">
                  <c:v>2.7409000000000001E-3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D1-4FBF-A154-166B5FB34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060288"/>
        <c:axId val="197035744"/>
      </c:lineChart>
      <c:catAx>
        <c:axId val="19706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Schooling</a:t>
                </a:r>
              </a:p>
            </c:rich>
          </c:tx>
          <c:layout>
            <c:manualLayout>
              <c:xMode val="edge"/>
              <c:yMode val="edge"/>
              <c:x val="0.49631364829396324"/>
              <c:y val="0.92824074074074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7035744"/>
        <c:crosses val="autoZero"/>
        <c:auto val="1"/>
        <c:lblAlgn val="ctr"/>
        <c:lblOffset val="100"/>
        <c:noMultiLvlLbl val="0"/>
      </c:catAx>
      <c:valAx>
        <c:axId val="19703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Unemployment rate</a:t>
                </a:r>
              </a:p>
            </c:rich>
          </c:tx>
          <c:layout>
            <c:manualLayout>
              <c:xMode val="edge"/>
              <c:yMode val="edge"/>
              <c:x val="8.3333333333333332E-3"/>
              <c:y val="0.260204505686789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706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871431390597272E-2"/>
          <c:y val="3.2448422802252297E-2"/>
          <c:w val="0.86174381664672195"/>
          <c:h val="0.85028711163511717"/>
        </c:manualLayout>
      </c:layout>
      <c:lineChart>
        <c:grouping val="standard"/>
        <c:varyColors val="0"/>
        <c:ser>
          <c:idx val="0"/>
          <c:order val="0"/>
          <c:tx>
            <c:v>Human Capital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Figure3!$A$5:$A$53</c:f>
              <c:strCache>
                <c:ptCount val="49"/>
                <c:pt idx="0">
                  <c:v>2005/01</c:v>
                </c:pt>
                <c:pt idx="1">
                  <c:v>2005/02</c:v>
                </c:pt>
                <c:pt idx="2">
                  <c:v>2005/03</c:v>
                </c:pt>
                <c:pt idx="3">
                  <c:v>2005/04</c:v>
                </c:pt>
                <c:pt idx="4">
                  <c:v>2006/01</c:v>
                </c:pt>
                <c:pt idx="5">
                  <c:v>2006/02</c:v>
                </c:pt>
                <c:pt idx="6">
                  <c:v>2006/03</c:v>
                </c:pt>
                <c:pt idx="7">
                  <c:v>2006/04</c:v>
                </c:pt>
                <c:pt idx="8">
                  <c:v>2007/01</c:v>
                </c:pt>
                <c:pt idx="9">
                  <c:v>2007/02</c:v>
                </c:pt>
                <c:pt idx="10">
                  <c:v>2007/03</c:v>
                </c:pt>
                <c:pt idx="11">
                  <c:v>2007/04</c:v>
                </c:pt>
                <c:pt idx="12">
                  <c:v>2008/01</c:v>
                </c:pt>
                <c:pt idx="13">
                  <c:v>2008/02</c:v>
                </c:pt>
                <c:pt idx="14">
                  <c:v>2008/03</c:v>
                </c:pt>
                <c:pt idx="15">
                  <c:v>2008/04</c:v>
                </c:pt>
                <c:pt idx="16">
                  <c:v>2009/01</c:v>
                </c:pt>
                <c:pt idx="17">
                  <c:v>2009/02</c:v>
                </c:pt>
                <c:pt idx="18">
                  <c:v>2009/03</c:v>
                </c:pt>
                <c:pt idx="19">
                  <c:v>2009/04</c:v>
                </c:pt>
                <c:pt idx="20">
                  <c:v>2010/01</c:v>
                </c:pt>
                <c:pt idx="21">
                  <c:v>2010/02</c:v>
                </c:pt>
                <c:pt idx="22">
                  <c:v>2010/03</c:v>
                </c:pt>
                <c:pt idx="23">
                  <c:v>2010/04</c:v>
                </c:pt>
                <c:pt idx="24">
                  <c:v>2011/01</c:v>
                </c:pt>
                <c:pt idx="25">
                  <c:v>2011/02</c:v>
                </c:pt>
                <c:pt idx="26">
                  <c:v>2011/03</c:v>
                </c:pt>
                <c:pt idx="27">
                  <c:v>2011/04</c:v>
                </c:pt>
                <c:pt idx="28">
                  <c:v>2012/01</c:v>
                </c:pt>
                <c:pt idx="29">
                  <c:v>2012/02</c:v>
                </c:pt>
                <c:pt idx="30">
                  <c:v>2012/03</c:v>
                </c:pt>
                <c:pt idx="31">
                  <c:v>2012/04</c:v>
                </c:pt>
                <c:pt idx="32">
                  <c:v>2013/01</c:v>
                </c:pt>
                <c:pt idx="33">
                  <c:v>2013/02</c:v>
                </c:pt>
                <c:pt idx="34">
                  <c:v>2013/03</c:v>
                </c:pt>
                <c:pt idx="35">
                  <c:v>2013/04</c:v>
                </c:pt>
                <c:pt idx="36">
                  <c:v>2014/01</c:v>
                </c:pt>
                <c:pt idx="37">
                  <c:v>2014/02</c:v>
                </c:pt>
                <c:pt idx="38">
                  <c:v>2014/03</c:v>
                </c:pt>
                <c:pt idx="39">
                  <c:v>2014/04</c:v>
                </c:pt>
                <c:pt idx="40">
                  <c:v>2015/01</c:v>
                </c:pt>
                <c:pt idx="41">
                  <c:v>2015/02</c:v>
                </c:pt>
                <c:pt idx="42">
                  <c:v>2015/03</c:v>
                </c:pt>
                <c:pt idx="43">
                  <c:v>2015/04</c:v>
                </c:pt>
                <c:pt idx="44">
                  <c:v>2016/01</c:v>
                </c:pt>
                <c:pt idx="45">
                  <c:v>2016/02</c:v>
                </c:pt>
                <c:pt idx="46">
                  <c:v>2016/03</c:v>
                </c:pt>
                <c:pt idx="47">
                  <c:v>2016/04</c:v>
                </c:pt>
                <c:pt idx="48">
                  <c:v>2017/01</c:v>
                </c:pt>
              </c:strCache>
            </c:strRef>
          </c:cat>
          <c:val>
            <c:numRef>
              <c:f>Figure3!$N$5:$N$53</c:f>
              <c:numCache>
                <c:formatCode>#,##0</c:formatCode>
                <c:ptCount val="49"/>
                <c:pt idx="0">
                  <c:v>1925.4855831291252</c:v>
                </c:pt>
                <c:pt idx="1">
                  <c:v>1907.4609795147521</c:v>
                </c:pt>
                <c:pt idx="2">
                  <c:v>1953.6382164539709</c:v>
                </c:pt>
                <c:pt idx="3">
                  <c:v>2041.6311329230291</c:v>
                </c:pt>
                <c:pt idx="4">
                  <c:v>2065.5046421083571</c:v>
                </c:pt>
                <c:pt idx="5">
                  <c:v>2083.0407835040405</c:v>
                </c:pt>
                <c:pt idx="6">
                  <c:v>2132.9378772394634</c:v>
                </c:pt>
                <c:pt idx="7">
                  <c:v>2121.5807310927898</c:v>
                </c:pt>
                <c:pt idx="8">
                  <c:v>2117.3837733127602</c:v>
                </c:pt>
                <c:pt idx="9">
                  <c:v>2141.2109381518267</c:v>
                </c:pt>
                <c:pt idx="10">
                  <c:v>2115.9231525676587</c:v>
                </c:pt>
                <c:pt idx="11">
                  <c:v>2172.4811467033778</c:v>
                </c:pt>
                <c:pt idx="12">
                  <c:v>2164.0881674086131</c:v>
                </c:pt>
                <c:pt idx="13">
                  <c:v>2157.9501312807924</c:v>
                </c:pt>
                <c:pt idx="14">
                  <c:v>2109.1111537271713</c:v>
                </c:pt>
                <c:pt idx="15">
                  <c:v>2016.8240593843614</c:v>
                </c:pt>
                <c:pt idx="16">
                  <c:v>2012.7015176527025</c:v>
                </c:pt>
                <c:pt idx="17">
                  <c:v>1974.9029226025418</c:v>
                </c:pt>
                <c:pt idx="18">
                  <c:v>1963.7529669376067</c:v>
                </c:pt>
                <c:pt idx="19">
                  <c:v>1959.4350796502588</c:v>
                </c:pt>
                <c:pt idx="20">
                  <c:v>1954.9753135948979</c:v>
                </c:pt>
                <c:pt idx="21">
                  <c:v>1963.2974142212001</c:v>
                </c:pt>
                <c:pt idx="22">
                  <c:v>1941.4487264393661</c:v>
                </c:pt>
                <c:pt idx="23">
                  <c:v>1878.937041596726</c:v>
                </c:pt>
                <c:pt idx="24">
                  <c:v>1913.0509357141837</c:v>
                </c:pt>
                <c:pt idx="25">
                  <c:v>1915.3072835134449</c:v>
                </c:pt>
                <c:pt idx="26">
                  <c:v>1928.0908856896458</c:v>
                </c:pt>
                <c:pt idx="27">
                  <c:v>1960.8421126921351</c:v>
                </c:pt>
                <c:pt idx="28">
                  <c:v>1967.8297412054858</c:v>
                </c:pt>
                <c:pt idx="29">
                  <c:v>2010.471211138899</c:v>
                </c:pt>
                <c:pt idx="30">
                  <c:v>2005.9926161192773</c:v>
                </c:pt>
                <c:pt idx="31">
                  <c:v>1975.618117867954</c:v>
                </c:pt>
                <c:pt idx="32">
                  <c:v>1979.2020086557523</c:v>
                </c:pt>
                <c:pt idx="33">
                  <c:v>1974.8771582469362</c:v>
                </c:pt>
                <c:pt idx="34">
                  <c:v>1940.4420689602728</c:v>
                </c:pt>
                <c:pt idx="35">
                  <c:v>1990.1016083220534</c:v>
                </c:pt>
                <c:pt idx="36">
                  <c:v>1929.6238887207505</c:v>
                </c:pt>
                <c:pt idx="37">
                  <c:v>1884.8530036680736</c:v>
                </c:pt>
                <c:pt idx="38">
                  <c:v>1865.5057150983055</c:v>
                </c:pt>
                <c:pt idx="39">
                  <c:v>1864.0194052456343</c:v>
                </c:pt>
                <c:pt idx="40">
                  <c:v>1897.0755693097512</c:v>
                </c:pt>
                <c:pt idx="41">
                  <c:v>1892.1394794843509</c:v>
                </c:pt>
                <c:pt idx="42">
                  <c:v>1920.543770990123</c:v>
                </c:pt>
                <c:pt idx="43">
                  <c:v>1931.9127645033263</c:v>
                </c:pt>
                <c:pt idx="44">
                  <c:v>1908.4416240868236</c:v>
                </c:pt>
                <c:pt idx="45">
                  <c:v>1940.6408769840627</c:v>
                </c:pt>
                <c:pt idx="46">
                  <c:v>1978.9480668645685</c:v>
                </c:pt>
                <c:pt idx="47">
                  <c:v>1972.4596359784482</c:v>
                </c:pt>
                <c:pt idx="48">
                  <c:v>1904.0648617588279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AA-46CE-80CF-B9B296441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58976"/>
        <c:axId val="502560608"/>
      </c:lineChart>
      <c:lineChart>
        <c:grouping val="standard"/>
        <c:varyColors val="0"/>
        <c:ser>
          <c:idx val="1"/>
          <c:order val="1"/>
          <c:tx>
            <c:strRef>
              <c:f>Figure3!$AF$2</c:f>
              <c:strCache>
                <c:ptCount val="1"/>
                <c:pt idx="0">
                  <c:v>Labor Productivity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Figure3!$AF$5:$AF$53</c:f>
              <c:numCache>
                <c:formatCode>#,##0</c:formatCode>
                <c:ptCount val="49"/>
                <c:pt idx="0">
                  <c:v>99.553125283341998</c:v>
                </c:pt>
                <c:pt idx="1">
                  <c:v>100.184040526448</c:v>
                </c:pt>
                <c:pt idx="2">
                  <c:v>99.64911620673</c:v>
                </c:pt>
                <c:pt idx="3">
                  <c:v>100.38439502798499</c:v>
                </c:pt>
                <c:pt idx="4">
                  <c:v>101.219855854945</c:v>
                </c:pt>
                <c:pt idx="5">
                  <c:v>101.414870850847</c:v>
                </c:pt>
                <c:pt idx="6">
                  <c:v>101.05265000937401</c:v>
                </c:pt>
                <c:pt idx="7">
                  <c:v>101.09741589115001</c:v>
                </c:pt>
                <c:pt idx="8">
                  <c:v>101.256496498811</c:v>
                </c:pt>
                <c:pt idx="9">
                  <c:v>101.735420373919</c:v>
                </c:pt>
                <c:pt idx="10">
                  <c:v>102.17070009236301</c:v>
                </c:pt>
                <c:pt idx="11">
                  <c:v>100.944188035442</c:v>
                </c:pt>
                <c:pt idx="12">
                  <c:v>100.421768346372</c:v>
                </c:pt>
                <c:pt idx="13">
                  <c:v>101.132671422496</c:v>
                </c:pt>
                <c:pt idx="14">
                  <c:v>101.282878636991</c:v>
                </c:pt>
                <c:pt idx="15">
                  <c:v>100.916853017546</c:v>
                </c:pt>
                <c:pt idx="16">
                  <c:v>94.135160784590994</c:v>
                </c:pt>
                <c:pt idx="17">
                  <c:v>93.814702831675007</c:v>
                </c:pt>
                <c:pt idx="18">
                  <c:v>94.72009862649</c:v>
                </c:pt>
                <c:pt idx="19">
                  <c:v>95.597303206787998</c:v>
                </c:pt>
                <c:pt idx="20">
                  <c:v>96.420205935374</c:v>
                </c:pt>
                <c:pt idx="21">
                  <c:v>97.180304075969005</c:v>
                </c:pt>
                <c:pt idx="22">
                  <c:v>97.937444751759003</c:v>
                </c:pt>
                <c:pt idx="23">
                  <c:v>100.20885640819399</c:v>
                </c:pt>
                <c:pt idx="24">
                  <c:v>98.929349301791007</c:v>
                </c:pt>
                <c:pt idx="25">
                  <c:v>99.434660846282995</c:v>
                </c:pt>
                <c:pt idx="26">
                  <c:v>100.07824370567501</c:v>
                </c:pt>
                <c:pt idx="27">
                  <c:v>98.920362294156007</c:v>
                </c:pt>
                <c:pt idx="28">
                  <c:v>100.091888489929</c:v>
                </c:pt>
                <c:pt idx="29">
                  <c:v>99.044803805111997</c:v>
                </c:pt>
                <c:pt idx="30">
                  <c:v>98.937447262960006</c:v>
                </c:pt>
                <c:pt idx="31">
                  <c:v>100.796506108016</c:v>
                </c:pt>
                <c:pt idx="32">
                  <c:v>100.30894058457</c:v>
                </c:pt>
                <c:pt idx="33">
                  <c:v>99.775842489466996</c:v>
                </c:pt>
                <c:pt idx="34">
                  <c:v>100.200653090072</c:v>
                </c:pt>
                <c:pt idx="35">
                  <c:v>99.638082669466002</c:v>
                </c:pt>
                <c:pt idx="36">
                  <c:v>100.65031955683</c:v>
                </c:pt>
                <c:pt idx="37">
                  <c:v>102.335744071729</c:v>
                </c:pt>
                <c:pt idx="38">
                  <c:v>102.764412940482</c:v>
                </c:pt>
                <c:pt idx="39">
                  <c:v>103.046522292953</c:v>
                </c:pt>
                <c:pt idx="40">
                  <c:v>102.684675564258</c:v>
                </c:pt>
                <c:pt idx="41">
                  <c:v>103.08038255373199</c:v>
                </c:pt>
                <c:pt idx="42">
                  <c:v>104.11361180263199</c:v>
                </c:pt>
                <c:pt idx="43">
                  <c:v>102.049636541851</c:v>
                </c:pt>
                <c:pt idx="44">
                  <c:v>104.090027585358</c:v>
                </c:pt>
                <c:pt idx="45">
                  <c:v>103.370094641489</c:v>
                </c:pt>
                <c:pt idx="46">
                  <c:v>103.469681304706</c:v>
                </c:pt>
                <c:pt idx="47">
                  <c:v>104.068113391049</c:v>
                </c:pt>
                <c:pt idx="48">
                  <c:v>104.46554438096901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AA-46CE-80CF-B9B296441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143216"/>
        <c:axId val="192140304"/>
      </c:lineChart>
      <c:catAx>
        <c:axId val="50255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02560608"/>
        <c:crosses val="autoZero"/>
        <c:auto val="1"/>
        <c:lblAlgn val="ctr"/>
        <c:lblOffset val="100"/>
        <c:tickLblSkip val="2"/>
        <c:noMultiLvlLbl val="0"/>
      </c:catAx>
      <c:valAx>
        <c:axId val="502560608"/>
        <c:scaling>
          <c:orientation val="minMax"/>
          <c:min val="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MX"/>
                  <a:t>Millions of pesos at 2013 prices</a:t>
                </a:r>
              </a:p>
            </c:rich>
          </c:tx>
          <c:layout>
            <c:manualLayout>
              <c:xMode val="edge"/>
              <c:yMode val="edge"/>
              <c:x val="1.4260261563514166E-2"/>
              <c:y val="0.2575266636842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02558976"/>
        <c:crosses val="autoZero"/>
        <c:crossBetween val="between"/>
      </c:valAx>
      <c:valAx>
        <c:axId val="192140304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2143216"/>
        <c:crosses val="max"/>
        <c:crossBetween val="between"/>
      </c:valAx>
      <c:catAx>
        <c:axId val="192143216"/>
        <c:scaling>
          <c:orientation val="minMax"/>
        </c:scaling>
        <c:delete val="1"/>
        <c:axPos val="b"/>
        <c:majorTickMark val="out"/>
        <c:minorTickMark val="none"/>
        <c:tickLblPos val="nextTo"/>
        <c:crossAx val="192140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1095190895216"/>
          <c:y val="0.67148886928511731"/>
          <c:w val="0.17510745022873964"/>
          <c:h val="9.36010409509780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735033750504113E-2"/>
          <c:y val="3.6899224806201565E-2"/>
          <c:w val="0.84991874756209629"/>
          <c:h val="0.90087840499852945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Figure4!$E$3</c:f>
              <c:strCache>
                <c:ptCount val="1"/>
                <c:pt idx="0">
                  <c:v>Annual Growth Rate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cat>
            <c:numRef>
              <c:f>Figure4!$C$5:$C$29</c:f>
              <c:numCache>
                <c:formatCode>General</c:formatCode>
                <c:ptCount val="25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</c:numCache>
            </c:numRef>
          </c:cat>
          <c:val>
            <c:numRef>
              <c:f>Figure4!$E$5:$E$29</c:f>
              <c:numCache>
                <c:formatCode>0.0_ ;[Red]\-0.0\ </c:formatCode>
                <c:ptCount val="25"/>
                <c:pt idx="0">
                  <c:v>4.9410806781467143</c:v>
                </c:pt>
                <c:pt idx="1">
                  <c:v>-6.2912308256407146</c:v>
                </c:pt>
                <c:pt idx="2">
                  <c:v>6.7732586971206654</c:v>
                </c:pt>
                <c:pt idx="3">
                  <c:v>6.8468522786242936</c:v>
                </c:pt>
                <c:pt idx="4">
                  <c:v>5.1639251657593643</c:v>
                </c:pt>
                <c:pt idx="5">
                  <c:v>2.7535542496241794</c:v>
                </c:pt>
                <c:pt idx="6">
                  <c:v>4.9424537146742331</c:v>
                </c:pt>
                <c:pt idx="7">
                  <c:v>-0.40439012669283292</c:v>
                </c:pt>
                <c:pt idx="8">
                  <c:v>-3.9844483409434694E-2</c:v>
                </c:pt>
                <c:pt idx="9">
                  <c:v>1.4463826876150332</c:v>
                </c:pt>
                <c:pt idx="10">
                  <c:v>3.9205908102128761</c:v>
                </c:pt>
                <c:pt idx="11">
                  <c:v>2.3078070640330628</c:v>
                </c:pt>
                <c:pt idx="12">
                  <c:v>4.4950778942140834</c:v>
                </c:pt>
                <c:pt idx="13">
                  <c:v>2.2914457160208235</c:v>
                </c:pt>
                <c:pt idx="14">
                  <c:v>1.1435845854905313</c:v>
                </c:pt>
                <c:pt idx="15">
                  <c:v>-5.2857441384826735</c:v>
                </c:pt>
                <c:pt idx="16">
                  <c:v>5.1181181468177961</c:v>
                </c:pt>
                <c:pt idx="17">
                  <c:v>3.6630079277671923</c:v>
                </c:pt>
                <c:pt idx="18">
                  <c:v>3.6423226778000917</c:v>
                </c:pt>
                <c:pt idx="19">
                  <c:v>1.3540919630945503</c:v>
                </c:pt>
                <c:pt idx="20">
                  <c:v>2.8043401283809999</c:v>
                </c:pt>
                <c:pt idx="21">
                  <c:v>3.2879915993309305</c:v>
                </c:pt>
                <c:pt idx="22">
                  <c:v>2.910546459004193</c:v>
                </c:pt>
                <c:pt idx="23">
                  <c:v>2.117170710525329</c:v>
                </c:pt>
                <c:pt idx="24">
                  <c:v>1.9951603892348846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8F-4845-BAB8-89E836FA301C}"/>
            </c:ext>
          </c:extLst>
        </c:ser>
        <c:ser>
          <c:idx val="0"/>
          <c:order val="2"/>
          <c:tx>
            <c:strRef>
              <c:f>Figure4!$F$3</c:f>
              <c:strCache>
                <c:ptCount val="1"/>
                <c:pt idx="0">
                  <c:v>Growth Gap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cat>
            <c:numRef>
              <c:f>Figure4!$C$5:$C$29</c:f>
              <c:numCache>
                <c:formatCode>General</c:formatCode>
                <c:ptCount val="25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</c:numCache>
            </c:numRef>
          </c:cat>
          <c:val>
            <c:numRef>
              <c:f>Figure4!$F$5:$F$29</c:f>
              <c:numCache>
                <c:formatCode>0.0_ ;[Red]\-0.0\ </c:formatCode>
                <c:ptCount val="25"/>
                <c:pt idx="0">
                  <c:v>2.0010806781467143</c:v>
                </c:pt>
                <c:pt idx="1">
                  <c:v>-9.231230825640715</c:v>
                </c:pt>
                <c:pt idx="2">
                  <c:v>3.8332586971206655</c:v>
                </c:pt>
                <c:pt idx="3">
                  <c:v>3.9068522786242936</c:v>
                </c:pt>
                <c:pt idx="4">
                  <c:v>2.2239251657593644</c:v>
                </c:pt>
                <c:pt idx="5">
                  <c:v>-0.18644575037582056</c:v>
                </c:pt>
                <c:pt idx="6">
                  <c:v>2.0024537146742332</c:v>
                </c:pt>
                <c:pt idx="7">
                  <c:v>-3.3443901266928329</c:v>
                </c:pt>
                <c:pt idx="8">
                  <c:v>-2.9798444834094346</c:v>
                </c:pt>
                <c:pt idx="9">
                  <c:v>-1.4936173123849668</c:v>
                </c:pt>
                <c:pt idx="10">
                  <c:v>0.9805908102128762</c:v>
                </c:pt>
                <c:pt idx="11">
                  <c:v>-0.63219293596693715</c:v>
                </c:pt>
                <c:pt idx="12">
                  <c:v>1.5550778942140835</c:v>
                </c:pt>
                <c:pt idx="13">
                  <c:v>-0.64855428397917647</c:v>
                </c:pt>
                <c:pt idx="14">
                  <c:v>-1.7964154145094686</c:v>
                </c:pt>
                <c:pt idx="15">
                  <c:v>-8.2257441384826731</c:v>
                </c:pt>
                <c:pt idx="16">
                  <c:v>2.1781181468177961</c:v>
                </c:pt>
                <c:pt idx="17">
                  <c:v>0.72300792776719236</c:v>
                </c:pt>
                <c:pt idx="18">
                  <c:v>0.70232267780009172</c:v>
                </c:pt>
                <c:pt idx="19">
                  <c:v>-1.5859080369054497</c:v>
                </c:pt>
                <c:pt idx="20">
                  <c:v>-0.13565987161900006</c:v>
                </c:pt>
                <c:pt idx="21">
                  <c:v>0.3479915993309306</c:v>
                </c:pt>
                <c:pt idx="22">
                  <c:v>-2.9453540995806993E-2</c:v>
                </c:pt>
                <c:pt idx="23">
                  <c:v>-0.82282928947467093</c:v>
                </c:pt>
                <c:pt idx="24">
                  <c:v>-0.94483961076511536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8F-4845-BAB8-89E836FA3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563872"/>
        <c:axId val="502563328"/>
      </c:barChart>
      <c:lineChart>
        <c:grouping val="standard"/>
        <c:varyColors val="0"/>
        <c:ser>
          <c:idx val="1"/>
          <c:order val="0"/>
          <c:tx>
            <c:strRef>
              <c:f>Figure4!$D$3</c:f>
              <c:strCache>
                <c:ptCount val="1"/>
                <c:pt idx="0">
                  <c:v>Mexican GDP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Figure4!$C$5:$C$29</c:f>
              <c:numCache>
                <c:formatCode>General</c:formatCode>
                <c:ptCount val="25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</c:numCache>
            </c:numRef>
          </c:cat>
          <c:val>
            <c:numRef>
              <c:f>Figure4!$D$5:$D$29</c:f>
              <c:numCache>
                <c:formatCode>#,##0</c:formatCode>
                <c:ptCount val="25"/>
                <c:pt idx="0">
                  <c:v>10667860.250250001</c:v>
                </c:pt>
                <c:pt idx="1">
                  <c:v>9996720.5377500001</c:v>
                </c:pt>
                <c:pt idx="2">
                  <c:v>10673824.280999999</c:v>
                </c:pt>
                <c:pt idx="3">
                  <c:v>11404645.262</c:v>
                </c:pt>
                <c:pt idx="4">
                  <c:v>11993572.608750001</c:v>
                </c:pt>
                <c:pt idx="5">
                  <c:v>12323822.136999998</c:v>
                </c:pt>
                <c:pt idx="6">
                  <c:v>12932921.342</c:v>
                </c:pt>
                <c:pt idx="7">
                  <c:v>12880621.885000002</c:v>
                </c:pt>
                <c:pt idx="8">
                  <c:v>12875489.667750001</c:v>
                </c:pt>
                <c:pt idx="9">
                  <c:v>13061718.52125</c:v>
                </c:pt>
                <c:pt idx="10">
                  <c:v>13573815.057250001</c:v>
                </c:pt>
                <c:pt idx="11">
                  <c:v>13887072.52</c:v>
                </c:pt>
                <c:pt idx="12">
                  <c:v>14511307.247</c:v>
                </c:pt>
                <c:pt idx="13">
                  <c:v>14843825.97525</c:v>
                </c:pt>
                <c:pt idx="14">
                  <c:v>15013577.681</c:v>
                </c:pt>
                <c:pt idx="15">
                  <c:v>14219998.37875</c:v>
                </c:pt>
                <c:pt idx="16">
                  <c:v>14947794.696249999</c:v>
                </c:pt>
                <c:pt idx="17">
                  <c:v>15495333.601</c:v>
                </c:pt>
                <c:pt idx="18">
                  <c:v>16059723.65075</c:v>
                </c:pt>
                <c:pt idx="19">
                  <c:v>16277187.078000002</c:v>
                </c:pt>
                <c:pt idx="20">
                  <c:v>16733654.767000001</c:v>
                </c:pt>
                <c:pt idx="21">
                  <c:v>17283855.93</c:v>
                </c:pt>
                <c:pt idx="22">
                  <c:v>17786910.586750001</c:v>
                </c:pt>
                <c:pt idx="23">
                  <c:v>18163489.848000001</c:v>
                </c:pt>
                <c:pt idx="24">
                  <c:v>18525880.602749996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8F-4845-BAB8-89E836FA3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67680"/>
        <c:axId val="502562784"/>
      </c:lineChart>
      <c:catAx>
        <c:axId val="50256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02562784"/>
        <c:crosses val="autoZero"/>
        <c:auto val="1"/>
        <c:lblAlgn val="ctr"/>
        <c:lblOffset val="100"/>
        <c:noMultiLvlLbl val="0"/>
      </c:catAx>
      <c:valAx>
        <c:axId val="502562784"/>
        <c:scaling>
          <c:orientation val="minMax"/>
          <c:min val="9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MX"/>
                  <a:t>Mexican GDP (billions of pesos)</a:t>
                </a:r>
              </a:p>
            </c:rich>
          </c:tx>
          <c:layout>
            <c:manualLayout>
              <c:xMode val="edge"/>
              <c:yMode val="edge"/>
              <c:x val="7.4112272489868236E-3"/>
              <c:y val="0.38412478567029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02567680"/>
        <c:crosses val="autoZero"/>
        <c:crossBetween val="between"/>
        <c:dispUnits>
          <c:builtInUnit val="thousands"/>
        </c:dispUnits>
      </c:valAx>
      <c:valAx>
        <c:axId val="5025633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MX"/>
                  <a:t>Growth Rate (percent)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_ ;[Red]\-0\ 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02563872"/>
        <c:crosses val="max"/>
        <c:crossBetween val="between"/>
      </c:valAx>
      <c:catAx>
        <c:axId val="502563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2563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858221437685529"/>
          <c:y val="0.72692003351589496"/>
          <c:w val="0.21775045121878656"/>
          <c:h val="0.149021435745478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378459794798375E-2"/>
          <c:y val="2.0997410043871359E-2"/>
          <c:w val="0.92678820687186825"/>
          <c:h val="0.84527719474601815"/>
        </c:manualLayout>
      </c:layout>
      <c:lineChart>
        <c:grouping val="standard"/>
        <c:varyColors val="0"/>
        <c:ser>
          <c:idx val="0"/>
          <c:order val="0"/>
          <c:tx>
            <c:strRef>
              <c:f>'Figures 5-7'!$B$1</c:f>
              <c:strCache>
                <c:ptCount val="1"/>
                <c:pt idx="0">
                  <c:v>Human Capital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'Figures 5-7'!$A$2:$A$50</c:f>
              <c:strCache>
                <c:ptCount val="49"/>
                <c:pt idx="0">
                  <c:v>2005/01</c:v>
                </c:pt>
                <c:pt idx="1">
                  <c:v>2005/02</c:v>
                </c:pt>
                <c:pt idx="2">
                  <c:v>2005/03</c:v>
                </c:pt>
                <c:pt idx="3">
                  <c:v>2005/04</c:v>
                </c:pt>
                <c:pt idx="4">
                  <c:v>2006/01</c:v>
                </c:pt>
                <c:pt idx="5">
                  <c:v>2006/02</c:v>
                </c:pt>
                <c:pt idx="6">
                  <c:v>2006/03</c:v>
                </c:pt>
                <c:pt idx="7">
                  <c:v>2006/04</c:v>
                </c:pt>
                <c:pt idx="8">
                  <c:v>2007/01</c:v>
                </c:pt>
                <c:pt idx="9">
                  <c:v>2007/02</c:v>
                </c:pt>
                <c:pt idx="10">
                  <c:v>2007/03</c:v>
                </c:pt>
                <c:pt idx="11">
                  <c:v>2007/04</c:v>
                </c:pt>
                <c:pt idx="12">
                  <c:v>2008/01</c:v>
                </c:pt>
                <c:pt idx="13">
                  <c:v>2008/02</c:v>
                </c:pt>
                <c:pt idx="14">
                  <c:v>2008/03</c:v>
                </c:pt>
                <c:pt idx="15">
                  <c:v>2008/04</c:v>
                </c:pt>
                <c:pt idx="16">
                  <c:v>2009/01</c:v>
                </c:pt>
                <c:pt idx="17">
                  <c:v>2009/02</c:v>
                </c:pt>
                <c:pt idx="18">
                  <c:v>2009/03</c:v>
                </c:pt>
                <c:pt idx="19">
                  <c:v>2009/04</c:v>
                </c:pt>
                <c:pt idx="20">
                  <c:v>2010/01</c:v>
                </c:pt>
                <c:pt idx="21">
                  <c:v>2010/02</c:v>
                </c:pt>
                <c:pt idx="22">
                  <c:v>2010/03</c:v>
                </c:pt>
                <c:pt idx="23">
                  <c:v>2010/04</c:v>
                </c:pt>
                <c:pt idx="24">
                  <c:v>2011/01</c:v>
                </c:pt>
                <c:pt idx="25">
                  <c:v>2011/02</c:v>
                </c:pt>
                <c:pt idx="26">
                  <c:v>2011/03</c:v>
                </c:pt>
                <c:pt idx="27">
                  <c:v>2011/04</c:v>
                </c:pt>
                <c:pt idx="28">
                  <c:v>2012/01</c:v>
                </c:pt>
                <c:pt idx="29">
                  <c:v>2012/02</c:v>
                </c:pt>
                <c:pt idx="30">
                  <c:v>2012/03</c:v>
                </c:pt>
                <c:pt idx="31">
                  <c:v>2012/04</c:v>
                </c:pt>
                <c:pt idx="32">
                  <c:v>2013/01</c:v>
                </c:pt>
                <c:pt idx="33">
                  <c:v>2013/02</c:v>
                </c:pt>
                <c:pt idx="34">
                  <c:v>2013/03</c:v>
                </c:pt>
                <c:pt idx="35">
                  <c:v>2013/04</c:v>
                </c:pt>
                <c:pt idx="36">
                  <c:v>2014/01</c:v>
                </c:pt>
                <c:pt idx="37">
                  <c:v>2014/02</c:v>
                </c:pt>
                <c:pt idx="38">
                  <c:v>2014/03</c:v>
                </c:pt>
                <c:pt idx="39">
                  <c:v>2014/04</c:v>
                </c:pt>
                <c:pt idx="40">
                  <c:v>2015/01</c:v>
                </c:pt>
                <c:pt idx="41">
                  <c:v>2015/02</c:v>
                </c:pt>
                <c:pt idx="42">
                  <c:v>2015/03</c:v>
                </c:pt>
                <c:pt idx="43">
                  <c:v>2015/04</c:v>
                </c:pt>
                <c:pt idx="44">
                  <c:v>2016/01</c:v>
                </c:pt>
                <c:pt idx="45">
                  <c:v>2016/02</c:v>
                </c:pt>
                <c:pt idx="46">
                  <c:v>2016/03</c:v>
                </c:pt>
                <c:pt idx="47">
                  <c:v>2016/04</c:v>
                </c:pt>
                <c:pt idx="48">
                  <c:v>2017/01</c:v>
                </c:pt>
              </c:strCache>
            </c:strRef>
          </c:cat>
          <c:val>
            <c:numRef>
              <c:f>'Figures 5-7'!$B$2:$B$50</c:f>
              <c:numCache>
                <c:formatCode>General</c:formatCode>
                <c:ptCount val="49"/>
                <c:pt idx="0">
                  <c:v>98.386943066932105</c:v>
                </c:pt>
                <c:pt idx="1">
                  <c:v>97.465936093340872</c:v>
                </c:pt>
                <c:pt idx="2">
                  <c:v>99.825464111381848</c:v>
                </c:pt>
                <c:pt idx="3">
                  <c:v>104.32165672834519</c:v>
                </c:pt>
                <c:pt idx="4">
                  <c:v>105.54152646385764</c:v>
                </c:pt>
                <c:pt idx="5">
                  <c:v>106.43757438040808</c:v>
                </c:pt>
                <c:pt idx="6">
                  <c:v>108.98717670595465</c:v>
                </c:pt>
                <c:pt idx="7">
                  <c:v>108.40685821324504</c:v>
                </c:pt>
                <c:pt idx="8">
                  <c:v>108.19240537611341</c:v>
                </c:pt>
                <c:pt idx="9">
                  <c:v>109.4099070447875</c:v>
                </c:pt>
                <c:pt idx="10">
                  <c:v>108.11777172974919</c:v>
                </c:pt>
                <c:pt idx="11">
                  <c:v>111.00772748832092</c:v>
                </c:pt>
                <c:pt idx="12">
                  <c:v>110.57886965460293</c:v>
                </c:pt>
                <c:pt idx="13">
                  <c:v>110.2652331276188</c:v>
                </c:pt>
                <c:pt idx="14">
                  <c:v>107.76969758784784</c:v>
                </c:pt>
                <c:pt idx="15">
                  <c:v>103.05408445811312</c:v>
                </c:pt>
                <c:pt idx="16">
                  <c:v>102.84343407350489</c:v>
                </c:pt>
                <c:pt idx="17">
                  <c:v>100.91203128773769</c:v>
                </c:pt>
                <c:pt idx="18">
                  <c:v>100.34229965078509</c:v>
                </c:pt>
                <c:pt idx="19">
                  <c:v>100.12166765310513</c:v>
                </c:pt>
                <c:pt idx="20">
                  <c:v>99.893786046083406</c:v>
                </c:pt>
                <c:pt idx="21">
                  <c:v>100.31902217752547</c:v>
                </c:pt>
                <c:pt idx="22">
                  <c:v>99.202615168450322</c:v>
                </c:pt>
                <c:pt idx="23">
                  <c:v>96.008442419758083</c:v>
                </c:pt>
                <c:pt idx="24">
                  <c:v>97.751567264593959</c:v>
                </c:pt>
                <c:pt idx="25">
                  <c:v>97.866860344121633</c:v>
                </c:pt>
                <c:pt idx="26">
                  <c:v>98.520066761515963</c:v>
                </c:pt>
                <c:pt idx="27">
                  <c:v>100.19356311729209</c:v>
                </c:pt>
                <c:pt idx="28">
                  <c:v>100.55061144564085</c:v>
                </c:pt>
                <c:pt idx="29">
                  <c:v>102.72947163103426</c:v>
                </c:pt>
                <c:pt idx="30">
                  <c:v>102.5006279164533</c:v>
                </c:pt>
                <c:pt idx="31">
                  <c:v>100.94857577110146</c:v>
                </c:pt>
                <c:pt idx="32">
                  <c:v>101.13170259479037</c:v>
                </c:pt>
                <c:pt idx="33">
                  <c:v>100.91071480102372</c:v>
                </c:pt>
                <c:pt idx="34">
                  <c:v>99.151177778863371</c:v>
                </c:pt>
                <c:pt idx="35">
                  <c:v>101.68864173846235</c:v>
                </c:pt>
                <c:pt idx="36">
                  <c:v>98.598398940818811</c:v>
                </c:pt>
                <c:pt idx="37">
                  <c:v>96.310731581826957</c:v>
                </c:pt>
                <c:pt idx="38">
                  <c:v>95.322139096018859</c:v>
                </c:pt>
                <c:pt idx="39">
                  <c:v>95.24619280790543</c:v>
                </c:pt>
                <c:pt idx="40">
                  <c:v>96.935270597053091</c:v>
                </c:pt>
                <c:pt idx="41">
                  <c:v>96.683050173862128</c:v>
                </c:pt>
                <c:pt idx="42">
                  <c:v>98.134430249475784</c:v>
                </c:pt>
                <c:pt idx="43">
                  <c:v>98.715354109572445</c:v>
                </c:pt>
                <c:pt idx="44">
                  <c:v>97.516044295929689</c:v>
                </c:pt>
                <c:pt idx="45">
                  <c:v>99.161336314398127</c:v>
                </c:pt>
                <c:pt idx="46">
                  <c:v>101.11872687751134</c:v>
                </c:pt>
                <c:pt idx="47">
                  <c:v>100.78718615563847</c:v>
                </c:pt>
                <c:pt idx="48">
                  <c:v>97.292403947876693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C9-440A-B724-718C22305D5F}"/>
            </c:ext>
          </c:extLst>
        </c:ser>
        <c:ser>
          <c:idx val="1"/>
          <c:order val="1"/>
          <c:tx>
            <c:strRef>
              <c:f>'Figures 5-7'!$C$1</c:f>
              <c:strCache>
                <c:ptCount val="1"/>
                <c:pt idx="0">
                  <c:v>Schooling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'Figures 5-7'!$A$2:$A$50</c:f>
              <c:strCache>
                <c:ptCount val="49"/>
                <c:pt idx="0">
                  <c:v>2005/01</c:v>
                </c:pt>
                <c:pt idx="1">
                  <c:v>2005/02</c:v>
                </c:pt>
                <c:pt idx="2">
                  <c:v>2005/03</c:v>
                </c:pt>
                <c:pt idx="3">
                  <c:v>2005/04</c:v>
                </c:pt>
                <c:pt idx="4">
                  <c:v>2006/01</c:v>
                </c:pt>
                <c:pt idx="5">
                  <c:v>2006/02</c:v>
                </c:pt>
                <c:pt idx="6">
                  <c:v>2006/03</c:v>
                </c:pt>
                <c:pt idx="7">
                  <c:v>2006/04</c:v>
                </c:pt>
                <c:pt idx="8">
                  <c:v>2007/01</c:v>
                </c:pt>
                <c:pt idx="9">
                  <c:v>2007/02</c:v>
                </c:pt>
                <c:pt idx="10">
                  <c:v>2007/03</c:v>
                </c:pt>
                <c:pt idx="11">
                  <c:v>2007/04</c:v>
                </c:pt>
                <c:pt idx="12">
                  <c:v>2008/01</c:v>
                </c:pt>
                <c:pt idx="13">
                  <c:v>2008/02</c:v>
                </c:pt>
                <c:pt idx="14">
                  <c:v>2008/03</c:v>
                </c:pt>
                <c:pt idx="15">
                  <c:v>2008/04</c:v>
                </c:pt>
                <c:pt idx="16">
                  <c:v>2009/01</c:v>
                </c:pt>
                <c:pt idx="17">
                  <c:v>2009/02</c:v>
                </c:pt>
                <c:pt idx="18">
                  <c:v>2009/03</c:v>
                </c:pt>
                <c:pt idx="19">
                  <c:v>2009/04</c:v>
                </c:pt>
                <c:pt idx="20">
                  <c:v>2010/01</c:v>
                </c:pt>
                <c:pt idx="21">
                  <c:v>2010/02</c:v>
                </c:pt>
                <c:pt idx="22">
                  <c:v>2010/03</c:v>
                </c:pt>
                <c:pt idx="23">
                  <c:v>2010/04</c:v>
                </c:pt>
                <c:pt idx="24">
                  <c:v>2011/01</c:v>
                </c:pt>
                <c:pt idx="25">
                  <c:v>2011/02</c:v>
                </c:pt>
                <c:pt idx="26">
                  <c:v>2011/03</c:v>
                </c:pt>
                <c:pt idx="27">
                  <c:v>2011/04</c:v>
                </c:pt>
                <c:pt idx="28">
                  <c:v>2012/01</c:v>
                </c:pt>
                <c:pt idx="29">
                  <c:v>2012/02</c:v>
                </c:pt>
                <c:pt idx="30">
                  <c:v>2012/03</c:v>
                </c:pt>
                <c:pt idx="31">
                  <c:v>2012/04</c:v>
                </c:pt>
                <c:pt idx="32">
                  <c:v>2013/01</c:v>
                </c:pt>
                <c:pt idx="33">
                  <c:v>2013/02</c:v>
                </c:pt>
                <c:pt idx="34">
                  <c:v>2013/03</c:v>
                </c:pt>
                <c:pt idx="35">
                  <c:v>2013/04</c:v>
                </c:pt>
                <c:pt idx="36">
                  <c:v>2014/01</c:v>
                </c:pt>
                <c:pt idx="37">
                  <c:v>2014/02</c:v>
                </c:pt>
                <c:pt idx="38">
                  <c:v>2014/03</c:v>
                </c:pt>
                <c:pt idx="39">
                  <c:v>2014/04</c:v>
                </c:pt>
                <c:pt idx="40">
                  <c:v>2015/01</c:v>
                </c:pt>
                <c:pt idx="41">
                  <c:v>2015/02</c:v>
                </c:pt>
                <c:pt idx="42">
                  <c:v>2015/03</c:v>
                </c:pt>
                <c:pt idx="43">
                  <c:v>2015/04</c:v>
                </c:pt>
                <c:pt idx="44">
                  <c:v>2016/01</c:v>
                </c:pt>
                <c:pt idx="45">
                  <c:v>2016/02</c:v>
                </c:pt>
                <c:pt idx="46">
                  <c:v>2016/03</c:v>
                </c:pt>
                <c:pt idx="47">
                  <c:v>2016/04</c:v>
                </c:pt>
                <c:pt idx="48">
                  <c:v>2017/01</c:v>
                </c:pt>
              </c:strCache>
            </c:strRef>
          </c:cat>
          <c:val>
            <c:numRef>
              <c:f>'Figures 5-7'!$C$2:$C$50</c:f>
              <c:numCache>
                <c:formatCode>General</c:formatCode>
                <c:ptCount val="49"/>
                <c:pt idx="0">
                  <c:v>99.583054861265182</c:v>
                </c:pt>
                <c:pt idx="1">
                  <c:v>99.758383347266687</c:v>
                </c:pt>
                <c:pt idx="2">
                  <c:v>99.938254864898923</c:v>
                </c:pt>
                <c:pt idx="3">
                  <c:v>100.72030692656924</c:v>
                </c:pt>
                <c:pt idx="4">
                  <c:v>101.37250059108128</c:v>
                </c:pt>
                <c:pt idx="5">
                  <c:v>101.42545096156894</c:v>
                </c:pt>
                <c:pt idx="6">
                  <c:v>102.14278823898306</c:v>
                </c:pt>
                <c:pt idx="7">
                  <c:v>102.09211125106062</c:v>
                </c:pt>
                <c:pt idx="8">
                  <c:v>102.66252648005636</c:v>
                </c:pt>
                <c:pt idx="9">
                  <c:v>102.95552912087007</c:v>
                </c:pt>
                <c:pt idx="10">
                  <c:v>102.95088779643646</c:v>
                </c:pt>
                <c:pt idx="11">
                  <c:v>102.97594675120014</c:v>
                </c:pt>
                <c:pt idx="12">
                  <c:v>103.59015306913581</c:v>
                </c:pt>
                <c:pt idx="13">
                  <c:v>103.4786504367566</c:v>
                </c:pt>
                <c:pt idx="14">
                  <c:v>103.73416288377308</c:v>
                </c:pt>
                <c:pt idx="15">
                  <c:v>104.30255827884372</c:v>
                </c:pt>
                <c:pt idx="16">
                  <c:v>105.3466820321072</c:v>
                </c:pt>
                <c:pt idx="17">
                  <c:v>105.76487486644484</c:v>
                </c:pt>
                <c:pt idx="18">
                  <c:v>105.3876811335011</c:v>
                </c:pt>
                <c:pt idx="19">
                  <c:v>105.41802316946016</c:v>
                </c:pt>
                <c:pt idx="20">
                  <c:v>106.29612888351605</c:v>
                </c:pt>
                <c:pt idx="21">
                  <c:v>106.32850363115355</c:v>
                </c:pt>
                <c:pt idx="22">
                  <c:v>106.86792516455574</c:v>
                </c:pt>
                <c:pt idx="23">
                  <c:v>107.4354995452732</c:v>
                </c:pt>
                <c:pt idx="24">
                  <c:v>108.13784060269695</c:v>
                </c:pt>
                <c:pt idx="25">
                  <c:v>107.8701878301616</c:v>
                </c:pt>
                <c:pt idx="26">
                  <c:v>108.15068515522998</c:v>
                </c:pt>
                <c:pt idx="27">
                  <c:v>108.81200685295008</c:v>
                </c:pt>
                <c:pt idx="28">
                  <c:v>109.28918736987816</c:v>
                </c:pt>
                <c:pt idx="29">
                  <c:v>109.42347470511791</c:v>
                </c:pt>
                <c:pt idx="30">
                  <c:v>109.59525214626508</c:v>
                </c:pt>
                <c:pt idx="31">
                  <c:v>110.07377173662607</c:v>
                </c:pt>
                <c:pt idx="32">
                  <c:v>110.63825161224973</c:v>
                </c:pt>
                <c:pt idx="33">
                  <c:v>110.96876509533674</c:v>
                </c:pt>
                <c:pt idx="34">
                  <c:v>111.00510564921771</c:v>
                </c:pt>
                <c:pt idx="35">
                  <c:v>110.93548137071052</c:v>
                </c:pt>
                <c:pt idx="36">
                  <c:v>111.23545766478024</c:v>
                </c:pt>
                <c:pt idx="37">
                  <c:v>111.06106720001867</c:v>
                </c:pt>
                <c:pt idx="38">
                  <c:v>111.26956166469652</c:v>
                </c:pt>
                <c:pt idx="39">
                  <c:v>111.23731746441838</c:v>
                </c:pt>
                <c:pt idx="40">
                  <c:v>111.68675782654654</c:v>
                </c:pt>
                <c:pt idx="41">
                  <c:v>111.79231112473111</c:v>
                </c:pt>
                <c:pt idx="42">
                  <c:v>112.19689079395619</c:v>
                </c:pt>
                <c:pt idx="43">
                  <c:v>112.36972891268313</c:v>
                </c:pt>
                <c:pt idx="44">
                  <c:v>112.83804678656276</c:v>
                </c:pt>
                <c:pt idx="45">
                  <c:v>113.02769485247661</c:v>
                </c:pt>
                <c:pt idx="46">
                  <c:v>113.1691036709374</c:v>
                </c:pt>
                <c:pt idx="47">
                  <c:v>113.49666379526707</c:v>
                </c:pt>
                <c:pt idx="48">
                  <c:v>114.24124679265806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C9-440A-B724-718C22305D5F}"/>
            </c:ext>
          </c:extLst>
        </c:ser>
        <c:ser>
          <c:idx val="3"/>
          <c:order val="2"/>
          <c:tx>
            <c:strRef>
              <c:f>'Figures 5-7'!$E$1</c:f>
              <c:strCache>
                <c:ptCount val="1"/>
                <c:pt idx="0">
                  <c:v>Health (GDP)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'Figures 5-7'!$A$2:$A$50</c:f>
              <c:strCache>
                <c:ptCount val="49"/>
                <c:pt idx="0">
                  <c:v>2005/01</c:v>
                </c:pt>
                <c:pt idx="1">
                  <c:v>2005/02</c:v>
                </c:pt>
                <c:pt idx="2">
                  <c:v>2005/03</c:v>
                </c:pt>
                <c:pt idx="3">
                  <c:v>2005/04</c:v>
                </c:pt>
                <c:pt idx="4">
                  <c:v>2006/01</c:v>
                </c:pt>
                <c:pt idx="5">
                  <c:v>2006/02</c:v>
                </c:pt>
                <c:pt idx="6">
                  <c:v>2006/03</c:v>
                </c:pt>
                <c:pt idx="7">
                  <c:v>2006/04</c:v>
                </c:pt>
                <c:pt idx="8">
                  <c:v>2007/01</c:v>
                </c:pt>
                <c:pt idx="9">
                  <c:v>2007/02</c:v>
                </c:pt>
                <c:pt idx="10">
                  <c:v>2007/03</c:v>
                </c:pt>
                <c:pt idx="11">
                  <c:v>2007/04</c:v>
                </c:pt>
                <c:pt idx="12">
                  <c:v>2008/01</c:v>
                </c:pt>
                <c:pt idx="13">
                  <c:v>2008/02</c:v>
                </c:pt>
                <c:pt idx="14">
                  <c:v>2008/03</c:v>
                </c:pt>
                <c:pt idx="15">
                  <c:v>2008/04</c:v>
                </c:pt>
                <c:pt idx="16">
                  <c:v>2009/01</c:v>
                </c:pt>
                <c:pt idx="17">
                  <c:v>2009/02</c:v>
                </c:pt>
                <c:pt idx="18">
                  <c:v>2009/03</c:v>
                </c:pt>
                <c:pt idx="19">
                  <c:v>2009/04</c:v>
                </c:pt>
                <c:pt idx="20">
                  <c:v>2010/01</c:v>
                </c:pt>
                <c:pt idx="21">
                  <c:v>2010/02</c:v>
                </c:pt>
                <c:pt idx="22">
                  <c:v>2010/03</c:v>
                </c:pt>
                <c:pt idx="23">
                  <c:v>2010/04</c:v>
                </c:pt>
                <c:pt idx="24">
                  <c:v>2011/01</c:v>
                </c:pt>
                <c:pt idx="25">
                  <c:v>2011/02</c:v>
                </c:pt>
                <c:pt idx="26">
                  <c:v>2011/03</c:v>
                </c:pt>
                <c:pt idx="27">
                  <c:v>2011/04</c:v>
                </c:pt>
                <c:pt idx="28">
                  <c:v>2012/01</c:v>
                </c:pt>
                <c:pt idx="29">
                  <c:v>2012/02</c:v>
                </c:pt>
                <c:pt idx="30">
                  <c:v>2012/03</c:v>
                </c:pt>
                <c:pt idx="31">
                  <c:v>2012/04</c:v>
                </c:pt>
                <c:pt idx="32">
                  <c:v>2013/01</c:v>
                </c:pt>
                <c:pt idx="33">
                  <c:v>2013/02</c:v>
                </c:pt>
                <c:pt idx="34">
                  <c:v>2013/03</c:v>
                </c:pt>
                <c:pt idx="35">
                  <c:v>2013/04</c:v>
                </c:pt>
                <c:pt idx="36">
                  <c:v>2014/01</c:v>
                </c:pt>
                <c:pt idx="37">
                  <c:v>2014/02</c:v>
                </c:pt>
                <c:pt idx="38">
                  <c:v>2014/03</c:v>
                </c:pt>
                <c:pt idx="39">
                  <c:v>2014/04</c:v>
                </c:pt>
                <c:pt idx="40">
                  <c:v>2015/01</c:v>
                </c:pt>
                <c:pt idx="41">
                  <c:v>2015/02</c:v>
                </c:pt>
                <c:pt idx="42">
                  <c:v>2015/03</c:v>
                </c:pt>
                <c:pt idx="43">
                  <c:v>2015/04</c:v>
                </c:pt>
                <c:pt idx="44">
                  <c:v>2016/01</c:v>
                </c:pt>
                <c:pt idx="45">
                  <c:v>2016/02</c:v>
                </c:pt>
                <c:pt idx="46">
                  <c:v>2016/03</c:v>
                </c:pt>
                <c:pt idx="47">
                  <c:v>2016/04</c:v>
                </c:pt>
                <c:pt idx="48">
                  <c:v>2017/01</c:v>
                </c:pt>
              </c:strCache>
            </c:strRef>
          </c:cat>
          <c:val>
            <c:numRef>
              <c:f>'Figures 5-7'!$E$2:$E$50</c:f>
              <c:numCache>
                <c:formatCode>General</c:formatCode>
                <c:ptCount val="49"/>
                <c:pt idx="0">
                  <c:v>98.513460732864473</c:v>
                </c:pt>
                <c:pt idx="1">
                  <c:v>99.05667933091793</c:v>
                </c:pt>
                <c:pt idx="2">
                  <c:v>100.22487772697978</c:v>
                </c:pt>
                <c:pt idx="3">
                  <c:v>102.20498220923781</c:v>
                </c:pt>
                <c:pt idx="4">
                  <c:v>105.08237093912547</c:v>
                </c:pt>
                <c:pt idx="5">
                  <c:v>107.92448817146733</c:v>
                </c:pt>
                <c:pt idx="6">
                  <c:v>109.87431301563734</c:v>
                </c:pt>
                <c:pt idx="7">
                  <c:v>109.15408975654375</c:v>
                </c:pt>
                <c:pt idx="8">
                  <c:v>109.82141906485379</c:v>
                </c:pt>
                <c:pt idx="9">
                  <c:v>110.3605506797972</c:v>
                </c:pt>
                <c:pt idx="10">
                  <c:v>109.2659317274113</c:v>
                </c:pt>
                <c:pt idx="11">
                  <c:v>108.91648158984111</c:v>
                </c:pt>
                <c:pt idx="12">
                  <c:v>109.8311107370278</c:v>
                </c:pt>
                <c:pt idx="13">
                  <c:v>112.57580958969918</c:v>
                </c:pt>
                <c:pt idx="14">
                  <c:v>110.58212802455523</c:v>
                </c:pt>
                <c:pt idx="15">
                  <c:v>110.16953077311986</c:v>
                </c:pt>
                <c:pt idx="16">
                  <c:v>108.74760299794868</c:v>
                </c:pt>
                <c:pt idx="17">
                  <c:v>123.54460863055685</c:v>
                </c:pt>
                <c:pt idx="18">
                  <c:v>109.50400253345327</c:v>
                </c:pt>
                <c:pt idx="19">
                  <c:v>110.33455634005622</c:v>
                </c:pt>
                <c:pt idx="20">
                  <c:v>112.06099154578099</c:v>
                </c:pt>
                <c:pt idx="21">
                  <c:v>111.80390481690132</c:v>
                </c:pt>
                <c:pt idx="22">
                  <c:v>114.61224429046058</c:v>
                </c:pt>
                <c:pt idx="23">
                  <c:v>116.22697283145891</c:v>
                </c:pt>
                <c:pt idx="24">
                  <c:v>115.77228799458261</c:v>
                </c:pt>
                <c:pt idx="25">
                  <c:v>115.93307257694264</c:v>
                </c:pt>
                <c:pt idx="26">
                  <c:v>117.46737834457059</c:v>
                </c:pt>
                <c:pt idx="27">
                  <c:v>117.44769559901911</c:v>
                </c:pt>
                <c:pt idx="28">
                  <c:v>118.06115012371789</c:v>
                </c:pt>
                <c:pt idx="29">
                  <c:v>118.84333383964703</c:v>
                </c:pt>
                <c:pt idx="30">
                  <c:v>120.59239589426916</c:v>
                </c:pt>
                <c:pt idx="31">
                  <c:v>120.8905505956202</c:v>
                </c:pt>
                <c:pt idx="32">
                  <c:v>121.37028942630145</c:v>
                </c:pt>
                <c:pt idx="33">
                  <c:v>120.64719229247683</c:v>
                </c:pt>
                <c:pt idx="34">
                  <c:v>120.56476159285241</c:v>
                </c:pt>
                <c:pt idx="35">
                  <c:v>121.18551926717076</c:v>
                </c:pt>
                <c:pt idx="36">
                  <c:v>121.20221847033736</c:v>
                </c:pt>
                <c:pt idx="37">
                  <c:v>120.87524080487975</c:v>
                </c:pt>
                <c:pt idx="38">
                  <c:v>120.55328790273221</c:v>
                </c:pt>
                <c:pt idx="39">
                  <c:v>119.70719595287855</c:v>
                </c:pt>
                <c:pt idx="40">
                  <c:v>119.29916838479815</c:v>
                </c:pt>
                <c:pt idx="41">
                  <c:v>118.14925145978212</c:v>
                </c:pt>
                <c:pt idx="42">
                  <c:v>117.70072549752157</c:v>
                </c:pt>
                <c:pt idx="43">
                  <c:v>118.61323050864669</c:v>
                </c:pt>
                <c:pt idx="44">
                  <c:v>119.89963992327021</c:v>
                </c:pt>
                <c:pt idx="45">
                  <c:v>121.72142276498067</c:v>
                </c:pt>
                <c:pt idx="46">
                  <c:v>122.27883885986147</c:v>
                </c:pt>
                <c:pt idx="47">
                  <c:v>122.85844326031665</c:v>
                </c:pt>
                <c:pt idx="48">
                  <c:v>122.78252682269806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C9-440A-B724-718C22305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105856"/>
        <c:axId val="1935091296"/>
      </c:lineChart>
      <c:catAx>
        <c:axId val="1935105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35091296"/>
        <c:crosses val="autoZero"/>
        <c:auto val="1"/>
        <c:lblAlgn val="ctr"/>
        <c:lblOffset val="100"/>
        <c:tickLblSkip val="2"/>
        <c:noMultiLvlLbl val="0"/>
      </c:catAx>
      <c:valAx>
        <c:axId val="1935091296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3510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8472769028871399E-2"/>
          <c:y val="2.7591203022083934E-2"/>
          <c:w val="0.23532718921498449"/>
          <c:h val="0.209502898717256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20</xdr:col>
      <xdr:colOff>0</xdr:colOff>
      <xdr:row>21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11</xdr:row>
      <xdr:rowOff>47625</xdr:rowOff>
    </xdr:from>
    <xdr:to>
      <xdr:col>9</xdr:col>
      <xdr:colOff>400050</xdr:colOff>
      <xdr:row>25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685806</xdr:colOff>
      <xdr:row>15</xdr:row>
      <xdr:rowOff>76206</xdr:rowOff>
    </xdr:from>
    <xdr:to>
      <xdr:col>42</xdr:col>
      <xdr:colOff>190500</xdr:colOff>
      <xdr:row>36</xdr:row>
      <xdr:rowOff>180975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761999</xdr:colOff>
      <xdr:row>16</xdr:row>
      <xdr:rowOff>152400</xdr:rowOff>
    </xdr:from>
    <xdr:to>
      <xdr:col>34</xdr:col>
      <xdr:colOff>731519</xdr:colOff>
      <xdr:row>16</xdr:row>
      <xdr:rowOff>152400</xdr:rowOff>
    </xdr:to>
    <xdr:cxnSp macro="">
      <xdr:nvCxnSpPr>
        <xdr:cNvPr id="4" name="Straight Arrow Connector 3"/>
        <xdr:cNvCxnSpPr/>
      </xdr:nvCxnSpPr>
      <xdr:spPr>
        <a:xfrm flipH="1">
          <a:off x="30518099" y="3143250"/>
          <a:ext cx="731520" cy="0"/>
        </a:xfrm>
        <a:prstGeom prst="straightConnector1">
          <a:avLst/>
        </a:prstGeom>
        <a:ln w="19050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0.8369</cdr:x>
      <cdr:y>0.05088</cdr:y>
    </cdr:from>
    <cdr:to>
      <cdr:x>0.93957</cdr:x>
      <cdr:y>0.0531</cdr:y>
    </cdr:to>
    <cdr:cxnSp macro="">
      <cdr:nvCxnSpPr>
        <cdr:cNvPr id="3" name="Straight Arrow Connector 2"/>
        <cdr:cNvCxnSpPr/>
      </cdr:nvCxnSpPr>
      <cdr:spPr>
        <a:xfrm xmlns:a="http://schemas.openxmlformats.org/drawingml/2006/main" flipV="1">
          <a:off x="5962644" y="219069"/>
          <a:ext cx="731520" cy="9525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bg1">
              <a:lumMod val="6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13</xdr:col>
      <xdr:colOff>190500</xdr:colOff>
      <xdr:row>2</xdr:row>
      <xdr:rowOff>228600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438150"/>
          <a:ext cx="2476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4</xdr:row>
      <xdr:rowOff>152399</xdr:rowOff>
    </xdr:from>
    <xdr:to>
      <xdr:col>17</xdr:col>
      <xdr:colOff>161925</xdr:colOff>
      <xdr:row>28</xdr:row>
      <xdr:rowOff>85724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14</xdr:row>
      <xdr:rowOff>9530</xdr:rowOff>
    </xdr:from>
    <xdr:to>
      <xdr:col>17</xdr:col>
      <xdr:colOff>9525</xdr:colOff>
      <xdr:row>33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35</xdr:row>
          <xdr:rowOff>0</xdr:rowOff>
        </xdr:from>
        <xdr:to>
          <xdr:col>14</xdr:col>
          <xdr:colOff>361950</xdr:colOff>
          <xdr:row>51</xdr:row>
          <xdr:rowOff>28575</xdr:rowOff>
        </xdr:to>
        <xdr:sp macro="" textlink="">
          <xdr:nvSpPr>
            <xdr:cNvPr id="7172" name="Object 4" hidden="1">
              <a:extLst>
                <a:ext uri="{63B3BB69-23CF-44E3-9099-C40C66FF867C}">
                  <a14:compatExt spid="_x0000_s7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53</xdr:row>
          <xdr:rowOff>0</xdr:rowOff>
        </xdr:from>
        <xdr:to>
          <xdr:col>14</xdr:col>
          <xdr:colOff>304800</xdr:colOff>
          <xdr:row>69</xdr:row>
          <xdr:rowOff>28575</xdr:rowOff>
        </xdr:to>
        <xdr:sp macro="" textlink="">
          <xdr:nvSpPr>
            <xdr:cNvPr id="7173" name="Object 5" hidden="1">
              <a:extLst>
                <a:ext uri="{63B3BB69-23CF-44E3-9099-C40C66FF867C}">
                  <a14:compatExt spid="_x0000_s7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1</xdr:col>
      <xdr:colOff>657225</xdr:colOff>
      <xdr:row>21</xdr:row>
      <xdr:rowOff>9525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9525"/>
          <a:ext cx="1419225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16</xdr:row>
      <xdr:rowOff>0</xdr:rowOff>
    </xdr:from>
    <xdr:to>
      <xdr:col>2</xdr:col>
      <xdr:colOff>533400</xdr:colOff>
      <xdr:row>17</xdr:row>
      <xdr:rowOff>19050</xdr:rowOff>
    </xdr:to>
    <xdr:pic>
      <xdr:nvPicPr>
        <xdr:cNvPr id="3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48025"/>
          <a:ext cx="2057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22</xdr:row>
      <xdr:rowOff>0</xdr:rowOff>
    </xdr:from>
    <xdr:to>
      <xdr:col>3</xdr:col>
      <xdr:colOff>590550</xdr:colOff>
      <xdr:row>23</xdr:row>
      <xdr:rowOff>171450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91025"/>
          <a:ext cx="28765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25</xdr:row>
      <xdr:rowOff>0</xdr:rowOff>
    </xdr:from>
    <xdr:to>
      <xdr:col>2</xdr:col>
      <xdr:colOff>704850</xdr:colOff>
      <xdr:row>27</xdr:row>
      <xdr:rowOff>19050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62525"/>
          <a:ext cx="222885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13</xdr:row>
      <xdr:rowOff>0</xdr:rowOff>
    </xdr:from>
    <xdr:to>
      <xdr:col>1</xdr:col>
      <xdr:colOff>428625</xdr:colOff>
      <xdr:row>14</xdr:row>
      <xdr:rowOff>171450</xdr:rowOff>
    </xdr:to>
    <xdr:pic>
      <xdr:nvPicPr>
        <xdr:cNvPr id="6" name="Imagen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76525"/>
          <a:ext cx="11906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Libro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Startup" Target="CUENTAS-NACIONALES/FBK/FBKTrabajo%20No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blic"/>
      <sheetName val="Hoja1"/>
      <sheetName val="Hoja2"/>
      <sheetName val="Hoja3"/>
      <sheetName val="Ind. de Confianza"/>
      <sheetName val="Jun2001"/>
      <sheetName val="DAT"/>
      <sheetName val="fbkf"/>
      <sheetName val="DATOR"/>
      <sheetName val="1"/>
      <sheetName val="2"/>
      <sheetName val="3"/>
      <sheetName val="4"/>
      <sheetName val="5"/>
      <sheetName val="INICIO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N"/>
      <sheetName val="2"/>
      <sheetName val="3"/>
      <sheetName val="c-dat"/>
      <sheetName val="4"/>
      <sheetName val="RE"/>
      <sheetName val="CUA"/>
      <sheetName val="FBK"/>
      <sheetName val="DES"/>
      <sheetName val="TEN"/>
      <sheetName val="G3 y G4"/>
      <sheetName val="1a"/>
      <sheetName val="2a"/>
      <sheetName val="3a"/>
      <sheetName val="4a"/>
      <sheetName val="5a"/>
      <sheetName val="AVG 1a"/>
      <sheetName val="AVG 2a"/>
      <sheetName val="AVG 3a"/>
      <sheetName val="AVG 4a"/>
      <sheetName val="AVG 5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">
          <cell r="B3" t="str">
            <v>E 07</v>
          </cell>
          <cell r="C3">
            <v>39114</v>
          </cell>
          <cell r="D3">
            <v>39142</v>
          </cell>
          <cell r="E3">
            <v>39173</v>
          </cell>
          <cell r="F3">
            <v>39203</v>
          </cell>
          <cell r="G3">
            <v>39234</v>
          </cell>
          <cell r="H3">
            <v>39264</v>
          </cell>
          <cell r="I3">
            <v>39295</v>
          </cell>
          <cell r="J3">
            <v>39326</v>
          </cell>
          <cell r="K3">
            <v>39356</v>
          </cell>
          <cell r="L3">
            <v>39387</v>
          </cell>
          <cell r="M3">
            <v>39417</v>
          </cell>
          <cell r="N3">
            <v>39448</v>
          </cell>
          <cell r="O3">
            <v>39479</v>
          </cell>
          <cell r="P3" t="str">
            <v>Ene-Feb</v>
          </cell>
        </row>
        <row r="4">
          <cell r="A4" t="str">
            <v>Serie Original</v>
          </cell>
        </row>
        <row r="5">
          <cell r="A5" t="str">
            <v>FBK  Total</v>
          </cell>
          <cell r="B5">
            <v>7.3082934952385585</v>
          </cell>
          <cell r="C5">
            <v>6.3975713791200945</v>
          </cell>
          <cell r="D5">
            <v>7.9219085922632217</v>
          </cell>
          <cell r="E5">
            <v>5.8729926993715367</v>
          </cell>
          <cell r="F5">
            <v>8.1399703805216745</v>
          </cell>
          <cell r="G5">
            <v>4.3867501940884068</v>
          </cell>
          <cell r="H5">
            <v>7.5710899898561621</v>
          </cell>
          <cell r="I5">
            <v>6.5448623288399119</v>
          </cell>
          <cell r="J5">
            <v>2.2464592148430711</v>
          </cell>
          <cell r="K5">
            <v>8.7900722394277153</v>
          </cell>
          <cell r="L5">
            <v>5.2394087407878089</v>
          </cell>
          <cell r="M5">
            <v>8.4959400708898443</v>
          </cell>
          <cell r="N5">
            <v>10.467112458585177</v>
          </cell>
        </row>
        <row r="6">
          <cell r="A6" t="str">
            <v>Maq y Eq Total</v>
          </cell>
          <cell r="B6">
            <v>10.872110069457605</v>
          </cell>
          <cell r="C6">
            <v>10.018939936143241</v>
          </cell>
          <cell r="D6">
            <v>5.9854057760591246</v>
          </cell>
          <cell r="E6">
            <v>12.837587499003078</v>
          </cell>
          <cell r="F6">
            <v>15.984190418863832</v>
          </cell>
          <cell r="G6">
            <v>9.9536987012530886</v>
          </cell>
          <cell r="H6">
            <v>15.12611787855252</v>
          </cell>
          <cell r="I6">
            <v>13.305808752958654</v>
          </cell>
          <cell r="J6">
            <v>4.6508223996313234</v>
          </cell>
          <cell r="K6">
            <v>15.910478498036511</v>
          </cell>
          <cell r="L6">
            <v>9.3229922080929555</v>
          </cell>
          <cell r="M6">
            <v>16.48389269563377</v>
          </cell>
          <cell r="N6">
            <v>23.888292954380773</v>
          </cell>
        </row>
        <row r="7">
          <cell r="A7" t="str">
            <v>Nacional</v>
          </cell>
          <cell r="B7">
            <v>7.388395421144665</v>
          </cell>
          <cell r="C7">
            <v>3.8958512695488281</v>
          </cell>
          <cell r="D7">
            <v>5.1131298977286121</v>
          </cell>
          <cell r="E7">
            <v>8.6830356435848159</v>
          </cell>
          <cell r="F7">
            <v>5.7560543766765164</v>
          </cell>
          <cell r="G7">
            <v>4.2697395995059111</v>
          </cell>
          <cell r="H7">
            <v>10.253369679533748</v>
          </cell>
          <cell r="I7">
            <v>13.727691666435547</v>
          </cell>
          <cell r="J7">
            <v>1.5940004036326485</v>
          </cell>
          <cell r="K7">
            <v>8.6506644030911275</v>
          </cell>
          <cell r="L7">
            <v>-0.94383083816282465</v>
          </cell>
          <cell r="M7">
            <v>-6.1847073221552193</v>
          </cell>
          <cell r="N7">
            <v>6.9161002672371978</v>
          </cell>
        </row>
        <row r="8">
          <cell r="A8" t="str">
            <v>Importado</v>
          </cell>
          <cell r="B8">
            <v>12.482688030307614</v>
          </cell>
          <cell r="C8">
            <v>12.954456030832802</v>
          </cell>
          <cell r="D8">
            <v>6.3420908056752552</v>
          </cell>
          <cell r="E8">
            <v>14.40241912710583</v>
          </cell>
          <cell r="F8">
            <v>20.037902996946258</v>
          </cell>
          <cell r="G8">
            <v>12.194669262001497</v>
          </cell>
          <cell r="H8">
            <v>17.285244019469985</v>
          </cell>
          <cell r="I8">
            <v>13.149958854035404</v>
          </cell>
          <cell r="J8">
            <v>5.8980073834485438</v>
          </cell>
          <cell r="K8">
            <v>18.694680872375073</v>
          </cell>
          <cell r="L8">
            <v>13.588520243922957</v>
          </cell>
          <cell r="M8">
            <v>27.146573447722687</v>
          </cell>
          <cell r="N8">
            <v>31.424995526863029</v>
          </cell>
        </row>
        <row r="9">
          <cell r="A9" t="str">
            <v>Construcción</v>
          </cell>
          <cell r="B9">
            <v>5.1329524332038261</v>
          </cell>
          <cell r="C9">
            <v>4.2766434499299493</v>
          </cell>
          <cell r="D9">
            <v>9.1637392344749173</v>
          </cell>
          <cell r="E9">
            <v>1.6854103852034825</v>
          </cell>
          <cell r="F9">
            <v>3.5258047024665302</v>
          </cell>
          <cell r="G9">
            <v>1.0016831275936795</v>
          </cell>
          <cell r="H9">
            <v>3.0916029621117502</v>
          </cell>
          <cell r="I9">
            <v>2.1237843930277904</v>
          </cell>
          <cell r="J9">
            <v>0.66393568877826681</v>
          </cell>
          <cell r="K9">
            <v>4.0697743235046602</v>
          </cell>
          <cell r="L9">
            <v>2.3285157287588305</v>
          </cell>
          <cell r="M9">
            <v>2.430623247434994</v>
          </cell>
          <cell r="N9">
            <v>1.8069804096132884</v>
          </cell>
        </row>
        <row r="11">
          <cell r="A11" t="str">
            <v>Variaciones respecto al mes anterior</v>
          </cell>
        </row>
        <row r="12">
          <cell r="B12">
            <v>39083</v>
          </cell>
          <cell r="C12">
            <v>39114</v>
          </cell>
          <cell r="D12">
            <v>39142</v>
          </cell>
          <cell r="E12">
            <v>39173</v>
          </cell>
          <cell r="F12">
            <v>39203</v>
          </cell>
          <cell r="G12">
            <v>39234</v>
          </cell>
          <cell r="H12">
            <v>39264</v>
          </cell>
          <cell r="I12">
            <v>39295</v>
          </cell>
          <cell r="J12">
            <v>39326</v>
          </cell>
          <cell r="K12">
            <v>39356</v>
          </cell>
          <cell r="L12">
            <v>39387</v>
          </cell>
          <cell r="M12">
            <v>39417</v>
          </cell>
          <cell r="N12">
            <v>39448</v>
          </cell>
          <cell r="O12">
            <v>39479</v>
          </cell>
          <cell r="P12">
            <v>39508</v>
          </cell>
        </row>
        <row r="13">
          <cell r="A13" t="str">
            <v>Serie Desestacionalizada</v>
          </cell>
        </row>
        <row r="14">
          <cell r="A14" t="str">
            <v>FBK  Total</v>
          </cell>
          <cell r="B14">
            <v>-0.13400490298974432</v>
          </cell>
          <cell r="C14">
            <v>-0.37170407446753018</v>
          </cell>
          <cell r="D14">
            <v>3.9392691057881706</v>
          </cell>
          <cell r="E14">
            <v>-2.0844763061998037</v>
          </cell>
          <cell r="F14">
            <v>3.0203469900294664</v>
          </cell>
          <cell r="G14">
            <v>-1.6593420144829452</v>
          </cell>
          <cell r="H14">
            <v>0.50922767254233747</v>
          </cell>
          <cell r="I14">
            <v>0.9465613719435737</v>
          </cell>
          <cell r="J14">
            <v>-0.16443986900773666</v>
          </cell>
          <cell r="K14">
            <v>2.3660178976814024</v>
          </cell>
          <cell r="L14">
            <v>-1.4625822956255519</v>
          </cell>
          <cell r="M14">
            <v>3.9348065309091425</v>
          </cell>
          <cell r="N14">
            <v>1.4849391882146818</v>
          </cell>
          <cell r="O14">
            <v>0.72601918707630375</v>
          </cell>
          <cell r="P14">
            <v>1.3820913321426929</v>
          </cell>
        </row>
        <row r="15">
          <cell r="A15" t="str">
            <v>Maq y Eq Total</v>
          </cell>
          <cell r="B15">
            <v>-0.55102046100975599</v>
          </cell>
          <cell r="C15">
            <v>-0.98068382232311535</v>
          </cell>
          <cell r="D15">
            <v>4.0482141254858988</v>
          </cell>
          <cell r="E15">
            <v>0.84111098946868879</v>
          </cell>
          <cell r="F15">
            <v>4.9981105555548169</v>
          </cell>
          <cell r="G15">
            <v>-2.7730808327666665</v>
          </cell>
          <cell r="H15">
            <v>1.4832335033540147</v>
          </cell>
          <cell r="I15">
            <v>1.6916278622118881</v>
          </cell>
          <cell r="J15">
            <v>-0.14577527636988918</v>
          </cell>
          <cell r="K15">
            <v>3.2353414517323387</v>
          </cell>
          <cell r="L15">
            <v>-2.3164975487250246</v>
          </cell>
          <cell r="M15">
            <v>9.36249920139349</v>
          </cell>
          <cell r="N15">
            <v>3.5307475461870581</v>
          </cell>
          <cell r="O15">
            <v>0.21865634750017193</v>
          </cell>
          <cell r="P15">
            <v>1.2726878758474243</v>
          </cell>
        </row>
        <row r="16">
          <cell r="A16" t="str">
            <v>Nacional</v>
          </cell>
          <cell r="B16">
            <v>1.4437675567526185</v>
          </cell>
          <cell r="C16">
            <v>-1.7933532442974638</v>
          </cell>
          <cell r="D16">
            <v>1.4913520566363587</v>
          </cell>
          <cell r="E16">
            <v>-1.4597648479072092</v>
          </cell>
          <cell r="F16">
            <v>1.4431021854301065</v>
          </cell>
          <cell r="G16">
            <v>-1.0114350976309936</v>
          </cell>
          <cell r="H16">
            <v>2.2995765078643871</v>
          </cell>
          <cell r="I16">
            <v>-0.85651913597656915</v>
          </cell>
          <cell r="J16">
            <v>-0.53861172557431303</v>
          </cell>
          <cell r="K16">
            <v>1.6292196902022198</v>
          </cell>
          <cell r="L16">
            <v>-4.1281885905981852</v>
          </cell>
          <cell r="M16">
            <v>-5.0933532223622677</v>
          </cell>
          <cell r="N16">
            <v>18.970895576078163</v>
          </cell>
          <cell r="O16">
            <v>-10.750363392298567</v>
          </cell>
          <cell r="P16">
            <v>-0.26143145265494638</v>
          </cell>
        </row>
        <row r="17">
          <cell r="A17" t="str">
            <v>Importado</v>
          </cell>
          <cell r="B17">
            <v>-1.3836231678540827</v>
          </cell>
          <cell r="C17">
            <v>-0.63175944318977884</v>
          </cell>
          <cell r="D17">
            <v>5.1331847455609534</v>
          </cell>
          <cell r="E17">
            <v>1.7836364240648521</v>
          </cell>
          <cell r="F17">
            <v>6.40797109227276</v>
          </cell>
          <cell r="G17">
            <v>-3.4391241310556495</v>
          </cell>
          <cell r="H17">
            <v>1.1668306486724873</v>
          </cell>
          <cell r="I17">
            <v>2.6903113905931662</v>
          </cell>
          <cell r="J17">
            <v>2.8695772296316591E-3</v>
          </cell>
          <cell r="K17">
            <v>3.8397890019266754</v>
          </cell>
          <cell r="L17">
            <v>-1.6492006809913846</v>
          </cell>
          <cell r="M17">
            <v>14.552790042859215</v>
          </cell>
          <cell r="N17">
            <v>-1.0621885853284141</v>
          </cell>
          <cell r="O17">
            <v>4.1422605965794901</v>
          </cell>
          <cell r="P17">
            <v>2.622445036632655</v>
          </cell>
        </row>
        <row r="18">
          <cell r="A18" t="str">
            <v>Construcción</v>
          </cell>
          <cell r="B18">
            <v>0.13899804246828751</v>
          </cell>
          <cell r="C18">
            <v>2.4222829853385974E-2</v>
          </cell>
          <cell r="D18">
            <v>3.8691503367833491</v>
          </cell>
          <cell r="E18">
            <v>-3.9706774944971812</v>
          </cell>
          <cell r="F18">
            <v>1.6813392679687809</v>
          </cell>
          <cell r="G18">
            <v>-0.88070993494756067</v>
          </cell>
          <cell r="H18">
            <v>-0.15871445295786657</v>
          </cell>
          <cell r="I18">
            <v>0.42721579071063331</v>
          </cell>
          <cell r="J18">
            <v>-0.17761374897871463</v>
          </cell>
          <cell r="K18">
            <v>1.7522345098026193</v>
          </cell>
          <cell r="L18">
            <v>-0.85089015888982544</v>
          </cell>
          <cell r="M18">
            <v>0.10421557692539807</v>
          </cell>
          <cell r="N18">
            <v>-9.2423407046098305E-2</v>
          </cell>
          <cell r="O18">
            <v>1.1313934480880192</v>
          </cell>
          <cell r="P18">
            <v>1.268849833745378</v>
          </cell>
        </row>
        <row r="20">
          <cell r="A20" t="str">
            <v>Variaciones respecto al mes anterior</v>
          </cell>
        </row>
        <row r="21">
          <cell r="B21">
            <v>39083</v>
          </cell>
          <cell r="C21">
            <v>39114</v>
          </cell>
          <cell r="D21">
            <v>39142</v>
          </cell>
          <cell r="E21">
            <v>39173</v>
          </cell>
          <cell r="F21">
            <v>39203</v>
          </cell>
          <cell r="G21">
            <v>39234</v>
          </cell>
          <cell r="H21">
            <v>39264</v>
          </cell>
          <cell r="I21">
            <v>39295</v>
          </cell>
          <cell r="J21">
            <v>39326</v>
          </cell>
          <cell r="K21">
            <v>39356</v>
          </cell>
          <cell r="L21">
            <v>39387</v>
          </cell>
          <cell r="M21">
            <v>39417</v>
          </cell>
          <cell r="N21">
            <v>39448</v>
          </cell>
          <cell r="O21">
            <v>39479</v>
          </cell>
          <cell r="P21">
            <v>39508</v>
          </cell>
        </row>
        <row r="22">
          <cell r="A22" t="str">
            <v>Serie de Tendencia</v>
          </cell>
        </row>
        <row r="23">
          <cell r="A23" t="str">
            <v>FBK  Total</v>
          </cell>
          <cell r="B23">
            <v>0.22271850088193901</v>
          </cell>
          <cell r="C23">
            <v>0.33408181402126047</v>
          </cell>
          <cell r="D23">
            <v>0.50416039860515127</v>
          </cell>
          <cell r="E23">
            <v>0.60697676176167192</v>
          </cell>
          <cell r="F23">
            <v>0.63127143869807867</v>
          </cell>
          <cell r="G23">
            <v>0.60398879577228115</v>
          </cell>
          <cell r="H23">
            <v>0.52765619628712557</v>
          </cell>
          <cell r="I23">
            <v>0.46815416770193963</v>
          </cell>
          <cell r="J23">
            <v>0.54558865549662983</v>
          </cell>
          <cell r="K23">
            <v>0.76528412523899192</v>
          </cell>
          <cell r="L23">
            <v>1.0009713590893625</v>
          </cell>
          <cell r="M23">
            <v>1.2259707092504186</v>
          </cell>
          <cell r="N23">
            <v>1.3036298753907261</v>
          </cell>
          <cell r="O23">
            <v>1.2578329964120627</v>
          </cell>
          <cell r="P23">
            <v>0.37292982997595914</v>
          </cell>
        </row>
        <row r="24">
          <cell r="A24" t="str">
            <v>Maq y Eq Total</v>
          </cell>
          <cell r="B24">
            <v>0.16984899275588816</v>
          </cell>
          <cell r="C24">
            <v>0.50693616122194385</v>
          </cell>
          <cell r="D24">
            <v>0.97927294478495241</v>
          </cell>
          <cell r="E24">
            <v>1.3338409283014414</v>
          </cell>
          <cell r="F24">
            <v>1.4592674684395632</v>
          </cell>
          <cell r="G24">
            <v>1.3658381930626859</v>
          </cell>
          <cell r="H24">
            <v>1.0873636744422157</v>
          </cell>
          <cell r="I24">
            <v>0.88942499162989463</v>
          </cell>
          <cell r="J24">
            <v>1.0520809232781261</v>
          </cell>
          <cell r="K24">
            <v>1.5499030714284885</v>
          </cell>
          <cell r="L24">
            <v>2.0472315644181549</v>
          </cell>
          <cell r="M24">
            <v>2.5103972228352802</v>
          </cell>
          <cell r="N24">
            <v>2.7123004401023536</v>
          </cell>
          <cell r="O24">
            <v>2.59826289310476</v>
          </cell>
          <cell r="P24">
            <v>0.40455119502971115</v>
          </cell>
        </row>
        <row r="25">
          <cell r="A25" t="str">
            <v>Nacional</v>
          </cell>
          <cell r="B25">
            <v>0.5518811202286571</v>
          </cell>
          <cell r="C25">
            <v>0.17312230151705421</v>
          </cell>
          <cell r="D25">
            <v>2.4703913791014998E-2</v>
          </cell>
          <cell r="E25">
            <v>4.90973076530139E-2</v>
          </cell>
          <cell r="F25">
            <v>0.18215820798145899</v>
          </cell>
          <cell r="G25">
            <v>0.26770680600259311</v>
          </cell>
          <cell r="H25">
            <v>0.13995915727764441</v>
          </cell>
          <cell r="I25">
            <v>-0.16368662742313234</v>
          </cell>
          <cell r="J25">
            <v>-0.55828629907811944</v>
          </cell>
          <cell r="K25">
            <v>-0.76637168585634186</v>
          </cell>
          <cell r="L25">
            <v>-0.72428225148225067</v>
          </cell>
          <cell r="M25">
            <v>-0.34027543139362137</v>
          </cell>
          <cell r="N25">
            <v>0.13076898733071118</v>
          </cell>
          <cell r="O25">
            <v>0.55948527019118899</v>
          </cell>
          <cell r="P25">
            <v>1.9154611440924896E-2</v>
          </cell>
        </row>
        <row r="26">
          <cell r="A26" t="str">
            <v>Importado</v>
          </cell>
          <cell r="B26">
            <v>1.0638700187314498E-2</v>
          </cell>
          <cell r="C26">
            <v>0.64680456437866951</v>
          </cell>
          <cell r="D26">
            <v>1.3773561104868008</v>
          </cell>
          <cell r="E26">
            <v>1.8624678238851544</v>
          </cell>
          <cell r="F26">
            <v>1.9753983210637216</v>
          </cell>
          <cell r="G26">
            <v>1.8018327268332683</v>
          </cell>
          <cell r="H26">
            <v>1.457846155545468</v>
          </cell>
          <cell r="I26">
            <v>1.2958949015315397</v>
          </cell>
          <cell r="J26">
            <v>1.6646789719436441</v>
          </cell>
          <cell r="K26">
            <v>2.4117681169198306</v>
          </cell>
          <cell r="L26">
            <v>3.0464840743013326</v>
          </cell>
          <cell r="M26">
            <v>3.50058008837442</v>
          </cell>
          <cell r="N26">
            <v>3.5757209815501625</v>
          </cell>
          <cell r="O26">
            <v>3.2574738246423465</v>
          </cell>
          <cell r="P26">
            <v>0.45747831368596792</v>
          </cell>
        </row>
        <row r="27">
          <cell r="A27" t="str">
            <v>Construcción</v>
          </cell>
          <cell r="B27">
            <v>0.25737824910029872</v>
          </cell>
          <cell r="C27">
            <v>0.22086234457974285</v>
          </cell>
          <cell r="D27">
            <v>0.19207373747956069</v>
          </cell>
          <cell r="E27">
            <v>0.12577097521300118</v>
          </cell>
          <cell r="F27">
            <v>7.6499523290877391E-2</v>
          </cell>
          <cell r="G27">
            <v>8.6483310356769039E-2</v>
          </cell>
          <cell r="H27">
            <v>0.14260087926739118</v>
          </cell>
          <cell r="I27">
            <v>0.17560329285146281</v>
          </cell>
          <cell r="J27">
            <v>0.1913495365673441</v>
          </cell>
          <cell r="K27">
            <v>0.21180974211330295</v>
          </cell>
          <cell r="L27">
            <v>0.25307908090201181</v>
          </cell>
          <cell r="M27">
            <v>0.29140011694110513</v>
          </cell>
          <cell r="N27">
            <v>0.25597916657302733</v>
          </cell>
          <cell r="O27">
            <v>0.23650943653750289</v>
          </cell>
          <cell r="P27">
            <v>0.17646143737364639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queryTables/queryTable1.xml><?xml version="1.0" encoding="utf-8"?>
<queryTable xmlns="http://schemas.openxmlformats.org/spreadsheetml/2006/main" name="BIE_c20180112105357" preserveFormatting="0" adjustColumnWidth="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3.emf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opLeftCell="D1" workbookViewId="0">
      <selection activeCell="I1" sqref="I1"/>
    </sheetView>
  </sheetViews>
  <sheetFormatPr defaultRowHeight="15" x14ac:dyDescent="0.25"/>
  <cols>
    <col min="3" max="6" width="13.7109375" customWidth="1"/>
    <col min="7" max="9" width="13.85546875" customWidth="1"/>
  </cols>
  <sheetData>
    <row r="1" spans="1:9" ht="45" x14ac:dyDescent="0.25">
      <c r="A1" s="101" t="s">
        <v>234</v>
      </c>
      <c r="B1" s="101"/>
      <c r="C1" s="56" t="s">
        <v>235</v>
      </c>
      <c r="D1" s="56" t="s">
        <v>236</v>
      </c>
      <c r="E1" s="56" t="s">
        <v>237</v>
      </c>
      <c r="F1" s="56" t="s">
        <v>238</v>
      </c>
      <c r="G1" s="56" t="s">
        <v>239</v>
      </c>
      <c r="H1" s="56" t="s">
        <v>240</v>
      </c>
      <c r="I1" s="56" t="s">
        <v>241</v>
      </c>
    </row>
    <row r="2" spans="1:9" x14ac:dyDescent="0.25">
      <c r="A2" t="s">
        <v>242</v>
      </c>
      <c r="B2">
        <v>2014</v>
      </c>
    </row>
    <row r="3" spans="1:9" x14ac:dyDescent="0.25">
      <c r="A3" t="s">
        <v>243</v>
      </c>
    </row>
    <row r="4" spans="1:9" x14ac:dyDescent="0.25">
      <c r="A4" t="s">
        <v>244</v>
      </c>
    </row>
    <row r="5" spans="1:9" x14ac:dyDescent="0.25">
      <c r="A5" t="s">
        <v>245</v>
      </c>
      <c r="C5">
        <v>148533</v>
      </c>
      <c r="D5">
        <v>337089</v>
      </c>
      <c r="E5">
        <v>861711</v>
      </c>
      <c r="F5">
        <v>936357</v>
      </c>
      <c r="G5">
        <f t="shared" ref="G5:G24" si="0">C5+D5</f>
        <v>485622</v>
      </c>
      <c r="H5">
        <f t="shared" ref="H5:I24" si="1">E5</f>
        <v>861711</v>
      </c>
      <c r="I5">
        <f t="shared" si="1"/>
        <v>936357</v>
      </c>
    </row>
    <row r="6" spans="1:9" x14ac:dyDescent="0.25">
      <c r="A6" t="s">
        <v>242</v>
      </c>
      <c r="B6">
        <v>2015</v>
      </c>
      <c r="C6">
        <v>145888</v>
      </c>
      <c r="D6">
        <v>332685</v>
      </c>
      <c r="E6">
        <v>838840</v>
      </c>
      <c r="F6">
        <v>884237</v>
      </c>
      <c r="G6">
        <f>C6+D6</f>
        <v>478573</v>
      </c>
      <c r="H6">
        <f>E6</f>
        <v>838840</v>
      </c>
      <c r="I6">
        <f>F6</f>
        <v>884237</v>
      </c>
    </row>
    <row r="7" spans="1:9" x14ac:dyDescent="0.25">
      <c r="A7" t="s">
        <v>243</v>
      </c>
      <c r="C7">
        <v>133387</v>
      </c>
      <c r="D7">
        <v>335408</v>
      </c>
      <c r="E7">
        <v>853869</v>
      </c>
      <c r="F7">
        <v>964764</v>
      </c>
      <c r="G7">
        <f t="shared" si="0"/>
        <v>468795</v>
      </c>
      <c r="H7">
        <f t="shared" si="1"/>
        <v>853869</v>
      </c>
      <c r="I7">
        <f t="shared" si="1"/>
        <v>964764</v>
      </c>
    </row>
    <row r="8" spans="1:9" x14ac:dyDescent="0.25">
      <c r="A8" t="s">
        <v>244</v>
      </c>
      <c r="C8">
        <v>154785</v>
      </c>
      <c r="D8">
        <v>350539</v>
      </c>
      <c r="E8">
        <v>916025</v>
      </c>
      <c r="F8">
        <v>1023504</v>
      </c>
      <c r="G8">
        <f t="shared" si="0"/>
        <v>505324</v>
      </c>
      <c r="H8">
        <f t="shared" si="1"/>
        <v>916025</v>
      </c>
      <c r="I8">
        <f t="shared" si="1"/>
        <v>1023504</v>
      </c>
    </row>
    <row r="9" spans="1:9" x14ac:dyDescent="0.25">
      <c r="A9" t="s">
        <v>245</v>
      </c>
      <c r="C9">
        <v>144098</v>
      </c>
      <c r="D9">
        <v>300884</v>
      </c>
      <c r="E9">
        <v>841577</v>
      </c>
      <c r="F9">
        <v>953269</v>
      </c>
      <c r="G9">
        <f t="shared" si="0"/>
        <v>444982</v>
      </c>
      <c r="H9">
        <f t="shared" si="1"/>
        <v>841577</v>
      </c>
      <c r="I9">
        <f t="shared" si="1"/>
        <v>953269</v>
      </c>
    </row>
    <row r="10" spans="1:9" x14ac:dyDescent="0.25">
      <c r="A10" t="s">
        <v>242</v>
      </c>
      <c r="B10">
        <v>2016</v>
      </c>
      <c r="C10">
        <v>131771</v>
      </c>
      <c r="D10">
        <v>303547</v>
      </c>
      <c r="E10">
        <v>781429</v>
      </c>
      <c r="F10">
        <v>923150</v>
      </c>
      <c r="G10">
        <f t="shared" si="0"/>
        <v>435318</v>
      </c>
      <c r="H10">
        <f t="shared" si="1"/>
        <v>781429</v>
      </c>
      <c r="I10">
        <f t="shared" si="1"/>
        <v>923150</v>
      </c>
    </row>
    <row r="11" spans="1:9" x14ac:dyDescent="0.25">
      <c r="A11" t="s">
        <v>243</v>
      </c>
      <c r="C11">
        <v>108500</v>
      </c>
      <c r="D11">
        <v>299351</v>
      </c>
      <c r="E11">
        <v>721908</v>
      </c>
      <c r="F11">
        <v>975992</v>
      </c>
      <c r="G11">
        <f t="shared" si="0"/>
        <v>407851</v>
      </c>
      <c r="H11">
        <f t="shared" si="1"/>
        <v>721908</v>
      </c>
      <c r="I11">
        <f t="shared" si="1"/>
        <v>975992</v>
      </c>
    </row>
    <row r="12" spans="1:9" x14ac:dyDescent="0.25">
      <c r="A12" t="s">
        <v>244</v>
      </c>
      <c r="C12">
        <v>108302</v>
      </c>
      <c r="D12">
        <v>261612</v>
      </c>
      <c r="E12">
        <v>803897</v>
      </c>
      <c r="F12">
        <v>1008829</v>
      </c>
      <c r="G12">
        <f t="shared" si="0"/>
        <v>369914</v>
      </c>
      <c r="H12">
        <f t="shared" si="1"/>
        <v>803897</v>
      </c>
      <c r="I12">
        <f t="shared" si="1"/>
        <v>1008829</v>
      </c>
    </row>
    <row r="13" spans="1:9" x14ac:dyDescent="0.25">
      <c r="A13" t="s">
        <v>245</v>
      </c>
      <c r="C13">
        <v>87679</v>
      </c>
      <c r="D13">
        <v>242123</v>
      </c>
      <c r="E13">
        <v>683897</v>
      </c>
      <c r="F13">
        <v>896669</v>
      </c>
      <c r="G13">
        <f t="shared" si="0"/>
        <v>329802</v>
      </c>
      <c r="H13">
        <f t="shared" si="1"/>
        <v>683897</v>
      </c>
      <c r="I13">
        <f t="shared" si="1"/>
        <v>896669</v>
      </c>
    </row>
    <row r="14" spans="1:9" x14ac:dyDescent="0.25">
      <c r="A14" t="s">
        <v>242</v>
      </c>
      <c r="B14">
        <v>2017</v>
      </c>
      <c r="C14">
        <v>90186</v>
      </c>
      <c r="D14">
        <v>250670</v>
      </c>
      <c r="E14">
        <v>611796</v>
      </c>
      <c r="F14">
        <v>866751</v>
      </c>
      <c r="G14">
        <f t="shared" si="0"/>
        <v>340856</v>
      </c>
      <c r="H14">
        <f t="shared" si="1"/>
        <v>611796</v>
      </c>
      <c r="I14">
        <f t="shared" si="1"/>
        <v>866751</v>
      </c>
    </row>
    <row r="15" spans="1:9" x14ac:dyDescent="0.25">
      <c r="A15" t="s">
        <v>243</v>
      </c>
      <c r="C15">
        <v>95230</v>
      </c>
      <c r="D15">
        <v>235994</v>
      </c>
      <c r="E15">
        <v>656475</v>
      </c>
      <c r="F15">
        <v>882271</v>
      </c>
      <c r="G15">
        <f t="shared" si="0"/>
        <v>331224</v>
      </c>
      <c r="H15">
        <f t="shared" si="1"/>
        <v>656475</v>
      </c>
      <c r="I15">
        <f t="shared" si="1"/>
        <v>882271</v>
      </c>
    </row>
    <row r="16" spans="1:9" x14ac:dyDescent="0.25">
      <c r="A16" t="s">
        <v>244</v>
      </c>
      <c r="C16">
        <v>83900</v>
      </c>
      <c r="D16">
        <v>244279</v>
      </c>
      <c r="E16">
        <v>685843</v>
      </c>
      <c r="F16">
        <v>916677</v>
      </c>
      <c r="G16">
        <f t="shared" si="0"/>
        <v>328179</v>
      </c>
      <c r="H16">
        <f t="shared" si="1"/>
        <v>685843</v>
      </c>
      <c r="I16">
        <f t="shared" si="1"/>
        <v>916677</v>
      </c>
    </row>
    <row r="17" spans="1:9" x14ac:dyDescent="0.25">
      <c r="A17" t="s">
        <v>245</v>
      </c>
      <c r="C17">
        <v>96591</v>
      </c>
      <c r="D17">
        <v>229029</v>
      </c>
      <c r="E17">
        <v>652254</v>
      </c>
      <c r="F17">
        <v>852289</v>
      </c>
      <c r="G17">
        <f t="shared" si="0"/>
        <v>325620</v>
      </c>
      <c r="H17">
        <f t="shared" si="1"/>
        <v>652254</v>
      </c>
      <c r="I17">
        <f t="shared" si="1"/>
        <v>852289</v>
      </c>
    </row>
    <row r="18" spans="1:9" x14ac:dyDescent="0.25">
      <c r="A18" t="s">
        <v>242</v>
      </c>
      <c r="B18">
        <v>2018</v>
      </c>
      <c r="C18">
        <v>79127</v>
      </c>
      <c r="D18">
        <v>219692</v>
      </c>
      <c r="E18">
        <v>605755</v>
      </c>
      <c r="F18">
        <v>807232</v>
      </c>
      <c r="G18">
        <f t="shared" si="0"/>
        <v>298819</v>
      </c>
      <c r="H18">
        <f t="shared" si="1"/>
        <v>605755</v>
      </c>
      <c r="I18">
        <f t="shared" si="1"/>
        <v>807232</v>
      </c>
    </row>
    <row r="19" spans="1:9" x14ac:dyDescent="0.25">
      <c r="A19" t="s">
        <v>243</v>
      </c>
      <c r="C19">
        <v>82207</v>
      </c>
      <c r="D19">
        <v>202435</v>
      </c>
      <c r="E19">
        <v>651676</v>
      </c>
      <c r="F19">
        <v>920785</v>
      </c>
      <c r="G19">
        <f t="shared" si="0"/>
        <v>284642</v>
      </c>
      <c r="H19">
        <f t="shared" si="1"/>
        <v>651676</v>
      </c>
      <c r="I19">
        <f t="shared" si="1"/>
        <v>920785</v>
      </c>
    </row>
    <row r="20" spans="1:9" x14ac:dyDescent="0.25">
      <c r="A20" t="s">
        <v>244</v>
      </c>
      <c r="C20">
        <v>84198</v>
      </c>
      <c r="D20">
        <v>227571</v>
      </c>
      <c r="E20">
        <v>689315</v>
      </c>
      <c r="F20">
        <v>932824</v>
      </c>
      <c r="G20">
        <f t="shared" si="0"/>
        <v>311769</v>
      </c>
      <c r="H20">
        <f t="shared" si="1"/>
        <v>689315</v>
      </c>
      <c r="I20">
        <f t="shared" si="1"/>
        <v>932824</v>
      </c>
    </row>
    <row r="21" spans="1:9" x14ac:dyDescent="0.25">
      <c r="A21" t="s">
        <v>245</v>
      </c>
      <c r="C21">
        <v>85976</v>
      </c>
      <c r="D21">
        <v>220614</v>
      </c>
      <c r="E21">
        <v>622648</v>
      </c>
      <c r="F21">
        <v>899353</v>
      </c>
      <c r="G21">
        <f t="shared" si="0"/>
        <v>306590</v>
      </c>
      <c r="H21">
        <f t="shared" si="1"/>
        <v>622648</v>
      </c>
      <c r="I21">
        <f t="shared" si="1"/>
        <v>899353</v>
      </c>
    </row>
    <row r="22" spans="1:9" x14ac:dyDescent="0.25">
      <c r="A22" t="s">
        <v>242</v>
      </c>
      <c r="B22">
        <v>2019</v>
      </c>
      <c r="C22">
        <v>86381</v>
      </c>
      <c r="D22">
        <v>215955</v>
      </c>
      <c r="E22">
        <v>644228</v>
      </c>
      <c r="F22">
        <v>938500</v>
      </c>
      <c r="G22">
        <f t="shared" si="0"/>
        <v>302336</v>
      </c>
      <c r="H22">
        <f t="shared" si="1"/>
        <v>644228</v>
      </c>
      <c r="I22">
        <f t="shared" si="1"/>
        <v>938500</v>
      </c>
    </row>
    <row r="23" spans="1:9" x14ac:dyDescent="0.25">
      <c r="A23" t="s">
        <v>243</v>
      </c>
      <c r="C23">
        <v>87070</v>
      </c>
      <c r="D23">
        <v>256735</v>
      </c>
      <c r="E23">
        <v>724140</v>
      </c>
      <c r="F23">
        <v>945312</v>
      </c>
      <c r="G23">
        <f t="shared" si="0"/>
        <v>343805</v>
      </c>
      <c r="H23">
        <f t="shared" si="1"/>
        <v>724140</v>
      </c>
      <c r="I23">
        <f t="shared" si="1"/>
        <v>945312</v>
      </c>
    </row>
    <row r="24" spans="1:9" x14ac:dyDescent="0.25">
      <c r="A24" t="s">
        <v>244</v>
      </c>
      <c r="C24">
        <v>88536</v>
      </c>
      <c r="D24">
        <v>220255</v>
      </c>
      <c r="E24">
        <v>802816</v>
      </c>
      <c r="F24">
        <v>1035166</v>
      </c>
      <c r="G24">
        <f t="shared" si="0"/>
        <v>308791</v>
      </c>
      <c r="H24">
        <f t="shared" si="1"/>
        <v>802816</v>
      </c>
      <c r="I24">
        <f t="shared" si="1"/>
        <v>1035166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B5" sqref="B5"/>
    </sheetView>
  </sheetViews>
  <sheetFormatPr defaultRowHeight="15" x14ac:dyDescent="0.25"/>
  <cols>
    <col min="2" max="2" width="24.7109375" customWidth="1"/>
    <col min="3" max="3" width="12.85546875" customWidth="1"/>
  </cols>
  <sheetData>
    <row r="1" spans="1:15" x14ac:dyDescent="0.25">
      <c r="A1" s="102" t="s">
        <v>222</v>
      </c>
      <c r="B1" s="102"/>
      <c r="C1" s="102"/>
      <c r="D1" s="102"/>
    </row>
    <row r="2" spans="1:15" ht="25.5" x14ac:dyDescent="0.25">
      <c r="A2" s="50"/>
      <c r="B2" s="51" t="s">
        <v>223</v>
      </c>
      <c r="C2" s="52" t="s">
        <v>224</v>
      </c>
      <c r="D2" s="50"/>
    </row>
    <row r="3" spans="1:15" x14ac:dyDescent="0.25">
      <c r="A3" s="50"/>
      <c r="B3" s="48" t="s">
        <v>225</v>
      </c>
      <c r="C3" s="53">
        <v>2.06</v>
      </c>
      <c r="D3" s="50"/>
    </row>
    <row r="4" spans="1:15" x14ac:dyDescent="0.25">
      <c r="A4" s="50"/>
      <c r="B4" s="48" t="s">
        <v>226</v>
      </c>
      <c r="C4" s="53">
        <v>3.75</v>
      </c>
      <c r="D4" s="50"/>
    </row>
    <row r="5" spans="1:15" x14ac:dyDescent="0.25">
      <c r="A5" s="50"/>
      <c r="B5" s="48" t="s">
        <v>227</v>
      </c>
      <c r="C5" s="53">
        <v>4.54</v>
      </c>
      <c r="D5" s="50"/>
    </row>
    <row r="6" spans="1:15" x14ac:dyDescent="0.25">
      <c r="A6" s="50"/>
      <c r="B6" s="48" t="s">
        <v>228</v>
      </c>
      <c r="C6" s="53">
        <v>5.55</v>
      </c>
      <c r="D6" s="50"/>
    </row>
    <row r="7" spans="1:15" x14ac:dyDescent="0.25">
      <c r="A7" s="50"/>
      <c r="B7" s="48" t="s">
        <v>229</v>
      </c>
      <c r="C7" s="53">
        <v>4.3099999999999996</v>
      </c>
      <c r="D7" s="50"/>
      <c r="L7" t="s">
        <v>230</v>
      </c>
      <c r="M7" t="s">
        <v>231</v>
      </c>
      <c r="N7" t="s">
        <v>201</v>
      </c>
      <c r="O7" t="s">
        <v>232</v>
      </c>
    </row>
    <row r="8" spans="1:15" x14ac:dyDescent="0.25">
      <c r="A8" s="50"/>
      <c r="B8" s="54" t="s">
        <v>233</v>
      </c>
      <c r="C8" s="55">
        <v>1.49</v>
      </c>
      <c r="D8" s="50"/>
      <c r="L8">
        <v>0</v>
      </c>
      <c r="M8">
        <v>7.0989999999999996E-4</v>
      </c>
      <c r="N8">
        <v>0</v>
      </c>
      <c r="O8">
        <f>N8^2</f>
        <v>0</v>
      </c>
    </row>
    <row r="9" spans="1:15" x14ac:dyDescent="0.25">
      <c r="B9" s="103" t="s">
        <v>246</v>
      </c>
      <c r="C9" s="103"/>
      <c r="L9">
        <v>4.2715000000000001E-3</v>
      </c>
      <c r="M9">
        <v>3.8685E-3</v>
      </c>
      <c r="N9">
        <v>1</v>
      </c>
      <c r="O9">
        <f t="shared" ref="O9:O32" si="0">N9^2</f>
        <v>1</v>
      </c>
    </row>
    <row r="10" spans="1:15" x14ac:dyDescent="0.25">
      <c r="L10">
        <v>8.1654999999999991E-3</v>
      </c>
      <c r="M10">
        <v>8.0894000000000001E-3</v>
      </c>
      <c r="N10">
        <v>2</v>
      </c>
      <c r="O10">
        <f t="shared" si="0"/>
        <v>4</v>
      </c>
    </row>
    <row r="11" spans="1:15" x14ac:dyDescent="0.25">
      <c r="L11">
        <v>1.1682E-2</v>
      </c>
      <c r="M11">
        <v>8.4458999999999992E-3</v>
      </c>
      <c r="N11">
        <v>3</v>
      </c>
      <c r="O11">
        <f t="shared" si="0"/>
        <v>9</v>
      </c>
    </row>
    <row r="12" spans="1:15" x14ac:dyDescent="0.25">
      <c r="L12">
        <v>1.4821000000000001E-2</v>
      </c>
      <c r="M12">
        <v>7.7080999999999998E-3</v>
      </c>
      <c r="N12">
        <v>4</v>
      </c>
      <c r="O12">
        <f t="shared" si="0"/>
        <v>16</v>
      </c>
    </row>
    <row r="13" spans="1:15" x14ac:dyDescent="0.25">
      <c r="L13">
        <v>1.7582500000000001E-2</v>
      </c>
      <c r="M13">
        <v>7.3155E-3</v>
      </c>
      <c r="N13">
        <v>5</v>
      </c>
      <c r="O13">
        <f t="shared" si="0"/>
        <v>25</v>
      </c>
    </row>
    <row r="14" spans="1:15" x14ac:dyDescent="0.25">
      <c r="L14">
        <v>1.9966600000000001E-2</v>
      </c>
      <c r="M14">
        <v>1.15344E-2</v>
      </c>
      <c r="N14">
        <v>6</v>
      </c>
      <c r="O14">
        <f t="shared" si="0"/>
        <v>36</v>
      </c>
    </row>
    <row r="15" spans="1:15" x14ac:dyDescent="0.25">
      <c r="L15">
        <v>2.1973199999999998E-2</v>
      </c>
      <c r="M15">
        <v>8.3846000000000007E-3</v>
      </c>
      <c r="N15">
        <v>7</v>
      </c>
      <c r="O15">
        <f t="shared" si="0"/>
        <v>49</v>
      </c>
    </row>
    <row r="16" spans="1:15" x14ac:dyDescent="0.25">
      <c r="L16">
        <v>2.36023E-2</v>
      </c>
      <c r="M16">
        <v>1.45431E-2</v>
      </c>
      <c r="N16">
        <v>8</v>
      </c>
      <c r="O16">
        <f t="shared" si="0"/>
        <v>64</v>
      </c>
    </row>
    <row r="17" spans="12:15" x14ac:dyDescent="0.25">
      <c r="L17">
        <v>2.4853900000000002E-2</v>
      </c>
      <c r="M17">
        <v>2.3326400000000001E-2</v>
      </c>
      <c r="N17">
        <v>9</v>
      </c>
      <c r="O17">
        <f t="shared" si="0"/>
        <v>81</v>
      </c>
    </row>
    <row r="18" spans="12:15" x14ac:dyDescent="0.25">
      <c r="L18">
        <v>2.5728000000000001E-2</v>
      </c>
      <c r="M18">
        <v>2.6323800000000001E-2</v>
      </c>
      <c r="N18">
        <v>10</v>
      </c>
      <c r="O18">
        <f t="shared" si="0"/>
        <v>100</v>
      </c>
    </row>
    <row r="19" spans="12:15" x14ac:dyDescent="0.25">
      <c r="L19">
        <v>2.62247E-2</v>
      </c>
      <c r="M19">
        <v>3.1502799999999997E-2</v>
      </c>
      <c r="N19">
        <v>11</v>
      </c>
      <c r="O19">
        <f t="shared" si="0"/>
        <v>121</v>
      </c>
    </row>
    <row r="20" spans="12:15" x14ac:dyDescent="0.25">
      <c r="L20">
        <v>2.6343800000000001E-2</v>
      </c>
      <c r="M20">
        <v>2.76466E-2</v>
      </c>
      <c r="N20">
        <v>12</v>
      </c>
      <c r="O20">
        <f t="shared" si="0"/>
        <v>144</v>
      </c>
    </row>
    <row r="21" spans="12:15" x14ac:dyDescent="0.25">
      <c r="L21">
        <v>2.6085500000000001E-2</v>
      </c>
      <c r="M21">
        <v>2.20279E-2</v>
      </c>
      <c r="N21">
        <v>13</v>
      </c>
      <c r="O21">
        <f t="shared" si="0"/>
        <v>169</v>
      </c>
    </row>
    <row r="22" spans="12:15" x14ac:dyDescent="0.25">
      <c r="L22">
        <v>2.5449699999999999E-2</v>
      </c>
      <c r="M22">
        <v>3.0047399999999998E-2</v>
      </c>
      <c r="N22">
        <v>14</v>
      </c>
      <c r="O22">
        <f t="shared" si="0"/>
        <v>196</v>
      </c>
    </row>
    <row r="23" spans="12:15" x14ac:dyDescent="0.25">
      <c r="L23">
        <v>2.44364E-2</v>
      </c>
      <c r="M23">
        <v>3.8821099999999997E-2</v>
      </c>
      <c r="N23">
        <v>15</v>
      </c>
      <c r="O23">
        <f t="shared" si="0"/>
        <v>225</v>
      </c>
    </row>
    <row r="24" spans="12:15" x14ac:dyDescent="0.25">
      <c r="L24">
        <v>2.3045699999999999E-2</v>
      </c>
      <c r="M24">
        <v>4.18421E-2</v>
      </c>
      <c r="N24">
        <v>16</v>
      </c>
      <c r="O24">
        <f t="shared" si="0"/>
        <v>256</v>
      </c>
    </row>
    <row r="25" spans="12:15" x14ac:dyDescent="0.25">
      <c r="L25">
        <v>2.1277399999999998E-2</v>
      </c>
      <c r="M25">
        <v>3.64552E-2</v>
      </c>
      <c r="N25">
        <v>17</v>
      </c>
      <c r="O25">
        <f t="shared" si="0"/>
        <v>289</v>
      </c>
    </row>
    <row r="26" spans="12:15" x14ac:dyDescent="0.25">
      <c r="L26">
        <v>1.9131700000000001E-2</v>
      </c>
      <c r="M26">
        <v>2.1856299999999999E-2</v>
      </c>
      <c r="N26">
        <v>18</v>
      </c>
      <c r="O26">
        <f t="shared" si="0"/>
        <v>324</v>
      </c>
    </row>
    <row r="27" spans="12:15" x14ac:dyDescent="0.25">
      <c r="L27">
        <v>1.6608499999999998E-2</v>
      </c>
      <c r="M27">
        <v>1.3579000000000001E-2</v>
      </c>
      <c r="N27">
        <v>19</v>
      </c>
      <c r="O27">
        <f t="shared" si="0"/>
        <v>361</v>
      </c>
    </row>
    <row r="28" spans="12:15" x14ac:dyDescent="0.25">
      <c r="L28">
        <v>1.3707799999999999E-2</v>
      </c>
      <c r="M28">
        <v>6.4935000000000001E-3</v>
      </c>
      <c r="N28">
        <v>20</v>
      </c>
      <c r="O28">
        <f t="shared" si="0"/>
        <v>400</v>
      </c>
    </row>
    <row r="29" spans="12:15" x14ac:dyDescent="0.25">
      <c r="L29">
        <v>1.0429600000000001E-2</v>
      </c>
      <c r="M29">
        <v>0</v>
      </c>
      <c r="N29">
        <v>21</v>
      </c>
      <c r="O29">
        <f t="shared" si="0"/>
        <v>441</v>
      </c>
    </row>
    <row r="30" spans="12:15" x14ac:dyDescent="0.25">
      <c r="L30">
        <v>6.7739999999999996E-3</v>
      </c>
      <c r="M30">
        <v>0</v>
      </c>
      <c r="N30">
        <v>22</v>
      </c>
      <c r="O30">
        <f t="shared" si="0"/>
        <v>484</v>
      </c>
    </row>
    <row r="31" spans="12:15" x14ac:dyDescent="0.25">
      <c r="L31">
        <v>2.7409000000000001E-3</v>
      </c>
      <c r="M31">
        <v>0</v>
      </c>
      <c r="N31">
        <v>23</v>
      </c>
      <c r="O31">
        <f t="shared" si="0"/>
        <v>529</v>
      </c>
    </row>
    <row r="32" spans="12:15" x14ac:dyDescent="0.25">
      <c r="L32">
        <v>0</v>
      </c>
      <c r="M32">
        <v>0</v>
      </c>
      <c r="N32">
        <v>24</v>
      </c>
      <c r="O32">
        <f t="shared" si="0"/>
        <v>576</v>
      </c>
    </row>
  </sheetData>
  <mergeCells count="2">
    <mergeCell ref="A1:D1"/>
    <mergeCell ref="B9:C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3"/>
  <sheetViews>
    <sheetView workbookViewId="0">
      <pane xSplit="1" ySplit="2" topLeftCell="AF28" activePane="bottomRight" state="frozen"/>
      <selection pane="topRight" activeCell="B1" sqref="B1"/>
      <selection pane="bottomLeft" activeCell="A3" sqref="A3"/>
      <selection pane="bottomRight" activeCell="AF46" sqref="AF46"/>
    </sheetView>
  </sheetViews>
  <sheetFormatPr defaultColWidth="11.42578125" defaultRowHeight="15" outlineLevelRow="1" x14ac:dyDescent="0.25"/>
  <cols>
    <col min="1" max="1" width="11.42578125" style="35"/>
    <col min="2" max="12" width="17.7109375" style="35" customWidth="1"/>
    <col min="13" max="16384" width="11.42578125" style="35"/>
  </cols>
  <sheetData>
    <row r="1" spans="1:34" x14ac:dyDescent="0.25">
      <c r="B1" s="104" t="s">
        <v>189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5" t="s">
        <v>190</v>
      </c>
      <c r="N1" s="105"/>
      <c r="O1" s="105"/>
      <c r="P1" s="105"/>
      <c r="Q1" s="105"/>
      <c r="R1" s="106" t="s">
        <v>191</v>
      </c>
      <c r="S1" s="106"/>
      <c r="T1" s="106"/>
      <c r="U1" s="106"/>
      <c r="V1" s="106"/>
      <c r="W1" s="106"/>
      <c r="X1" s="106"/>
      <c r="Y1" s="107" t="s">
        <v>192</v>
      </c>
      <c r="Z1" s="107"/>
      <c r="AA1" s="107"/>
      <c r="AB1" s="107"/>
      <c r="AC1" s="107"/>
      <c r="AD1" s="107"/>
      <c r="AE1" s="107"/>
    </row>
    <row r="2" spans="1:34" ht="31.5" customHeight="1" x14ac:dyDescent="0.25">
      <c r="A2" s="36" t="s">
        <v>84</v>
      </c>
      <c r="B2" s="36" t="s">
        <v>193</v>
      </c>
      <c r="C2" s="36" t="s">
        <v>194</v>
      </c>
      <c r="D2" s="36" t="s">
        <v>195</v>
      </c>
      <c r="E2" s="36" t="s">
        <v>196</v>
      </c>
      <c r="F2" s="36" t="s">
        <v>197</v>
      </c>
      <c r="G2" s="36" t="s">
        <v>198</v>
      </c>
      <c r="H2" s="36" t="s">
        <v>199</v>
      </c>
      <c r="I2" s="36" t="s">
        <v>200</v>
      </c>
      <c r="J2" s="36" t="s">
        <v>201</v>
      </c>
      <c r="K2" s="36" t="s">
        <v>202</v>
      </c>
      <c r="L2" s="36" t="s">
        <v>203</v>
      </c>
      <c r="M2" s="36" t="s">
        <v>204</v>
      </c>
      <c r="N2" s="36" t="s">
        <v>205</v>
      </c>
      <c r="O2" s="36" t="s">
        <v>206</v>
      </c>
      <c r="P2" s="36" t="s">
        <v>207</v>
      </c>
      <c r="Q2" s="36" t="s">
        <v>208</v>
      </c>
      <c r="R2" s="37" t="s">
        <v>204</v>
      </c>
      <c r="S2" s="37" t="s">
        <v>205</v>
      </c>
      <c r="T2" s="37" t="s">
        <v>206</v>
      </c>
      <c r="U2" s="37" t="s">
        <v>208</v>
      </c>
      <c r="V2" s="37" t="s">
        <v>209</v>
      </c>
      <c r="W2" s="37" t="s">
        <v>210</v>
      </c>
      <c r="X2" s="37" t="s">
        <v>211</v>
      </c>
      <c r="Y2" s="38" t="s">
        <v>204</v>
      </c>
      <c r="Z2" s="38" t="s">
        <v>205</v>
      </c>
      <c r="AA2" s="38" t="s">
        <v>206</v>
      </c>
      <c r="AB2" s="38" t="s">
        <v>208</v>
      </c>
      <c r="AC2" s="38" t="s">
        <v>209</v>
      </c>
      <c r="AD2" s="38" t="s">
        <v>210</v>
      </c>
      <c r="AE2" s="38" t="s">
        <v>211</v>
      </c>
      <c r="AF2" s="38" t="s">
        <v>221</v>
      </c>
    </row>
    <row r="3" spans="1:34" ht="16.5" hidden="1" customHeight="1" outlineLevel="1" x14ac:dyDescent="0.25">
      <c r="A3" s="36" t="s">
        <v>212</v>
      </c>
      <c r="B3" s="36"/>
      <c r="C3" s="36"/>
      <c r="D3" s="36"/>
      <c r="E3" s="36"/>
      <c r="F3" s="36"/>
      <c r="G3" s="36"/>
      <c r="H3" s="36"/>
      <c r="I3" s="36"/>
      <c r="J3" s="39">
        <f t="shared" ref="J3:L3" si="0">AVERAGE(J5:J53)</f>
        <v>9.2011926107754611</v>
      </c>
      <c r="K3" s="39">
        <f t="shared" si="0"/>
        <v>648483.28540203348</v>
      </c>
      <c r="L3" s="39">
        <f t="shared" si="0"/>
        <v>354482.53320714633</v>
      </c>
      <c r="M3" s="39">
        <f>AVERAGE(M5:M53)</f>
        <v>224376.31093928925</v>
      </c>
      <c r="N3" s="39">
        <f t="shared" ref="N3:X3" si="1">AVERAGE(N5:N53)</f>
        <v>1986.280772694214</v>
      </c>
      <c r="O3" s="39">
        <f t="shared" si="1"/>
        <v>71215.891909316939</v>
      </c>
      <c r="P3" s="39">
        <f t="shared" si="1"/>
        <v>0.25633397246376521</v>
      </c>
      <c r="Q3" s="39">
        <f t="shared" si="1"/>
        <v>0.7436660275362349</v>
      </c>
      <c r="R3" s="39">
        <f t="shared" si="1"/>
        <v>12.32069117572615</v>
      </c>
      <c r="S3" s="39">
        <f t="shared" si="1"/>
        <v>7.593114571757364</v>
      </c>
      <c r="T3" s="39">
        <f t="shared" si="1"/>
        <v>11.172470901594263</v>
      </c>
      <c r="U3" s="39">
        <f t="shared" si="1"/>
        <v>-0.29621991990216429</v>
      </c>
      <c r="V3" s="39">
        <f t="shared" si="1"/>
        <v>2.2185368106259151</v>
      </c>
      <c r="W3" s="39">
        <f t="shared" si="1"/>
        <v>13.381779830217793</v>
      </c>
      <c r="X3" s="39">
        <f t="shared" si="1"/>
        <v>12.776690133220404</v>
      </c>
      <c r="Y3" s="38"/>
      <c r="Z3" s="38"/>
      <c r="AA3" s="38"/>
      <c r="AB3" s="38"/>
      <c r="AC3" s="38"/>
      <c r="AD3" s="38"/>
      <c r="AE3" s="38"/>
    </row>
    <row r="4" spans="1:34" ht="16.5" hidden="1" customHeight="1" outlineLevel="1" x14ac:dyDescent="0.25">
      <c r="A4" s="36" t="s">
        <v>213</v>
      </c>
      <c r="B4" s="36"/>
      <c r="C4" s="36"/>
      <c r="D4" s="36"/>
      <c r="E4" s="36"/>
      <c r="F4" s="36"/>
      <c r="G4" s="36"/>
      <c r="H4" s="36"/>
      <c r="I4" s="36"/>
      <c r="J4" s="40">
        <f>STDEVA(J5:J53)</f>
        <v>0.36978589085577956</v>
      </c>
      <c r="K4" s="40">
        <f t="shared" ref="K4:X4" si="2">STDEVA(K5:K53)</f>
        <v>22624.111153903301</v>
      </c>
      <c r="L4" s="40">
        <f t="shared" si="2"/>
        <v>20710.767040595707</v>
      </c>
      <c r="M4" s="40">
        <f t="shared" si="2"/>
        <v>6305.1967548621187</v>
      </c>
      <c r="N4" s="40">
        <f t="shared" si="2"/>
        <v>86.216206820457671</v>
      </c>
      <c r="O4" s="40">
        <f t="shared" si="2"/>
        <v>3203.1313545911726</v>
      </c>
      <c r="P4" s="40">
        <f t="shared" si="2"/>
        <v>7.9672293170950804E-3</v>
      </c>
      <c r="Q4" s="40">
        <f t="shared" si="2"/>
        <v>7.9672293170950838E-3</v>
      </c>
      <c r="R4" s="40">
        <f t="shared" si="2"/>
        <v>2.8206742466794183E-2</v>
      </c>
      <c r="S4" s="40">
        <f t="shared" si="2"/>
        <v>4.2765888507848356E-2</v>
      </c>
      <c r="T4" s="40">
        <f t="shared" si="2"/>
        <v>4.53052516299456E-2</v>
      </c>
      <c r="U4" s="40">
        <f t="shared" si="2"/>
        <v>1.078049453085141E-2</v>
      </c>
      <c r="V4" s="40">
        <f t="shared" si="2"/>
        <v>4.0388163651383556E-2</v>
      </c>
      <c r="W4" s="40">
        <f t="shared" si="2"/>
        <v>3.5573848043668727E-2</v>
      </c>
      <c r="X4" s="40">
        <f t="shared" si="2"/>
        <v>5.9803117448714631E-2</v>
      </c>
      <c r="Y4" s="38"/>
      <c r="Z4" s="38"/>
      <c r="AA4" s="38"/>
      <c r="AB4" s="38"/>
      <c r="AC4" s="38"/>
      <c r="AD4" s="38"/>
      <c r="AE4" s="38"/>
    </row>
    <row r="5" spans="1:34" ht="15.75" collapsed="1" x14ac:dyDescent="0.25">
      <c r="A5" s="6" t="s">
        <v>134</v>
      </c>
      <c r="B5" s="41">
        <v>9578883.4543781709</v>
      </c>
      <c r="C5" s="41">
        <v>120962.67787525299</v>
      </c>
      <c r="D5" s="41">
        <v>2723067.2531582401</v>
      </c>
      <c r="E5" s="41">
        <v>13753356.8850359</v>
      </c>
      <c r="F5" s="41">
        <v>41717934.304593503</v>
      </c>
      <c r="G5" s="41">
        <v>2896.7754665542202</v>
      </c>
      <c r="H5" s="42">
        <v>62.821907852810497</v>
      </c>
      <c r="I5" s="41">
        <v>10462844.3024993</v>
      </c>
      <c r="J5" s="42">
        <v>8.5405040423297791</v>
      </c>
      <c r="K5" s="41">
        <v>624130.91036249697</v>
      </c>
      <c r="L5" s="41">
        <v>304755.41953334899</v>
      </c>
      <c r="M5" s="41">
        <f>B5/F5*1000000</f>
        <v>229610.68456650438</v>
      </c>
      <c r="N5" s="41">
        <f>C5/H5</f>
        <v>1925.4855831291252</v>
      </c>
      <c r="O5" s="41">
        <f>D5/F5*1000000</f>
        <v>65273.300285589808</v>
      </c>
      <c r="P5" s="43">
        <f>I5/F5</f>
        <v>0.25079967349551269</v>
      </c>
      <c r="Q5" s="43">
        <f>1-P5</f>
        <v>0.74920032650448731</v>
      </c>
      <c r="R5" s="43">
        <f>LN(M5)</f>
        <v>12.344140477913202</v>
      </c>
      <c r="S5" s="43">
        <f>LN(N5)</f>
        <v>7.5629334658881255</v>
      </c>
      <c r="T5" s="43">
        <f>LN(O5)</f>
        <v>11.086338353942049</v>
      </c>
      <c r="U5" s="43">
        <f>LN(Q5)</f>
        <v>-0.28874887260812437</v>
      </c>
      <c r="V5" s="43">
        <f>LN(J5)</f>
        <v>2.1448200274088784</v>
      </c>
      <c r="W5" s="43">
        <f>LN(K5)</f>
        <v>13.344115417595839</v>
      </c>
      <c r="X5" s="43">
        <f>LN(L5)</f>
        <v>12.627264830723863</v>
      </c>
      <c r="Y5" s="44">
        <f>R5/AVERAGE(R$37:R$40)</f>
        <v>1.0035033503291695</v>
      </c>
      <c r="Z5" s="44">
        <f t="shared" ref="Z5:AE20" si="3">S5/AVERAGE(S$37:S$40)</f>
        <v>0.99691587715441177</v>
      </c>
      <c r="AA5" s="44">
        <f t="shared" si="3"/>
        <v>0.99340929740864936</v>
      </c>
      <c r="AB5" s="44">
        <f t="shared" si="3"/>
        <v>0.98828213085391436</v>
      </c>
      <c r="AC5" s="44">
        <f t="shared" si="3"/>
        <v>0.95226387264598344</v>
      </c>
      <c r="AD5" s="44">
        <f t="shared" si="3"/>
        <v>0.99541564014649586</v>
      </c>
      <c r="AE5" s="44">
        <f t="shared" si="3"/>
        <v>0.98401595018789723</v>
      </c>
      <c r="AF5" s="41">
        <v>99.553125283341998</v>
      </c>
      <c r="AG5" s="41"/>
      <c r="AH5" s="41"/>
    </row>
    <row r="6" spans="1:34" ht="15.75" x14ac:dyDescent="0.25">
      <c r="A6" s="6" t="s">
        <v>135</v>
      </c>
      <c r="B6" s="41">
        <v>9570269.43987469</v>
      </c>
      <c r="C6" s="41">
        <v>119380.02983057</v>
      </c>
      <c r="D6" s="41">
        <v>2723582.4385503898</v>
      </c>
      <c r="E6" s="41">
        <v>13771964.4350261</v>
      </c>
      <c r="F6" s="41">
        <v>41692276.121789299</v>
      </c>
      <c r="G6" s="41">
        <v>2859.0796150482602</v>
      </c>
      <c r="H6" s="42">
        <v>62.585830647471298</v>
      </c>
      <c r="I6" s="41">
        <v>10532351.6793795</v>
      </c>
      <c r="J6" s="42">
        <v>8.5555406732658099</v>
      </c>
      <c r="K6" s="41">
        <v>619475.80437580205</v>
      </c>
      <c r="L6" s="41">
        <v>306435.88848161802</v>
      </c>
      <c r="M6" s="41">
        <f t="shared" ref="M6:M53" si="4">B6/F6*1000000</f>
        <v>229545.38178531002</v>
      </c>
      <c r="N6" s="41">
        <f t="shared" ref="N6:N53" si="5">C6/H6</f>
        <v>1907.4609795147521</v>
      </c>
      <c r="O6" s="41">
        <f t="shared" ref="O6:O53" si="6">D6/F6*1000000</f>
        <v>65325.827512856413</v>
      </c>
      <c r="P6" s="43">
        <f t="shared" ref="P6:P53" si="7">I6/F6</f>
        <v>0.25262117253116489</v>
      </c>
      <c r="Q6" s="43">
        <f t="shared" ref="Q6:Q53" si="8">1-P6</f>
        <v>0.74737882746883511</v>
      </c>
      <c r="R6" s="43">
        <f t="shared" ref="R6:T53" si="9">LN(M6)</f>
        <v>12.343856030918289</v>
      </c>
      <c r="S6" s="43">
        <f t="shared" si="9"/>
        <v>7.553528306600624</v>
      </c>
      <c r="T6" s="43">
        <f t="shared" si="9"/>
        <v>11.087142757937457</v>
      </c>
      <c r="U6" s="43">
        <f t="shared" ref="U6:U53" si="10">LN(Q6)</f>
        <v>-0.29118309057814568</v>
      </c>
      <c r="V6" s="43">
        <f t="shared" ref="V6:X53" si="11">LN(J6)</f>
        <v>2.1465791050275396</v>
      </c>
      <c r="W6" s="43">
        <f t="shared" si="11"/>
        <v>13.336628922590945</v>
      </c>
      <c r="X6" s="43">
        <f t="shared" si="11"/>
        <v>12.632763839498645</v>
      </c>
      <c r="Y6" s="44">
        <f t="shared" ref="Y6:AE53" si="12">R6/AVERAGE(R$37:R$40)</f>
        <v>1.0034802265229477</v>
      </c>
      <c r="Z6" s="44">
        <f t="shared" si="3"/>
        <v>0.99567612638003744</v>
      </c>
      <c r="AA6" s="44">
        <f t="shared" si="3"/>
        <v>0.9934813773310186</v>
      </c>
      <c r="AB6" s="44">
        <f t="shared" si="3"/>
        <v>0.99661357159910624</v>
      </c>
      <c r="AC6" s="44">
        <f t="shared" si="3"/>
        <v>0.95304487340316812</v>
      </c>
      <c r="AD6" s="44">
        <f t="shared" si="3"/>
        <v>0.99485717868355594</v>
      </c>
      <c r="AE6" s="44">
        <f t="shared" si="3"/>
        <v>0.98444447627150655</v>
      </c>
      <c r="AF6" s="41">
        <v>100.184040526448</v>
      </c>
      <c r="AG6" s="41"/>
      <c r="AH6" s="41"/>
    </row>
    <row r="7" spans="1:34" ht="15.75" x14ac:dyDescent="0.25">
      <c r="A7" s="6" t="s">
        <v>136</v>
      </c>
      <c r="B7" s="41">
        <v>9693074.0130865201</v>
      </c>
      <c r="C7" s="41">
        <v>122674.514393868</v>
      </c>
      <c r="D7" s="41">
        <v>2768659.1531123002</v>
      </c>
      <c r="E7" s="41">
        <v>13905642.4969761</v>
      </c>
      <c r="F7" s="41">
        <v>42210535.774950102</v>
      </c>
      <c r="G7" s="41">
        <v>2900.4734292406902</v>
      </c>
      <c r="H7" s="42">
        <v>62.792851491476902</v>
      </c>
      <c r="I7" s="41">
        <v>10598614.960132999</v>
      </c>
      <c r="J7" s="42">
        <v>8.5709669265131954</v>
      </c>
      <c r="K7" s="41">
        <v>616301.39327954105</v>
      </c>
      <c r="L7" s="41">
        <v>310049.75799388101</v>
      </c>
      <c r="M7" s="41">
        <f t="shared" si="4"/>
        <v>229636.3653085609</v>
      </c>
      <c r="N7" s="41">
        <f t="shared" si="5"/>
        <v>1953.6382164539709</v>
      </c>
      <c r="O7" s="41">
        <f t="shared" si="6"/>
        <v>65591.660998422216</v>
      </c>
      <c r="P7" s="43">
        <f t="shared" si="7"/>
        <v>0.25108932558071823</v>
      </c>
      <c r="Q7" s="43">
        <f t="shared" si="8"/>
        <v>0.74891067441928172</v>
      </c>
      <c r="R7" s="43">
        <f t="shared" si="9"/>
        <v>12.344252316376139</v>
      </c>
      <c r="S7" s="43">
        <f t="shared" si="9"/>
        <v>7.5774486652320441</v>
      </c>
      <c r="T7" s="43">
        <f t="shared" si="9"/>
        <v>11.091203847925394</v>
      </c>
      <c r="U7" s="43">
        <f t="shared" si="10"/>
        <v>-0.28913556236427229</v>
      </c>
      <c r="V7" s="43">
        <f t="shared" si="11"/>
        <v>2.1483805531429017</v>
      </c>
      <c r="W7" s="43">
        <f t="shared" si="11"/>
        <v>13.331491397664218</v>
      </c>
      <c r="X7" s="43">
        <f t="shared" si="11"/>
        <v>12.644488073238712</v>
      </c>
      <c r="Y7" s="44">
        <f t="shared" si="12"/>
        <v>1.0035124421142518</v>
      </c>
      <c r="Z7" s="44">
        <f t="shared" si="3"/>
        <v>0.998829213130628</v>
      </c>
      <c r="AA7" s="44">
        <f t="shared" si="3"/>
        <v>0.99384527787444688</v>
      </c>
      <c r="AB7" s="44">
        <f t="shared" si="3"/>
        <v>0.98960562892590132</v>
      </c>
      <c r="AC7" s="44">
        <f t="shared" si="3"/>
        <v>0.95384468594537841</v>
      </c>
      <c r="AD7" s="44">
        <f t="shared" si="3"/>
        <v>0.99447394064164252</v>
      </c>
      <c r="AE7" s="44">
        <f t="shared" si="3"/>
        <v>0.98535812092524711</v>
      </c>
      <c r="AF7" s="41">
        <v>99.64911620673</v>
      </c>
      <c r="AG7" s="41"/>
      <c r="AH7" s="41"/>
    </row>
    <row r="8" spans="1:34" ht="15.75" x14ac:dyDescent="0.25">
      <c r="A8" s="6" t="s">
        <v>137</v>
      </c>
      <c r="B8" s="41">
        <v>9715975.7530269101</v>
      </c>
      <c r="C8" s="41">
        <v>128702.95082115001</v>
      </c>
      <c r="D8" s="41">
        <v>2864765.3987599602</v>
      </c>
      <c r="E8" s="41">
        <v>14124276.645731101</v>
      </c>
      <c r="F8" s="41">
        <v>42682298.946116798</v>
      </c>
      <c r="G8" s="41">
        <v>3028.31459065732</v>
      </c>
      <c r="H8" s="42">
        <v>63.039277147426901</v>
      </c>
      <c r="I8" s="41">
        <v>10664872.654582201</v>
      </c>
      <c r="J8" s="42">
        <v>8.6380377630457019</v>
      </c>
      <c r="K8" s="41">
        <v>619509.61525860603</v>
      </c>
      <c r="L8" s="41">
        <v>316175.29218708898</v>
      </c>
      <c r="M8" s="41">
        <f t="shared" si="4"/>
        <v>227634.78052793271</v>
      </c>
      <c r="N8" s="41">
        <f t="shared" si="5"/>
        <v>2041.6311329230291</v>
      </c>
      <c r="O8" s="41">
        <f t="shared" si="6"/>
        <v>67118.348109048951</v>
      </c>
      <c r="P8" s="43">
        <f t="shared" si="7"/>
        <v>0.24986640640059718</v>
      </c>
      <c r="Q8" s="43">
        <f t="shared" si="8"/>
        <v>0.75013359359940279</v>
      </c>
      <c r="R8" s="43">
        <f t="shared" si="9"/>
        <v>12.335497783829757</v>
      </c>
      <c r="S8" s="43">
        <f t="shared" si="9"/>
        <v>7.6215043423107636</v>
      </c>
      <c r="T8" s="43">
        <f t="shared" si="9"/>
        <v>11.11421272982883</v>
      </c>
      <c r="U8" s="43">
        <f t="shared" si="10"/>
        <v>-0.28750396351491564</v>
      </c>
      <c r="V8" s="43">
        <f t="shared" si="11"/>
        <v>2.1561754462638114</v>
      </c>
      <c r="W8" s="43">
        <f t="shared" si="11"/>
        <v>13.336683500929441</v>
      </c>
      <c r="X8" s="43">
        <f t="shared" si="11"/>
        <v>12.664052060878655</v>
      </c>
      <c r="Y8" s="44">
        <f t="shared" si="12"/>
        <v>1.0028007520005029</v>
      </c>
      <c r="Z8" s="44">
        <f t="shared" si="3"/>
        <v>1.0046364576550786</v>
      </c>
      <c r="AA8" s="44">
        <f t="shared" si="3"/>
        <v>0.99590702598965963</v>
      </c>
      <c r="AB8" s="44">
        <f t="shared" si="3"/>
        <v>0.98402126084516639</v>
      </c>
      <c r="AC8" s="44">
        <f t="shared" si="3"/>
        <v>0.95730548685889216</v>
      </c>
      <c r="AD8" s="44">
        <f t="shared" si="3"/>
        <v>0.99486125000114067</v>
      </c>
      <c r="AE8" s="44">
        <f t="shared" si="3"/>
        <v>0.98688270096257569</v>
      </c>
      <c r="AF8" s="41">
        <v>100.38439502798499</v>
      </c>
      <c r="AG8" s="41"/>
      <c r="AH8" s="41"/>
    </row>
    <row r="9" spans="1:34" ht="15.75" x14ac:dyDescent="0.25">
      <c r="A9" s="6" t="s">
        <v>138</v>
      </c>
      <c r="B9" s="41">
        <v>9934364.6214406304</v>
      </c>
      <c r="C9" s="41">
        <v>130130.678426987</v>
      </c>
      <c r="D9" s="41">
        <v>2934643.4980000202</v>
      </c>
      <c r="E9" s="41">
        <v>14376740.9039784</v>
      </c>
      <c r="F9" s="41">
        <v>43045882.3131781</v>
      </c>
      <c r="G9" s="41">
        <v>3021.1440593144998</v>
      </c>
      <c r="H9" s="42">
        <v>63.001881367914301</v>
      </c>
      <c r="I9" s="41">
        <v>10780108.956766799</v>
      </c>
      <c r="J9" s="42">
        <v>8.6939716027527378</v>
      </c>
      <c r="K9" s="41">
        <v>617162.52676629694</v>
      </c>
      <c r="L9" s="41">
        <v>325076.61189521803</v>
      </c>
      <c r="M9" s="41">
        <f t="shared" si="4"/>
        <v>230785.48022697438</v>
      </c>
      <c r="N9" s="41">
        <f t="shared" si="5"/>
        <v>2065.5046421083571</v>
      </c>
      <c r="O9" s="41">
        <f t="shared" si="6"/>
        <v>68174.778638504198</v>
      </c>
      <c r="P9" s="43">
        <f t="shared" si="7"/>
        <v>0.25043298865003327</v>
      </c>
      <c r="Q9" s="43">
        <f t="shared" si="8"/>
        <v>0.74956701134996673</v>
      </c>
      <c r="R9" s="43">
        <f t="shared" si="9"/>
        <v>12.349243901008764</v>
      </c>
      <c r="S9" s="43">
        <f t="shared" si="9"/>
        <v>7.633129854284479</v>
      </c>
      <c r="T9" s="43">
        <f t="shared" si="9"/>
        <v>11.12982996074855</v>
      </c>
      <c r="U9" s="43">
        <f t="shared" si="10"/>
        <v>-0.28825955736414449</v>
      </c>
      <c r="V9" s="43">
        <f t="shared" si="11"/>
        <v>2.162629866257233</v>
      </c>
      <c r="W9" s="43">
        <f t="shared" si="11"/>
        <v>13.332887682732094</v>
      </c>
      <c r="X9" s="43">
        <f t="shared" si="11"/>
        <v>12.691816162440544</v>
      </c>
      <c r="Y9" s="44">
        <f t="shared" si="12"/>
        <v>1.0039182275078364</v>
      </c>
      <c r="Z9" s="44">
        <f t="shared" si="3"/>
        <v>1.0061688865094272</v>
      </c>
      <c r="AA9" s="44">
        <f t="shared" si="3"/>
        <v>0.99730643325111235</v>
      </c>
      <c r="AB9" s="44">
        <f t="shared" si="3"/>
        <v>0.9866073831480211</v>
      </c>
      <c r="AC9" s="44">
        <f t="shared" si="3"/>
        <v>0.96017114034033813</v>
      </c>
      <c r="AD9" s="44">
        <f t="shared" si="3"/>
        <v>0.99457809771396777</v>
      </c>
      <c r="AE9" s="44">
        <f t="shared" si="3"/>
        <v>0.98904629847524217</v>
      </c>
      <c r="AF9" s="41">
        <v>101.219855854945</v>
      </c>
      <c r="AG9" s="41"/>
      <c r="AH9" s="41"/>
    </row>
    <row r="10" spans="1:34" ht="15.75" x14ac:dyDescent="0.25">
      <c r="A10" s="6" t="s">
        <v>139</v>
      </c>
      <c r="B10" s="41">
        <v>10047543.8748955</v>
      </c>
      <c r="C10" s="41">
        <v>131479.045566644</v>
      </c>
      <c r="D10" s="41">
        <v>3018590.67029972</v>
      </c>
      <c r="E10" s="41">
        <v>14531368.296171401</v>
      </c>
      <c r="F10" s="41">
        <v>43213483.0325955</v>
      </c>
      <c r="G10" s="41">
        <v>3037.3556460241898</v>
      </c>
      <c r="H10" s="42">
        <v>63.118805261927299</v>
      </c>
      <c r="I10" s="41">
        <v>10852108.716198299</v>
      </c>
      <c r="J10" s="42">
        <v>8.6985127654417393</v>
      </c>
      <c r="K10" s="41">
        <v>619628.223728474</v>
      </c>
      <c r="L10" s="41">
        <v>333868.81778324401</v>
      </c>
      <c r="M10" s="41">
        <f t="shared" si="4"/>
        <v>232509.46625424147</v>
      </c>
      <c r="N10" s="41">
        <f t="shared" si="5"/>
        <v>2083.0407835040405</v>
      </c>
      <c r="O10" s="41">
        <f t="shared" si="6"/>
        <v>69852.98241344784</v>
      </c>
      <c r="P10" s="43">
        <f t="shared" si="7"/>
        <v>0.25112784146588374</v>
      </c>
      <c r="Q10" s="43">
        <f t="shared" si="8"/>
        <v>0.74887215853411626</v>
      </c>
      <c r="R10" s="43">
        <f t="shared" si="9"/>
        <v>12.356686218252719</v>
      </c>
      <c r="S10" s="43">
        <f t="shared" si="9"/>
        <v>7.6415840202839158</v>
      </c>
      <c r="T10" s="43">
        <f t="shared" si="9"/>
        <v>11.154148061174428</v>
      </c>
      <c r="U10" s="43">
        <f t="shared" si="10"/>
        <v>-0.28918699289789379</v>
      </c>
      <c r="V10" s="43">
        <f t="shared" si="11"/>
        <v>2.1631520645465701</v>
      </c>
      <c r="W10" s="43">
        <f t="shared" si="11"/>
        <v>13.336874938018196</v>
      </c>
      <c r="X10" s="43">
        <f t="shared" si="11"/>
        <v>12.718503433679972</v>
      </c>
      <c r="Y10" s="44">
        <f t="shared" si="12"/>
        <v>1.0045232425189572</v>
      </c>
      <c r="Z10" s="44">
        <f t="shared" si="3"/>
        <v>1.007283281122437</v>
      </c>
      <c r="AA10" s="44">
        <f t="shared" si="3"/>
        <v>0.99948549601170311</v>
      </c>
      <c r="AB10" s="44">
        <f t="shared" si="3"/>
        <v>0.9897816568940776</v>
      </c>
      <c r="AC10" s="44">
        <f t="shared" si="3"/>
        <v>0.9604029875624539</v>
      </c>
      <c r="AD10" s="44">
        <f t="shared" si="3"/>
        <v>0.99487553041361365</v>
      </c>
      <c r="AE10" s="44">
        <f t="shared" si="3"/>
        <v>0.99112598088617032</v>
      </c>
      <c r="AF10" s="41">
        <v>101.414870850847</v>
      </c>
      <c r="AG10" s="41"/>
      <c r="AH10" s="41"/>
    </row>
    <row r="11" spans="1:34" ht="15.75" x14ac:dyDescent="0.25">
      <c r="A11" s="6" t="s">
        <v>140</v>
      </c>
      <c r="B11" s="41">
        <v>10043936.097221</v>
      </c>
      <c r="C11" s="41">
        <v>134529.47143551201</v>
      </c>
      <c r="D11" s="41">
        <v>3072858.72749718</v>
      </c>
      <c r="E11" s="41">
        <v>14556418.6968798</v>
      </c>
      <c r="F11" s="41">
        <v>43487519.787075996</v>
      </c>
      <c r="G11" s="41">
        <v>3087.9743240233602</v>
      </c>
      <c r="H11" s="42">
        <v>63.072381465523797</v>
      </c>
      <c r="I11" s="41">
        <v>10916524.403369799</v>
      </c>
      <c r="J11" s="42">
        <v>8.7600334922963654</v>
      </c>
      <c r="K11" s="41">
        <v>623611.46180586005</v>
      </c>
      <c r="L11" s="41">
        <v>339900.68067772599</v>
      </c>
      <c r="M11" s="41">
        <f t="shared" si="4"/>
        <v>230961.34583894906</v>
      </c>
      <c r="N11" s="41">
        <f t="shared" si="5"/>
        <v>2132.9378772394634</v>
      </c>
      <c r="O11" s="41">
        <f t="shared" si="6"/>
        <v>70660.703175130242</v>
      </c>
      <c r="P11" s="43">
        <f t="shared" si="7"/>
        <v>0.25102660388128339</v>
      </c>
      <c r="Q11" s="43">
        <f t="shared" si="8"/>
        <v>0.74897339611871661</v>
      </c>
      <c r="R11" s="43">
        <f t="shared" si="9"/>
        <v>12.350005641471506</v>
      </c>
      <c r="S11" s="43">
        <f t="shared" si="9"/>
        <v>7.6652555934525015</v>
      </c>
      <c r="T11" s="43">
        <f t="shared" si="9"/>
        <v>11.165644872393909</v>
      </c>
      <c r="U11" s="43">
        <f t="shared" si="10"/>
        <v>-0.28905181529638468</v>
      </c>
      <c r="V11" s="43">
        <f t="shared" si="11"/>
        <v>2.1701997282624941</v>
      </c>
      <c r="W11" s="43">
        <f t="shared" si="11"/>
        <v>13.34328279605756</v>
      </c>
      <c r="X11" s="43">
        <f t="shared" si="11"/>
        <v>12.736408738264508</v>
      </c>
      <c r="Y11" s="44">
        <f t="shared" si="12"/>
        <v>1.0039801523626135</v>
      </c>
      <c r="Z11" s="44">
        <f t="shared" si="3"/>
        <v>1.010403573960583</v>
      </c>
      <c r="AA11" s="44">
        <f t="shared" si="3"/>
        <v>1.0005156863947995</v>
      </c>
      <c r="AB11" s="44">
        <f t="shared" si="3"/>
        <v>0.98931899324155337</v>
      </c>
      <c r="AC11" s="44">
        <f t="shared" si="3"/>
        <v>0.96353203123859876</v>
      </c>
      <c r="AD11" s="44">
        <f t="shared" si="3"/>
        <v>0.99535353003461591</v>
      </c>
      <c r="AE11" s="44">
        <f t="shared" si="3"/>
        <v>0.9925213032731125</v>
      </c>
      <c r="AF11" s="41">
        <v>101.05265000937401</v>
      </c>
      <c r="AG11" s="41"/>
      <c r="AH11" s="41"/>
    </row>
    <row r="12" spans="1:34" ht="15.75" x14ac:dyDescent="0.25">
      <c r="A12" s="6" t="s">
        <v>141</v>
      </c>
      <c r="B12" s="41">
        <v>10095250.5105424</v>
      </c>
      <c r="C12" s="41">
        <v>133548.868385012</v>
      </c>
      <c r="D12" s="41">
        <v>3087297.37419663</v>
      </c>
      <c r="E12" s="41">
        <v>14589215.794742901</v>
      </c>
      <c r="F12" s="41">
        <v>43754524.812973298</v>
      </c>
      <c r="G12" s="41">
        <v>3064.6230055193</v>
      </c>
      <c r="H12" s="42">
        <v>62.947813593793001</v>
      </c>
      <c r="I12" s="41">
        <v>10983855.8121708</v>
      </c>
      <c r="J12" s="42">
        <v>8.7556873008604068</v>
      </c>
      <c r="K12" s="41">
        <v>618872.67194554303</v>
      </c>
      <c r="L12" s="41">
        <v>337672.64057183702</v>
      </c>
      <c r="M12" s="41">
        <f t="shared" si="4"/>
        <v>230724.7205561958</v>
      </c>
      <c r="N12" s="41">
        <f t="shared" si="5"/>
        <v>2121.5807310927898</v>
      </c>
      <c r="O12" s="41">
        <f t="shared" si="6"/>
        <v>70559.499557888936</v>
      </c>
      <c r="P12" s="43">
        <f t="shared" si="7"/>
        <v>0.25103359844772138</v>
      </c>
      <c r="Q12" s="43">
        <f t="shared" si="8"/>
        <v>0.74896640155227856</v>
      </c>
      <c r="R12" s="43">
        <f t="shared" si="9"/>
        <v>12.348980592977755</v>
      </c>
      <c r="S12" s="43">
        <f t="shared" si="9"/>
        <v>7.659916717697655</v>
      </c>
      <c r="T12" s="43">
        <f t="shared" si="9"/>
        <v>11.164211598221975</v>
      </c>
      <c r="U12" s="43">
        <f t="shared" si="10"/>
        <v>-0.28906115421167217</v>
      </c>
      <c r="V12" s="43">
        <f t="shared" si="11"/>
        <v>2.1697034664669927</v>
      </c>
      <c r="W12" s="43">
        <f t="shared" si="11"/>
        <v>13.335654830904344</v>
      </c>
      <c r="X12" s="43">
        <f t="shared" si="11"/>
        <v>12.729832186129325</v>
      </c>
      <c r="Y12" s="44">
        <f t="shared" si="12"/>
        <v>1.0038968221704814</v>
      </c>
      <c r="Z12" s="44">
        <f t="shared" si="3"/>
        <v>1.0096998245450728</v>
      </c>
      <c r="AA12" s="44">
        <f t="shared" si="3"/>
        <v>1.0003872555420981</v>
      </c>
      <c r="AB12" s="44">
        <f t="shared" si="3"/>
        <v>0.98935095694418806</v>
      </c>
      <c r="AC12" s="44">
        <f t="shared" si="3"/>
        <v>0.96331169938175698</v>
      </c>
      <c r="AD12" s="44">
        <f t="shared" si="3"/>
        <v>0.99478451548562674</v>
      </c>
      <c r="AE12" s="44">
        <f t="shared" si="3"/>
        <v>0.99200880652223133</v>
      </c>
      <c r="AF12" s="41">
        <v>101.09741589115001</v>
      </c>
      <c r="AG12" s="41"/>
      <c r="AH12" s="41"/>
    </row>
    <row r="13" spans="1:34" ht="15.75" x14ac:dyDescent="0.25">
      <c r="A13" s="6" t="s">
        <v>142</v>
      </c>
      <c r="B13" s="41">
        <v>10235503.388441</v>
      </c>
      <c r="C13" s="41">
        <v>133143.14997213599</v>
      </c>
      <c r="D13" s="41">
        <v>3074815.50721162</v>
      </c>
      <c r="E13" s="41">
        <v>14696936.2034587</v>
      </c>
      <c r="F13" s="41">
        <v>43865739.210878603</v>
      </c>
      <c r="G13" s="41">
        <v>3033.1104038253302</v>
      </c>
      <c r="H13" s="42">
        <v>62.880972098802097</v>
      </c>
      <c r="I13" s="41">
        <v>11020663.988906801</v>
      </c>
      <c r="J13" s="42">
        <v>8.8046076073907855</v>
      </c>
      <c r="K13" s="41">
        <v>625187.30341277295</v>
      </c>
      <c r="L13" s="41">
        <v>339737.05107785302</v>
      </c>
      <c r="M13" s="41">
        <f t="shared" si="4"/>
        <v>233337.07746802588</v>
      </c>
      <c r="N13" s="41">
        <f t="shared" si="5"/>
        <v>2117.3837733127602</v>
      </c>
      <c r="O13" s="41">
        <f t="shared" si="6"/>
        <v>70096.060445484822</v>
      </c>
      <c r="P13" s="43">
        <f t="shared" si="7"/>
        <v>0.25123625378627384</v>
      </c>
      <c r="Q13" s="43">
        <f t="shared" si="8"/>
        <v>0.74876374621372621</v>
      </c>
      <c r="R13" s="43">
        <f t="shared" si="9"/>
        <v>12.360239371520231</v>
      </c>
      <c r="S13" s="43">
        <f t="shared" si="9"/>
        <v>7.6579365363835326</v>
      </c>
      <c r="T13" s="43">
        <f t="shared" si="9"/>
        <v>11.157621872377618</v>
      </c>
      <c r="U13" s="43">
        <f t="shared" si="10"/>
        <v>-0.28933177083789341</v>
      </c>
      <c r="V13" s="43">
        <f t="shared" si="11"/>
        <v>2.1752751762067826</v>
      </c>
      <c r="W13" s="43">
        <f t="shared" si="11"/>
        <v>13.345806569282257</v>
      </c>
      <c r="X13" s="43">
        <f t="shared" si="11"/>
        <v>12.735927218197599</v>
      </c>
      <c r="Y13" s="44">
        <f t="shared" si="12"/>
        <v>1.0048120922136412</v>
      </c>
      <c r="Z13" s="44">
        <f t="shared" si="3"/>
        <v>1.0094388049022851</v>
      </c>
      <c r="AA13" s="44">
        <f t="shared" si="3"/>
        <v>0.9997967724887975</v>
      </c>
      <c r="AB13" s="44">
        <f t="shared" si="3"/>
        <v>0.99027717900556178</v>
      </c>
      <c r="AC13" s="44">
        <f t="shared" si="3"/>
        <v>0.96578544441689695</v>
      </c>
      <c r="AD13" s="44">
        <f t="shared" si="3"/>
        <v>0.9955417930450462</v>
      </c>
      <c r="AE13" s="44">
        <f t="shared" si="3"/>
        <v>0.99248377943619881</v>
      </c>
      <c r="AF13" s="41">
        <v>101.256496498811</v>
      </c>
      <c r="AG13" s="41"/>
      <c r="AH13" s="41"/>
    </row>
    <row r="14" spans="1:34" ht="15.75" x14ac:dyDescent="0.25">
      <c r="A14" s="6" t="s">
        <v>143</v>
      </c>
      <c r="B14" s="41">
        <v>10334819.729089901</v>
      </c>
      <c r="C14" s="41">
        <v>135036.28937838401</v>
      </c>
      <c r="D14" s="41">
        <v>3137308.32439921</v>
      </c>
      <c r="E14" s="41">
        <v>14835764.0279704</v>
      </c>
      <c r="F14" s="41">
        <v>44026048.7737417</v>
      </c>
      <c r="G14" s="41">
        <v>3062.7355766185801</v>
      </c>
      <c r="H14" s="42">
        <v>63.065383691220902</v>
      </c>
      <c r="I14" s="41">
        <v>11093311.193685601</v>
      </c>
      <c r="J14" s="42">
        <v>8.8297362825631733</v>
      </c>
      <c r="K14" s="41">
        <v>635645.00914319395</v>
      </c>
      <c r="L14" s="41">
        <v>341404.87677673198</v>
      </c>
      <c r="M14" s="41">
        <f t="shared" si="4"/>
        <v>234743.29441196323</v>
      </c>
      <c r="N14" s="41">
        <f t="shared" si="5"/>
        <v>2141.2109381518267</v>
      </c>
      <c r="O14" s="41">
        <f t="shared" si="6"/>
        <v>71260.274582496335</v>
      </c>
      <c r="P14" s="43">
        <f t="shared" si="7"/>
        <v>0.25197153736634992</v>
      </c>
      <c r="Q14" s="43">
        <f t="shared" si="8"/>
        <v>0.74802846263365008</v>
      </c>
      <c r="R14" s="43">
        <f t="shared" si="9"/>
        <v>12.36624783185726</v>
      </c>
      <c r="S14" s="43">
        <f t="shared" si="9"/>
        <v>7.6691268069275429</v>
      </c>
      <c r="T14" s="43">
        <f t="shared" si="9"/>
        <v>11.174094292401019</v>
      </c>
      <c r="U14" s="43">
        <f t="shared" si="10"/>
        <v>-0.29031425008234063</v>
      </c>
      <c r="V14" s="43">
        <f t="shared" si="11"/>
        <v>2.1781251480954826</v>
      </c>
      <c r="W14" s="43">
        <f t="shared" si="11"/>
        <v>13.362395524767477</v>
      </c>
      <c r="X14" s="43">
        <f t="shared" si="11"/>
        <v>12.740824373882315</v>
      </c>
      <c r="Y14" s="44">
        <f t="shared" si="12"/>
        <v>1.0053005434014186</v>
      </c>
      <c r="Z14" s="44">
        <f t="shared" si="3"/>
        <v>1.0109138619585576</v>
      </c>
      <c r="AA14" s="44">
        <f t="shared" si="3"/>
        <v>1.0012728103544692</v>
      </c>
      <c r="AB14" s="44">
        <f t="shared" si="3"/>
        <v>0.9936398473077851</v>
      </c>
      <c r="AC14" s="44">
        <f t="shared" si="3"/>
        <v>0.96705078380807397</v>
      </c>
      <c r="AD14" s="44">
        <f t="shared" si="3"/>
        <v>0.99677926029011432</v>
      </c>
      <c r="AE14" s="44">
        <f t="shared" si="3"/>
        <v>0.99286540438577531</v>
      </c>
      <c r="AF14" s="41">
        <v>101.735420373919</v>
      </c>
      <c r="AG14" s="41"/>
      <c r="AH14" s="41"/>
    </row>
    <row r="15" spans="1:34" ht="15.75" x14ac:dyDescent="0.25">
      <c r="A15" s="6" t="s">
        <v>144</v>
      </c>
      <c r="B15" s="41">
        <v>10282133.0254918</v>
      </c>
      <c r="C15" s="41">
        <v>133319.312808099</v>
      </c>
      <c r="D15" s="41">
        <v>3238890.06608894</v>
      </c>
      <c r="E15" s="41">
        <v>14890034.2927223</v>
      </c>
      <c r="F15" s="41">
        <v>43966673.164038099</v>
      </c>
      <c r="G15" s="41">
        <v>3027.7778043397898</v>
      </c>
      <c r="H15" s="42">
        <v>63.007634585555202</v>
      </c>
      <c r="I15" s="41">
        <v>11152412.3668222</v>
      </c>
      <c r="J15" s="42">
        <v>8.829338230403172</v>
      </c>
      <c r="K15" s="41">
        <v>633318.72905663797</v>
      </c>
      <c r="L15" s="41">
        <v>338018.62828254799</v>
      </c>
      <c r="M15" s="41">
        <f t="shared" si="4"/>
        <v>233861.97511759703</v>
      </c>
      <c r="N15" s="41">
        <f t="shared" si="5"/>
        <v>2115.9231525676587</v>
      </c>
      <c r="O15" s="41">
        <f t="shared" si="6"/>
        <v>73666.935271739945</v>
      </c>
      <c r="P15" s="43">
        <f t="shared" si="7"/>
        <v>0.25365604364043975</v>
      </c>
      <c r="Q15" s="43">
        <f t="shared" si="8"/>
        <v>0.74634395635956019</v>
      </c>
      <c r="R15" s="43">
        <f t="shared" si="9"/>
        <v>12.362486370385135</v>
      </c>
      <c r="S15" s="43">
        <f t="shared" si="9"/>
        <v>7.6572464750066302</v>
      </c>
      <c r="T15" s="43">
        <f t="shared" si="9"/>
        <v>11.207309338047846</v>
      </c>
      <c r="U15" s="43">
        <f t="shared" si="10"/>
        <v>-0.29256871753122549</v>
      </c>
      <c r="V15" s="43">
        <f t="shared" si="11"/>
        <v>2.1780800662131026</v>
      </c>
      <c r="W15" s="43">
        <f t="shared" si="11"/>
        <v>13.358729095818431</v>
      </c>
      <c r="X15" s="43">
        <f t="shared" si="11"/>
        <v>12.730856286208452</v>
      </c>
      <c r="Y15" s="44">
        <f t="shared" si="12"/>
        <v>1.0049947595198947</v>
      </c>
      <c r="Z15" s="44">
        <f t="shared" si="3"/>
        <v>1.0093478437499825</v>
      </c>
      <c r="AA15" s="44">
        <f t="shared" si="3"/>
        <v>1.0042490982960759</v>
      </c>
      <c r="AB15" s="44">
        <f t="shared" si="3"/>
        <v>1.0013560675451139</v>
      </c>
      <c r="AC15" s="44">
        <f t="shared" si="3"/>
        <v>0.96703076821359391</v>
      </c>
      <c r="AD15" s="44">
        <f t="shared" si="3"/>
        <v>0.99650575990397749</v>
      </c>
      <c r="AE15" s="44">
        <f t="shared" si="3"/>
        <v>0.99208861246801283</v>
      </c>
      <c r="AF15" s="41">
        <v>102.17070009236301</v>
      </c>
      <c r="AG15" s="41"/>
      <c r="AH15" s="41"/>
    </row>
    <row r="16" spans="1:34" ht="15.75" x14ac:dyDescent="0.25">
      <c r="A16" s="6" t="s">
        <v>145</v>
      </c>
      <c r="B16" s="41">
        <v>10274293.534357</v>
      </c>
      <c r="C16" s="41">
        <v>136856.48050310099</v>
      </c>
      <c r="D16" s="41">
        <v>3369588.9214273999</v>
      </c>
      <c r="E16" s="41">
        <v>14955870.896098699</v>
      </c>
      <c r="F16" s="41">
        <v>45056259.8731938</v>
      </c>
      <c r="G16" s="41">
        <v>3047.90582114975</v>
      </c>
      <c r="H16" s="42">
        <v>62.995474419086797</v>
      </c>
      <c r="I16" s="41">
        <v>11219844.3396437</v>
      </c>
      <c r="J16" s="42">
        <v>8.8314873521061958</v>
      </c>
      <c r="K16" s="41">
        <v>629526.11021183396</v>
      </c>
      <c r="L16" s="41">
        <v>336937.58999104</v>
      </c>
      <c r="M16" s="41">
        <f t="shared" si="4"/>
        <v>228032.54338626729</v>
      </c>
      <c r="N16" s="41">
        <f t="shared" si="5"/>
        <v>2172.4811467033778</v>
      </c>
      <c r="O16" s="41">
        <f t="shared" si="6"/>
        <v>74786.254582842885</v>
      </c>
      <c r="P16" s="43">
        <f t="shared" si="7"/>
        <v>0.24901854639556847</v>
      </c>
      <c r="Q16" s="43">
        <f t="shared" si="8"/>
        <v>0.75098145360443147</v>
      </c>
      <c r="R16" s="43">
        <f t="shared" si="9"/>
        <v>12.337243631901323</v>
      </c>
      <c r="S16" s="43">
        <f t="shared" si="9"/>
        <v>7.6836251789446433</v>
      </c>
      <c r="T16" s="43">
        <f t="shared" si="9"/>
        <v>11.222389384814758</v>
      </c>
      <c r="U16" s="43">
        <f t="shared" si="10"/>
        <v>-0.28637432312290173</v>
      </c>
      <c r="V16" s="43">
        <f t="shared" si="11"/>
        <v>2.1783234434780656</v>
      </c>
      <c r="W16" s="43">
        <f t="shared" si="11"/>
        <v>13.352722609305861</v>
      </c>
      <c r="X16" s="43">
        <f t="shared" si="11"/>
        <v>12.727652999279249</v>
      </c>
      <c r="Y16" s="44">
        <f t="shared" si="12"/>
        <v>1.0029426788031115</v>
      </c>
      <c r="Z16" s="44">
        <f t="shared" si="3"/>
        <v>1.0128249798233293</v>
      </c>
      <c r="AA16" s="44">
        <f t="shared" si="3"/>
        <v>1.0056003703017946</v>
      </c>
      <c r="AB16" s="44">
        <f t="shared" si="3"/>
        <v>0.98015491358072782</v>
      </c>
      <c r="AC16" s="44">
        <f t="shared" si="3"/>
        <v>0.96713882360933145</v>
      </c>
      <c r="AD16" s="44">
        <f t="shared" si="3"/>
        <v>0.99605770093342505</v>
      </c>
      <c r="AE16" s="44">
        <f t="shared" si="3"/>
        <v>0.99183898711575957</v>
      </c>
      <c r="AF16" s="41">
        <v>100.944188035442</v>
      </c>
      <c r="AG16" s="41"/>
      <c r="AH16" s="41"/>
    </row>
    <row r="17" spans="1:34" ht="15.75" x14ac:dyDescent="0.25">
      <c r="A17" s="6" t="s">
        <v>146</v>
      </c>
      <c r="B17" s="41">
        <v>10403693.293243701</v>
      </c>
      <c r="C17" s="41">
        <v>136259.17849488001</v>
      </c>
      <c r="D17" s="41">
        <v>3412588.3307753201</v>
      </c>
      <c r="E17" s="41">
        <v>14940194.911265399</v>
      </c>
      <c r="F17" s="41">
        <v>45022558.652573504</v>
      </c>
      <c r="G17" s="41">
        <v>3024.0442551616902</v>
      </c>
      <c r="H17" s="42">
        <v>62.963783336999398</v>
      </c>
      <c r="I17" s="41">
        <v>11344682.9284676</v>
      </c>
      <c r="J17" s="42">
        <v>8.8841632973105487</v>
      </c>
      <c r="K17" s="41">
        <v>624557.25724376796</v>
      </c>
      <c r="L17" s="41">
        <v>339767.03266206902</v>
      </c>
      <c r="M17" s="41">
        <f t="shared" si="4"/>
        <v>231077.34443806476</v>
      </c>
      <c r="N17" s="41">
        <f t="shared" si="5"/>
        <v>2164.0881674086131</v>
      </c>
      <c r="O17" s="41">
        <f t="shared" si="6"/>
        <v>75797.298796572402</v>
      </c>
      <c r="P17" s="43">
        <f t="shared" si="7"/>
        <v>0.25197774777776061</v>
      </c>
      <c r="Q17" s="43">
        <f t="shared" si="8"/>
        <v>0.74802225222223939</v>
      </c>
      <c r="R17" s="43">
        <f t="shared" si="9"/>
        <v>12.350507757869954</v>
      </c>
      <c r="S17" s="43">
        <f t="shared" si="9"/>
        <v>7.6797543819315148</v>
      </c>
      <c r="T17" s="43">
        <f t="shared" si="9"/>
        <v>11.235817935066365</v>
      </c>
      <c r="U17" s="43">
        <f t="shared" si="10"/>
        <v>-0.29032255248993827</v>
      </c>
      <c r="V17" s="43">
        <f t="shared" si="11"/>
        <v>2.1842702869202695</v>
      </c>
      <c r="W17" s="43">
        <f t="shared" si="11"/>
        <v>13.344798289282942</v>
      </c>
      <c r="X17" s="43">
        <f t="shared" si="11"/>
        <v>12.736015463684133</v>
      </c>
      <c r="Y17" s="44">
        <f t="shared" si="12"/>
        <v>1.004020971364066</v>
      </c>
      <c r="Z17" s="44">
        <f t="shared" si="3"/>
        <v>1.0123147467217115</v>
      </c>
      <c r="AA17" s="44">
        <f t="shared" si="3"/>
        <v>1.0068036572884238</v>
      </c>
      <c r="AB17" s="44">
        <f t="shared" si="3"/>
        <v>0.99366826342244452</v>
      </c>
      <c r="AC17" s="44">
        <f t="shared" si="3"/>
        <v>0.96977912167346969</v>
      </c>
      <c r="AD17" s="44">
        <f t="shared" si="3"/>
        <v>0.99546657954084938</v>
      </c>
      <c r="AE17" s="44">
        <f t="shared" si="3"/>
        <v>0.99249065621968635</v>
      </c>
      <c r="AF17" s="41">
        <v>100.421768346372</v>
      </c>
      <c r="AG17" s="41"/>
      <c r="AH17" s="41"/>
    </row>
    <row r="18" spans="1:34" ht="15.75" x14ac:dyDescent="0.25">
      <c r="A18" s="6" t="s">
        <v>147</v>
      </c>
      <c r="B18" s="41">
        <v>10491623.344339101</v>
      </c>
      <c r="C18" s="41">
        <v>134911.51756599799</v>
      </c>
      <c r="D18" s="41">
        <v>3464648.6894859802</v>
      </c>
      <c r="E18" s="41">
        <v>15068074.455806199</v>
      </c>
      <c r="F18" s="41">
        <v>45245451.081113897</v>
      </c>
      <c r="G18" s="41">
        <v>2978.7375137931899</v>
      </c>
      <c r="H18" s="42">
        <v>62.518366671395199</v>
      </c>
      <c r="I18" s="41">
        <v>11418743.6043077</v>
      </c>
      <c r="J18" s="42">
        <v>8.8746005390291138</v>
      </c>
      <c r="K18" s="41">
        <v>641274.70227402297</v>
      </c>
      <c r="L18" s="41">
        <v>348257.87080861197</v>
      </c>
      <c r="M18" s="41">
        <f t="shared" si="4"/>
        <v>231882.39024361182</v>
      </c>
      <c r="N18" s="41">
        <f t="shared" si="5"/>
        <v>2157.9501312807924</v>
      </c>
      <c r="O18" s="41">
        <f t="shared" si="6"/>
        <v>76574.519795917658</v>
      </c>
      <c r="P18" s="43">
        <f t="shared" si="7"/>
        <v>0.25237329568969746</v>
      </c>
      <c r="Q18" s="43">
        <f t="shared" si="8"/>
        <v>0.74762670431030254</v>
      </c>
      <c r="R18" s="43">
        <f t="shared" si="9"/>
        <v>12.353985583506509</v>
      </c>
      <c r="S18" s="43">
        <f t="shared" si="9"/>
        <v>7.6769140367840585</v>
      </c>
      <c r="T18" s="43">
        <f t="shared" si="9"/>
        <v>11.246019660651834</v>
      </c>
      <c r="U18" s="43">
        <f t="shared" si="10"/>
        <v>-0.29085148398744115</v>
      </c>
      <c r="V18" s="43">
        <f t="shared" si="11"/>
        <v>2.1831933246616528</v>
      </c>
      <c r="W18" s="43">
        <f t="shared" si="11"/>
        <v>13.371213196789913</v>
      </c>
      <c r="X18" s="43">
        <f t="shared" si="11"/>
        <v>12.760698492416408</v>
      </c>
      <c r="Y18" s="44">
        <f t="shared" si="12"/>
        <v>1.0043036973816764</v>
      </c>
      <c r="Z18" s="44">
        <f t="shared" si="3"/>
        <v>1.0119403436958394</v>
      </c>
      <c r="AA18" s="44">
        <f t="shared" si="3"/>
        <v>1.0077177994264916</v>
      </c>
      <c r="AB18" s="44">
        <f t="shared" si="3"/>
        <v>0.99547860312249703</v>
      </c>
      <c r="AC18" s="44">
        <f t="shared" si="3"/>
        <v>0.96930096861727932</v>
      </c>
      <c r="AD18" s="44">
        <f t="shared" si="3"/>
        <v>0.99743702203498363</v>
      </c>
      <c r="AE18" s="44">
        <f t="shared" si="3"/>
        <v>0.99441415226551311</v>
      </c>
      <c r="AF18" s="41">
        <v>101.132671422496</v>
      </c>
      <c r="AG18" s="41"/>
      <c r="AH18" s="41"/>
    </row>
    <row r="19" spans="1:34" ht="15.75" x14ac:dyDescent="0.25">
      <c r="A19" s="6" t="s">
        <v>148</v>
      </c>
      <c r="B19" s="41">
        <v>10406377.4943949</v>
      </c>
      <c r="C19" s="41">
        <v>131008.342690201</v>
      </c>
      <c r="D19" s="41">
        <v>3456849.8819002798</v>
      </c>
      <c r="E19" s="41">
        <v>15069192.2076979</v>
      </c>
      <c r="F19" s="41">
        <v>44893371.358333297</v>
      </c>
      <c r="G19" s="41">
        <v>2914.8321770684502</v>
      </c>
      <c r="H19" s="42">
        <v>62.115428320923797</v>
      </c>
      <c r="I19" s="41">
        <v>11470878.224276699</v>
      </c>
      <c r="J19" s="42">
        <v>8.8965139568254461</v>
      </c>
      <c r="K19" s="41">
        <v>639867.65787058801</v>
      </c>
      <c r="L19" s="41">
        <v>342090.33535425499</v>
      </c>
      <c r="M19" s="41">
        <f t="shared" si="4"/>
        <v>231802.09415177334</v>
      </c>
      <c r="N19" s="41">
        <f t="shared" si="5"/>
        <v>2109.1111537271713</v>
      </c>
      <c r="O19" s="41">
        <f t="shared" si="6"/>
        <v>77001.342900004878</v>
      </c>
      <c r="P19" s="43">
        <f t="shared" si="7"/>
        <v>0.25551385153762629</v>
      </c>
      <c r="Q19" s="43">
        <f t="shared" si="8"/>
        <v>0.74448614846237371</v>
      </c>
      <c r="R19" s="43">
        <f t="shared" si="9"/>
        <v>12.353639244151438</v>
      </c>
      <c r="S19" s="43">
        <f t="shared" si="9"/>
        <v>7.6540218835599152</v>
      </c>
      <c r="T19" s="43">
        <f t="shared" si="9"/>
        <v>11.251578140943545</v>
      </c>
      <c r="U19" s="43">
        <f t="shared" si="10"/>
        <v>-0.29506103218578711</v>
      </c>
      <c r="V19" s="43">
        <f t="shared" si="11"/>
        <v>2.1856595097631013</v>
      </c>
      <c r="W19" s="43">
        <f t="shared" si="11"/>
        <v>13.369016649375769</v>
      </c>
      <c r="X19" s="43">
        <f t="shared" si="11"/>
        <v>12.742830119629055</v>
      </c>
      <c r="Y19" s="44">
        <f t="shared" si="12"/>
        <v>1.0042755421039731</v>
      </c>
      <c r="Z19" s="44">
        <f t="shared" si="3"/>
        <v>1.0089227909017635</v>
      </c>
      <c r="AA19" s="44">
        <f t="shared" si="3"/>
        <v>1.0082158760524216</v>
      </c>
      <c r="AB19" s="44">
        <f t="shared" si="3"/>
        <v>1.0098863520630086</v>
      </c>
      <c r="AC19" s="44">
        <f t="shared" si="3"/>
        <v>0.97039591315591467</v>
      </c>
      <c r="AD19" s="44">
        <f t="shared" si="3"/>
        <v>0.99727316871223137</v>
      </c>
      <c r="AE19" s="44">
        <f t="shared" si="3"/>
        <v>0.99302170789514743</v>
      </c>
      <c r="AF19" s="41">
        <v>101.282878636991</v>
      </c>
      <c r="AG19" s="41"/>
      <c r="AH19" s="41"/>
    </row>
    <row r="20" spans="1:34" ht="15.75" x14ac:dyDescent="0.25">
      <c r="A20" s="6" t="s">
        <v>149</v>
      </c>
      <c r="B20" s="41">
        <v>10016733.875283601</v>
      </c>
      <c r="C20" s="41">
        <v>124456.939190859</v>
      </c>
      <c r="D20" s="41">
        <v>3340772.3730274299</v>
      </c>
      <c r="E20" s="41">
        <v>14846538.9715397</v>
      </c>
      <c r="F20" s="41">
        <v>44606755.414571598</v>
      </c>
      <c r="G20" s="41">
        <v>2798.4200518438502</v>
      </c>
      <c r="H20" s="42">
        <v>61.709368554860298</v>
      </c>
      <c r="I20" s="41">
        <v>11537687.871417399</v>
      </c>
      <c r="J20" s="42">
        <v>8.9452610370993462</v>
      </c>
      <c r="K20" s="41">
        <v>647321.05948958395</v>
      </c>
      <c r="L20" s="41">
        <v>340813.948883573</v>
      </c>
      <c r="M20" s="41">
        <f t="shared" si="4"/>
        <v>224556.43281357011</v>
      </c>
      <c r="N20" s="41">
        <f t="shared" si="5"/>
        <v>2016.8240593843614</v>
      </c>
      <c r="O20" s="41">
        <f t="shared" si="6"/>
        <v>74893.866231214532</v>
      </c>
      <c r="P20" s="43">
        <f t="shared" si="7"/>
        <v>0.25865337579895814</v>
      </c>
      <c r="Q20" s="43">
        <f t="shared" si="8"/>
        <v>0.7413466242010418</v>
      </c>
      <c r="R20" s="43">
        <f t="shared" si="9"/>
        <v>12.321882325683239</v>
      </c>
      <c r="S20" s="43">
        <f t="shared" si="9"/>
        <v>7.6092793052870649</v>
      </c>
      <c r="T20" s="43">
        <f t="shared" si="9"/>
        <v>11.223827273377744</v>
      </c>
      <c r="U20" s="43">
        <f t="shared" si="10"/>
        <v>-0.29928698411174087</v>
      </c>
      <c r="V20" s="43">
        <f t="shared" si="11"/>
        <v>2.1911238989942841</v>
      </c>
      <c r="W20" s="43">
        <f t="shared" si="11"/>
        <v>13.380597678361831</v>
      </c>
      <c r="X20" s="43">
        <f t="shared" si="11"/>
        <v>12.739092002922385</v>
      </c>
      <c r="Y20" s="44">
        <f t="shared" si="12"/>
        <v>1.0016938982757948</v>
      </c>
      <c r="Z20" s="44">
        <f t="shared" si="3"/>
        <v>1.0030250017877627</v>
      </c>
      <c r="AA20" s="44">
        <f t="shared" si="3"/>
        <v>1.0057292146344774</v>
      </c>
      <c r="AB20" s="44">
        <f t="shared" si="3"/>
        <v>1.0243502449833313</v>
      </c>
      <c r="AC20" s="44">
        <f t="shared" si="3"/>
        <v>0.97282200969755195</v>
      </c>
      <c r="AD20" s="44">
        <f t="shared" si="3"/>
        <v>0.99813706542032743</v>
      </c>
      <c r="AE20" s="44">
        <f t="shared" si="3"/>
        <v>0.99273040439337268</v>
      </c>
      <c r="AF20" s="41">
        <v>100.916853017546</v>
      </c>
      <c r="AG20" s="41"/>
      <c r="AH20" s="41"/>
    </row>
    <row r="21" spans="1:34" ht="15.75" x14ac:dyDescent="0.25">
      <c r="A21" s="6" t="s">
        <v>150</v>
      </c>
      <c r="B21" s="41">
        <v>9606344.3989848699</v>
      </c>
      <c r="C21" s="41">
        <v>124907.200085164</v>
      </c>
      <c r="D21" s="41">
        <v>3002411.19280355</v>
      </c>
      <c r="E21" s="41">
        <v>14071592.185280001</v>
      </c>
      <c r="F21" s="41">
        <v>45022346.968081601</v>
      </c>
      <c r="G21" s="41">
        <v>2770.21905360853</v>
      </c>
      <c r="H21" s="42">
        <v>62.059475282175001</v>
      </c>
      <c r="I21" s="41">
        <v>11382086.655137399</v>
      </c>
      <c r="J21" s="42">
        <v>9.0348078294513439</v>
      </c>
      <c r="K21" s="41">
        <v>655931.43914652197</v>
      </c>
      <c r="L21" s="41">
        <v>336415.15716064803</v>
      </c>
      <c r="M21" s="41">
        <f t="shared" si="4"/>
        <v>213368.36140051176</v>
      </c>
      <c r="N21" s="41">
        <f t="shared" si="5"/>
        <v>2012.7015176527025</v>
      </c>
      <c r="O21" s="41">
        <f t="shared" si="6"/>
        <v>66687.131946544163</v>
      </c>
      <c r="P21" s="43">
        <f t="shared" si="7"/>
        <v>0.25280971387845863</v>
      </c>
      <c r="Q21" s="43">
        <f t="shared" si="8"/>
        <v>0.74719028612154137</v>
      </c>
      <c r="R21" s="43">
        <f t="shared" si="9"/>
        <v>12.270775347254274</v>
      </c>
      <c r="S21" s="43">
        <f t="shared" si="9"/>
        <v>7.6072331372748767</v>
      </c>
      <c r="T21" s="43">
        <f t="shared" si="9"/>
        <v>11.107767288951752</v>
      </c>
      <c r="U21" s="43">
        <f t="shared" si="10"/>
        <v>-0.29143539252467926</v>
      </c>
      <c r="V21" s="43">
        <f t="shared" si="11"/>
        <v>2.2010846542497946</v>
      </c>
      <c r="W21" s="43">
        <f t="shared" si="11"/>
        <v>13.393811548968154</v>
      </c>
      <c r="X21" s="43">
        <f t="shared" si="11"/>
        <v>12.726101263023827</v>
      </c>
      <c r="Y21" s="44">
        <f t="shared" si="12"/>
        <v>0.99753921256313383</v>
      </c>
      <c r="Z21" s="44">
        <f t="shared" si="12"/>
        <v>1.0027552840402938</v>
      </c>
      <c r="AA21" s="44">
        <f t="shared" si="12"/>
        <v>0.99532947182445508</v>
      </c>
      <c r="AB21" s="44">
        <f t="shared" si="12"/>
        <v>0.99747710918831511</v>
      </c>
      <c r="AC21" s="44">
        <f t="shared" si="12"/>
        <v>0.97724441682396734</v>
      </c>
      <c r="AD21" s="44">
        <f t="shared" si="12"/>
        <v>0.99912276533799016</v>
      </c>
      <c r="AE21" s="44">
        <f t="shared" si="12"/>
        <v>0.99171806360252923</v>
      </c>
      <c r="AF21" s="41">
        <v>94.135160784590994</v>
      </c>
      <c r="AG21" s="41"/>
      <c r="AH21" s="41"/>
    </row>
    <row r="22" spans="1:34" ht="15.75" x14ac:dyDescent="0.25">
      <c r="A22" s="6" t="s">
        <v>151</v>
      </c>
      <c r="B22" s="41">
        <v>9502329.9479302503</v>
      </c>
      <c r="C22" s="41">
        <v>121894.358864908</v>
      </c>
      <c r="D22" s="41">
        <v>3003851.8269786499</v>
      </c>
      <c r="E22" s="41">
        <v>13932664.1193748</v>
      </c>
      <c r="F22" s="41">
        <v>44956713.767443098</v>
      </c>
      <c r="G22" s="41">
        <v>2710.8668789399999</v>
      </c>
      <c r="H22" s="42">
        <v>61.721696529910801</v>
      </c>
      <c r="I22" s="41">
        <v>11450912.5980273</v>
      </c>
      <c r="J22" s="42">
        <v>9.0706731440584303</v>
      </c>
      <c r="K22" s="41">
        <v>568399.99425148498</v>
      </c>
      <c r="L22" s="41">
        <v>382190.29921591497</v>
      </c>
      <c r="M22" s="41">
        <f t="shared" si="4"/>
        <v>211366.20432456251</v>
      </c>
      <c r="N22" s="41">
        <f t="shared" si="5"/>
        <v>1974.9029226025418</v>
      </c>
      <c r="O22" s="41">
        <f t="shared" si="6"/>
        <v>66816.534734217814</v>
      </c>
      <c r="P22" s="43">
        <f t="shared" si="7"/>
        <v>0.25470973384001788</v>
      </c>
      <c r="Q22" s="43">
        <f t="shared" si="8"/>
        <v>0.74529026615998206</v>
      </c>
      <c r="R22" s="43">
        <f t="shared" si="9"/>
        <v>12.261347473623973</v>
      </c>
      <c r="S22" s="43">
        <f t="shared" si="9"/>
        <v>7.5882745230145314</v>
      </c>
      <c r="T22" s="43">
        <f t="shared" si="9"/>
        <v>11.109705854856585</v>
      </c>
      <c r="U22" s="43">
        <f t="shared" si="10"/>
        <v>-0.29398151747766604</v>
      </c>
      <c r="V22" s="43">
        <f t="shared" si="11"/>
        <v>2.2050464779176133</v>
      </c>
      <c r="W22" s="43">
        <f t="shared" si="11"/>
        <v>13.250580665091579</v>
      </c>
      <c r="X22" s="43">
        <f t="shared" si="11"/>
        <v>12.853673929032169</v>
      </c>
      <c r="Y22" s="44">
        <f t="shared" si="12"/>
        <v>0.99677278392507551</v>
      </c>
      <c r="Z22" s="44">
        <f t="shared" si="12"/>
        <v>1.0002562347427915</v>
      </c>
      <c r="AA22" s="44">
        <f t="shared" si="12"/>
        <v>0.99550318016096961</v>
      </c>
      <c r="AB22" s="44">
        <f t="shared" si="12"/>
        <v>1.0061915667417931</v>
      </c>
      <c r="AC22" s="44">
        <f t="shared" si="12"/>
        <v>0.97900339962925909</v>
      </c>
      <c r="AD22" s="44">
        <f t="shared" si="12"/>
        <v>0.98843833572231499</v>
      </c>
      <c r="AE22" s="44">
        <f t="shared" si="12"/>
        <v>1.0016595307249074</v>
      </c>
      <c r="AF22" s="41">
        <v>93.814702831675007</v>
      </c>
      <c r="AG22" s="41"/>
      <c r="AH22" s="41"/>
    </row>
    <row r="23" spans="1:34" ht="15.75" x14ac:dyDescent="0.25">
      <c r="A23" s="6" t="s">
        <v>152</v>
      </c>
      <c r="B23" s="41">
        <v>9750187.4568290897</v>
      </c>
      <c r="C23" s="41">
        <v>121354.786089146</v>
      </c>
      <c r="D23" s="41">
        <v>3035527.1264444399</v>
      </c>
      <c r="E23" s="41">
        <v>14309590.0707781</v>
      </c>
      <c r="F23" s="41">
        <v>45607475.454306297</v>
      </c>
      <c r="G23" s="41">
        <v>2659.37200454505</v>
      </c>
      <c r="H23" s="42">
        <v>61.7973788619624</v>
      </c>
      <c r="I23" s="41">
        <v>11499768.1184189</v>
      </c>
      <c r="J23" s="42">
        <v>9.0383240199485559</v>
      </c>
      <c r="K23" s="41">
        <v>676991.17618543701</v>
      </c>
      <c r="L23" s="41">
        <v>338755.11005706101</v>
      </c>
      <c r="M23" s="41">
        <f t="shared" si="4"/>
        <v>213784.8534632817</v>
      </c>
      <c r="N23" s="41">
        <f t="shared" si="5"/>
        <v>1963.7529669376067</v>
      </c>
      <c r="O23" s="41">
        <f t="shared" si="6"/>
        <v>66557.6661765834</v>
      </c>
      <c r="P23" s="43">
        <f t="shared" si="7"/>
        <v>0.252146561585949</v>
      </c>
      <c r="Q23" s="43">
        <f t="shared" si="8"/>
        <v>0.74785343841405094</v>
      </c>
      <c r="R23" s="43">
        <f t="shared" si="9"/>
        <v>12.272725430644796</v>
      </c>
      <c r="S23" s="43">
        <f t="shared" si="9"/>
        <v>7.5826127004217039</v>
      </c>
      <c r="T23" s="43">
        <f t="shared" si="9"/>
        <v>11.105824011427579</v>
      </c>
      <c r="U23" s="43">
        <f t="shared" si="10"/>
        <v>-0.29054825815513735</v>
      </c>
      <c r="V23" s="43">
        <f t="shared" si="11"/>
        <v>2.201473761192728</v>
      </c>
      <c r="W23" s="43">
        <f t="shared" si="11"/>
        <v>13.42541351810997</v>
      </c>
      <c r="X23" s="43">
        <f t="shared" si="11"/>
        <v>12.733032736101563</v>
      </c>
      <c r="Y23" s="44">
        <f t="shared" si="12"/>
        <v>0.99769774245181353</v>
      </c>
      <c r="Z23" s="44">
        <f t="shared" si="12"/>
        <v>0.9995099157566627</v>
      </c>
      <c r="AA23" s="44">
        <f t="shared" si="12"/>
        <v>0.99515534129566119</v>
      </c>
      <c r="AB23" s="44">
        <f t="shared" si="12"/>
        <v>0.99444077163601408</v>
      </c>
      <c r="AC23" s="44">
        <f t="shared" si="12"/>
        <v>0.97741717373579029</v>
      </c>
      <c r="AD23" s="44">
        <f t="shared" si="12"/>
        <v>1.0014801411069161</v>
      </c>
      <c r="AE23" s="44">
        <f t="shared" si="12"/>
        <v>0.99225821858923668</v>
      </c>
      <c r="AF23" s="41">
        <v>94.72009862649</v>
      </c>
      <c r="AG23" s="41"/>
      <c r="AH23" s="41"/>
    </row>
    <row r="24" spans="1:34" ht="15.75" x14ac:dyDescent="0.25">
      <c r="A24" s="6" t="s">
        <v>153</v>
      </c>
      <c r="B24" s="41">
        <v>9959818.8469813503</v>
      </c>
      <c r="C24" s="41">
        <v>121674.87268540201</v>
      </c>
      <c r="D24" s="41">
        <v>3032527.1675818502</v>
      </c>
      <c r="E24" s="41">
        <v>14571375.3346605</v>
      </c>
      <c r="F24" s="41">
        <v>46146577.192651898</v>
      </c>
      <c r="G24" s="41">
        <v>2641.9859061700399</v>
      </c>
      <c r="H24" s="42">
        <v>62.096914538816897</v>
      </c>
      <c r="I24" s="41">
        <v>11566713.631762899</v>
      </c>
      <c r="J24" s="42">
        <v>9.0409262325551278</v>
      </c>
      <c r="K24" s="41">
        <v>664868.197966479</v>
      </c>
      <c r="L24" s="41">
        <v>341324.46222369198</v>
      </c>
      <c r="M24" s="41">
        <f t="shared" si="4"/>
        <v>215830.0669928623</v>
      </c>
      <c r="N24" s="41">
        <f t="shared" si="5"/>
        <v>1959.4350796502588</v>
      </c>
      <c r="O24" s="41">
        <f t="shared" si="6"/>
        <v>65715.10504282279</v>
      </c>
      <c r="P24" s="43">
        <f t="shared" si="7"/>
        <v>0.25065160485195664</v>
      </c>
      <c r="Q24" s="43">
        <f t="shared" si="8"/>
        <v>0.7493483951480433</v>
      </c>
      <c r="R24" s="43">
        <f t="shared" si="9"/>
        <v>12.282246650149402</v>
      </c>
      <c r="S24" s="43">
        <f t="shared" si="9"/>
        <v>7.5804114860116147</v>
      </c>
      <c r="T24" s="43">
        <f t="shared" si="9"/>
        <v>11.093084087375194</v>
      </c>
      <c r="U24" s="43">
        <f t="shared" si="10"/>
        <v>-0.28855125655213842</v>
      </c>
      <c r="V24" s="43">
        <f t="shared" si="11"/>
        <v>2.2017616285089274</v>
      </c>
      <c r="W24" s="43">
        <f t="shared" si="11"/>
        <v>13.407344101447416</v>
      </c>
      <c r="X24" s="43">
        <f t="shared" si="11"/>
        <v>12.740588805996719</v>
      </c>
      <c r="Y24" s="44">
        <f t="shared" si="12"/>
        <v>0.99847175954026024</v>
      </c>
      <c r="Z24" s="44">
        <f t="shared" si="12"/>
        <v>0.99921976040829996</v>
      </c>
      <c r="AA24" s="44">
        <f t="shared" si="12"/>
        <v>0.99401375977452544</v>
      </c>
      <c r="AB24" s="44">
        <f t="shared" si="12"/>
        <v>0.98760576313293702</v>
      </c>
      <c r="AC24" s="44">
        <f t="shared" si="12"/>
        <v>0.97754498196297446</v>
      </c>
      <c r="AD24" s="44">
        <f t="shared" si="12"/>
        <v>1.0001322376010371</v>
      </c>
      <c r="AE24" s="44">
        <f t="shared" si="12"/>
        <v>0.99284704708038207</v>
      </c>
      <c r="AF24" s="41">
        <v>95.597303206787998</v>
      </c>
      <c r="AG24" s="41"/>
      <c r="AH24" s="41"/>
    </row>
    <row r="25" spans="1:34" ht="15.75" x14ac:dyDescent="0.25">
      <c r="A25" s="6" t="s">
        <v>154</v>
      </c>
      <c r="B25" s="41">
        <v>9941834.0942289997</v>
      </c>
      <c r="C25" s="41">
        <v>121466.813565836</v>
      </c>
      <c r="D25" s="41">
        <v>3136164.1242212499</v>
      </c>
      <c r="E25" s="41">
        <v>14754386.089735501</v>
      </c>
      <c r="F25" s="41">
        <v>45936992.006076597</v>
      </c>
      <c r="G25" s="41">
        <v>2639.61599238803</v>
      </c>
      <c r="H25" s="42">
        <v>62.1321470000955</v>
      </c>
      <c r="I25" s="41">
        <v>11589439.245284701</v>
      </c>
      <c r="J25" s="42">
        <v>9.1162348823142167</v>
      </c>
      <c r="K25" s="41">
        <v>651546.90607830603</v>
      </c>
      <c r="L25" s="41">
        <v>346665.26013601501</v>
      </c>
      <c r="M25" s="41">
        <f t="shared" si="4"/>
        <v>216423.27153057567</v>
      </c>
      <c r="N25" s="41">
        <f t="shared" si="5"/>
        <v>1954.9753135948979</v>
      </c>
      <c r="O25" s="41">
        <f t="shared" si="6"/>
        <v>68270.994404822908</v>
      </c>
      <c r="P25" s="43">
        <f t="shared" si="7"/>
        <v>0.25228990273789881</v>
      </c>
      <c r="Q25" s="43">
        <f t="shared" si="8"/>
        <v>0.74771009726210114</v>
      </c>
      <c r="R25" s="43">
        <f t="shared" si="9"/>
        <v>12.284991359592921</v>
      </c>
      <c r="S25" s="43">
        <f t="shared" si="9"/>
        <v>7.5781328450225534</v>
      </c>
      <c r="T25" s="43">
        <f t="shared" si="9"/>
        <v>11.131240276071924</v>
      </c>
      <c r="U25" s="43">
        <f t="shared" si="10"/>
        <v>-0.29073994663773184</v>
      </c>
      <c r="V25" s="43">
        <f t="shared" si="11"/>
        <v>2.2100568769920694</v>
      </c>
      <c r="W25" s="43">
        <f t="shared" si="11"/>
        <v>13.387104670005728</v>
      </c>
      <c r="X25" s="43">
        <f t="shared" si="11"/>
        <v>12.756114925141258</v>
      </c>
      <c r="Y25" s="44">
        <f t="shared" si="12"/>
        <v>0.99869488768167913</v>
      </c>
      <c r="Z25" s="44">
        <f t="shared" si="12"/>
        <v>0.99891939899555238</v>
      </c>
      <c r="AA25" s="44">
        <f t="shared" si="12"/>
        <v>0.99743280683901747</v>
      </c>
      <c r="AB25" s="44">
        <f t="shared" si="12"/>
        <v>0.99509685143410131</v>
      </c>
      <c r="AC25" s="44">
        <f t="shared" si="12"/>
        <v>0.98122793220783044</v>
      </c>
      <c r="AD25" s="44">
        <f t="shared" si="12"/>
        <v>0.99862245999688348</v>
      </c>
      <c r="AE25" s="44">
        <f t="shared" si="12"/>
        <v>0.99405696459518467</v>
      </c>
      <c r="AF25" s="41">
        <v>96.420205935374</v>
      </c>
      <c r="AG25" s="41"/>
      <c r="AH25" s="41"/>
    </row>
    <row r="26" spans="1:34" ht="15.75" x14ac:dyDescent="0.25">
      <c r="A26" s="6" t="s">
        <v>155</v>
      </c>
      <c r="B26" s="41">
        <v>10019760.3589609</v>
      </c>
      <c r="C26" s="41">
        <v>122213.79383204</v>
      </c>
      <c r="D26" s="41">
        <v>3150237.8265516199</v>
      </c>
      <c r="E26" s="41">
        <v>14898307.3653515</v>
      </c>
      <c r="F26" s="41">
        <v>46510159.948403202</v>
      </c>
      <c r="G26" s="41">
        <v>2628.3531088855898</v>
      </c>
      <c r="H26" s="42">
        <v>62.249251156131997</v>
      </c>
      <c r="I26" s="41">
        <v>11654528.8233556</v>
      </c>
      <c r="J26" s="42">
        <v>9.1190114256071766</v>
      </c>
      <c r="K26" s="41">
        <v>629700.76554752805</v>
      </c>
      <c r="L26" s="41">
        <v>345869.95182653802</v>
      </c>
      <c r="M26" s="41">
        <f t="shared" si="4"/>
        <v>215431.64697942307</v>
      </c>
      <c r="N26" s="41">
        <f t="shared" si="5"/>
        <v>1963.2974142212001</v>
      </c>
      <c r="O26" s="41">
        <f t="shared" si="6"/>
        <v>67732.25097583812</v>
      </c>
      <c r="P26" s="43">
        <f t="shared" si="7"/>
        <v>0.25058027829370488</v>
      </c>
      <c r="Q26" s="43">
        <f t="shared" si="8"/>
        <v>0.74941972170629512</v>
      </c>
      <c r="R26" s="43">
        <f t="shared" si="9"/>
        <v>12.2803989548225</v>
      </c>
      <c r="S26" s="43">
        <f t="shared" si="9"/>
        <v>7.5823806928464323</v>
      </c>
      <c r="T26" s="43">
        <f t="shared" si="9"/>
        <v>11.123317726203249</v>
      </c>
      <c r="U26" s="43">
        <f t="shared" si="10"/>
        <v>-0.28845607630710446</v>
      </c>
      <c r="V26" s="43">
        <f t="shared" si="11"/>
        <v>2.2103614018959323</v>
      </c>
      <c r="W26" s="43">
        <f t="shared" si="11"/>
        <v>13.353000010209822</v>
      </c>
      <c r="X26" s="43">
        <f t="shared" si="11"/>
        <v>12.75381812161311</v>
      </c>
      <c r="Y26" s="44">
        <f t="shared" si="12"/>
        <v>0.99832155317682403</v>
      </c>
      <c r="Z26" s="44">
        <f t="shared" si="12"/>
        <v>0.99947933343877626</v>
      </c>
      <c r="AA26" s="44">
        <f t="shared" si="12"/>
        <v>0.99672289393112501</v>
      </c>
      <c r="AB26" s="44">
        <f t="shared" si="12"/>
        <v>0.98727999585105042</v>
      </c>
      <c r="AC26" s="44">
        <f t="shared" si="12"/>
        <v>0.98136313612264092</v>
      </c>
      <c r="AD26" s="44">
        <f t="shared" si="12"/>
        <v>0.99607839388981456</v>
      </c>
      <c r="AE26" s="44">
        <f t="shared" si="12"/>
        <v>0.99387797957060153</v>
      </c>
      <c r="AF26" s="41">
        <v>97.180304075969005</v>
      </c>
      <c r="AG26" s="41"/>
      <c r="AH26" s="41"/>
    </row>
    <row r="27" spans="1:34" ht="15.75" x14ac:dyDescent="0.25">
      <c r="A27" s="6" t="s">
        <v>156</v>
      </c>
      <c r="B27" s="41">
        <v>10053848.639834</v>
      </c>
      <c r="C27" s="41">
        <v>121314.04992367</v>
      </c>
      <c r="D27" s="41">
        <v>3135367.9567875601</v>
      </c>
      <c r="E27" s="41">
        <v>15008118.9941616</v>
      </c>
      <c r="F27" s="41">
        <v>46326825.617405497</v>
      </c>
      <c r="G27" s="41">
        <v>2618.8406627351801</v>
      </c>
      <c r="H27" s="42">
        <v>62.486352728027498</v>
      </c>
      <c r="I27" s="41">
        <v>11708160.616339499</v>
      </c>
      <c r="J27" s="42">
        <v>9.1652736314910932</v>
      </c>
      <c r="K27" s="41">
        <v>641994.33897335501</v>
      </c>
      <c r="L27" s="41">
        <v>354557.664836412</v>
      </c>
      <c r="M27" s="41">
        <f t="shared" si="4"/>
        <v>217020.02038440248</v>
      </c>
      <c r="N27" s="41">
        <f t="shared" si="5"/>
        <v>1941.4487264393661</v>
      </c>
      <c r="O27" s="41">
        <f t="shared" si="6"/>
        <v>67679.317868254031</v>
      </c>
      <c r="P27" s="43">
        <f t="shared" si="7"/>
        <v>0.25272961098246743</v>
      </c>
      <c r="Q27" s="43">
        <f t="shared" si="8"/>
        <v>0.74727038901753251</v>
      </c>
      <c r="R27" s="43">
        <f t="shared" si="9"/>
        <v>12.287744888102877</v>
      </c>
      <c r="S27" s="43">
        <f t="shared" si="9"/>
        <v>7.5711897395720857</v>
      </c>
      <c r="T27" s="43">
        <f t="shared" si="9"/>
        <v>11.122535915450561</v>
      </c>
      <c r="U27" s="43">
        <f t="shared" si="10"/>
        <v>-0.29132819278714128</v>
      </c>
      <c r="V27" s="43">
        <f t="shared" si="11"/>
        <v>2.2154217369824907</v>
      </c>
      <c r="W27" s="43">
        <f t="shared" si="11"/>
        <v>13.372334764834708</v>
      </c>
      <c r="X27" s="43">
        <f t="shared" si="11"/>
        <v>12.778626276990673</v>
      </c>
      <c r="Y27" s="44">
        <f t="shared" si="12"/>
        <v>0.99891873275942367</v>
      </c>
      <c r="Z27" s="44">
        <f t="shared" si="12"/>
        <v>0.99800418638770017</v>
      </c>
      <c r="AA27" s="44">
        <f t="shared" si="12"/>
        <v>0.99665283851284903</v>
      </c>
      <c r="AB27" s="44">
        <f t="shared" si="12"/>
        <v>0.99711020356515523</v>
      </c>
      <c r="AC27" s="44">
        <f t="shared" si="12"/>
        <v>0.9836098394473175</v>
      </c>
      <c r="AD27" s="44">
        <f t="shared" si="12"/>
        <v>0.9975206863572964</v>
      </c>
      <c r="AE27" s="44">
        <f t="shared" si="12"/>
        <v>0.99581122647034692</v>
      </c>
      <c r="AF27" s="41">
        <v>97.937444751759003</v>
      </c>
      <c r="AG27" s="41"/>
      <c r="AH27" s="41"/>
    </row>
    <row r="28" spans="1:34" ht="15.75" x14ac:dyDescent="0.25">
      <c r="A28" s="6" t="s">
        <v>157</v>
      </c>
      <c r="B28" s="41">
        <v>10203581.1589339</v>
      </c>
      <c r="C28" s="41">
        <v>117337.64352318</v>
      </c>
      <c r="D28" s="41">
        <v>3214478.5658038701</v>
      </c>
      <c r="E28" s="41">
        <v>15142689.854049601</v>
      </c>
      <c r="F28" s="41">
        <v>45706720.351566002</v>
      </c>
      <c r="G28" s="41">
        <v>2570.6190901395298</v>
      </c>
      <c r="H28" s="42">
        <v>62.448949020381299</v>
      </c>
      <c r="I28" s="41">
        <v>11780074.516798399</v>
      </c>
      <c r="J28" s="42">
        <v>9.213950299420123</v>
      </c>
      <c r="K28" s="41">
        <v>641055.10984394897</v>
      </c>
      <c r="L28" s="41">
        <v>359552.893613105</v>
      </c>
      <c r="M28" s="41">
        <f t="shared" si="4"/>
        <v>223240.28240158575</v>
      </c>
      <c r="N28" s="41">
        <f t="shared" si="5"/>
        <v>1878.937041596726</v>
      </c>
      <c r="O28" s="41">
        <f t="shared" si="6"/>
        <v>70328.357429253534</v>
      </c>
      <c r="P28" s="43">
        <f t="shared" si="7"/>
        <v>0.25773178268291114</v>
      </c>
      <c r="Q28" s="43">
        <f t="shared" si="8"/>
        <v>0.74226821731708892</v>
      </c>
      <c r="R28" s="43">
        <f t="shared" si="9"/>
        <v>12.316003969914945</v>
      </c>
      <c r="S28" s="43">
        <f t="shared" si="9"/>
        <v>7.5384614925172171</v>
      </c>
      <c r="T28" s="43">
        <f t="shared" si="9"/>
        <v>11.160930373836003</v>
      </c>
      <c r="U28" s="43">
        <f t="shared" si="10"/>
        <v>-0.29804462226849976</v>
      </c>
      <c r="V28" s="43">
        <f t="shared" si="11"/>
        <v>2.2207186724705386</v>
      </c>
      <c r="W28" s="43">
        <f t="shared" si="11"/>
        <v>13.370870707002739</v>
      </c>
      <c r="X28" s="43">
        <f t="shared" si="11"/>
        <v>12.792616576372279</v>
      </c>
      <c r="Y28" s="44">
        <f t="shared" si="12"/>
        <v>1.0012160237961205</v>
      </c>
      <c r="Z28" s="44">
        <f t="shared" si="12"/>
        <v>0.99369007873785864</v>
      </c>
      <c r="AA28" s="44">
        <f t="shared" si="12"/>
        <v>1.0000932361185657</v>
      </c>
      <c r="AB28" s="44">
        <f t="shared" si="12"/>
        <v>1.0200980932826518</v>
      </c>
      <c r="AC28" s="44">
        <f t="shared" si="12"/>
        <v>0.98596158935479017</v>
      </c>
      <c r="AD28" s="44">
        <f t="shared" si="12"/>
        <v>0.99741147371798577</v>
      </c>
      <c r="AE28" s="44">
        <f t="shared" si="12"/>
        <v>0.99690146081040032</v>
      </c>
      <c r="AF28" s="41">
        <v>100.20885640819399</v>
      </c>
      <c r="AG28" s="41"/>
      <c r="AH28" s="41"/>
    </row>
    <row r="29" spans="1:34" ht="15.75" x14ac:dyDescent="0.25">
      <c r="A29" s="6" t="s">
        <v>158</v>
      </c>
      <c r="B29" s="41">
        <v>10225868.6371735</v>
      </c>
      <c r="C29" s="41">
        <v>119652.038888725</v>
      </c>
      <c r="D29" s="41">
        <v>3227817.65283754</v>
      </c>
      <c r="E29" s="41">
        <v>15248664.959747501</v>
      </c>
      <c r="F29" s="41">
        <v>46430006.810276799</v>
      </c>
      <c r="G29" s="41">
        <v>2571.6174104613301</v>
      </c>
      <c r="H29" s="42">
        <v>62.545140150205299</v>
      </c>
      <c r="I29" s="41">
        <v>11738735.925116099</v>
      </c>
      <c r="J29" s="42">
        <v>9.2741849111055998</v>
      </c>
      <c r="K29" s="41">
        <v>642363.41273443296</v>
      </c>
      <c r="L29" s="41">
        <v>358146.30747566902</v>
      </c>
      <c r="M29" s="41">
        <f t="shared" si="4"/>
        <v>220242.66933577339</v>
      </c>
      <c r="N29" s="41">
        <f t="shared" si="5"/>
        <v>1913.0509357141837</v>
      </c>
      <c r="O29" s="41">
        <f t="shared" si="6"/>
        <v>69520.077092107953</v>
      </c>
      <c r="P29" s="43">
        <f t="shared" si="7"/>
        <v>0.25282649587115402</v>
      </c>
      <c r="Q29" s="43">
        <f t="shared" si="8"/>
        <v>0.74717350412884598</v>
      </c>
      <c r="R29" s="43">
        <f t="shared" si="9"/>
        <v>12.302485259865513</v>
      </c>
      <c r="S29" s="43">
        <f t="shared" si="9"/>
        <v>7.5564545951778825</v>
      </c>
      <c r="T29" s="43">
        <f t="shared" si="9"/>
        <v>11.149370868858508</v>
      </c>
      <c r="U29" s="43">
        <f t="shared" si="10"/>
        <v>-0.29145785290923298</v>
      </c>
      <c r="V29" s="43">
        <f t="shared" si="11"/>
        <v>2.2272347244275594</v>
      </c>
      <c r="W29" s="43">
        <f t="shared" si="11"/>
        <v>13.372909485967892</v>
      </c>
      <c r="X29" s="43">
        <f t="shared" si="11"/>
        <v>12.788696861995506</v>
      </c>
      <c r="Y29" s="44">
        <f t="shared" si="12"/>
        <v>1.0001170351017674</v>
      </c>
      <c r="Z29" s="44">
        <f t="shared" si="12"/>
        <v>0.99606185812777293</v>
      </c>
      <c r="AA29" s="44">
        <f t="shared" si="12"/>
        <v>0.99905742795977892</v>
      </c>
      <c r="AB29" s="44">
        <f t="shared" si="12"/>
        <v>0.99755398289696739</v>
      </c>
      <c r="AC29" s="44">
        <f t="shared" si="12"/>
        <v>0.98885460638729672</v>
      </c>
      <c r="AD29" s="44">
        <f t="shared" si="12"/>
        <v>0.99756355816908693</v>
      </c>
      <c r="AE29" s="44">
        <f t="shared" si="12"/>
        <v>0.99659600578758811</v>
      </c>
      <c r="AF29" s="41">
        <v>98.929349301791007</v>
      </c>
      <c r="AG29" s="41"/>
      <c r="AH29" s="41"/>
    </row>
    <row r="30" spans="1:34" ht="15.75" x14ac:dyDescent="0.25">
      <c r="A30" s="6" t="s">
        <v>159</v>
      </c>
      <c r="B30" s="41">
        <v>10363771.533399601</v>
      </c>
      <c r="C30" s="41">
        <v>120147.627452507</v>
      </c>
      <c r="D30" s="41">
        <v>3379270.4088230501</v>
      </c>
      <c r="E30" s="41">
        <v>15382592.3815061</v>
      </c>
      <c r="F30" s="41">
        <v>46801486.376886599</v>
      </c>
      <c r="G30" s="41">
        <v>2569.1942623170398</v>
      </c>
      <c r="H30" s="42">
        <v>62.730209657067597</v>
      </c>
      <c r="I30" s="41">
        <v>11802719.959137799</v>
      </c>
      <c r="J30" s="42">
        <v>9.2512303071424693</v>
      </c>
      <c r="K30" s="41">
        <v>647994.63550786197</v>
      </c>
      <c r="L30" s="41">
        <v>358643.701156564</v>
      </c>
      <c r="M30" s="41">
        <f t="shared" si="4"/>
        <v>221441.07667738214</v>
      </c>
      <c r="N30" s="41">
        <f t="shared" si="5"/>
        <v>1915.3072835134449</v>
      </c>
      <c r="O30" s="41">
        <f t="shared" si="6"/>
        <v>72204.339443627978</v>
      </c>
      <c r="P30" s="43">
        <f t="shared" si="7"/>
        <v>0.25218686141914276</v>
      </c>
      <c r="Q30" s="43">
        <f t="shared" si="8"/>
        <v>0.7478131385808573</v>
      </c>
      <c r="R30" s="43">
        <f t="shared" si="9"/>
        <v>12.307911813562654</v>
      </c>
      <c r="S30" s="43">
        <f t="shared" si="9"/>
        <v>7.5576333501069222</v>
      </c>
      <c r="T30" s="43">
        <f t="shared" si="9"/>
        <v>11.18725542617214</v>
      </c>
      <c r="U30" s="43">
        <f t="shared" si="10"/>
        <v>-0.29060214694803177</v>
      </c>
      <c r="V30" s="43">
        <f t="shared" si="11"/>
        <v>2.2247565488573606</v>
      </c>
      <c r="W30" s="43">
        <f t="shared" si="11"/>
        <v>13.381637696762894</v>
      </c>
      <c r="X30" s="43">
        <f t="shared" si="11"/>
        <v>12.790084698753105</v>
      </c>
      <c r="Y30" s="44">
        <f t="shared" si="12"/>
        <v>1.0005581808279982</v>
      </c>
      <c r="Z30" s="44">
        <f t="shared" si="12"/>
        <v>0.99621723692481434</v>
      </c>
      <c r="AA30" s="44">
        <f t="shared" si="12"/>
        <v>1.0024521350544069</v>
      </c>
      <c r="AB30" s="44">
        <f t="shared" si="12"/>
        <v>0.99462521332955145</v>
      </c>
      <c r="AC30" s="44">
        <f t="shared" si="12"/>
        <v>0.98775433828301895</v>
      </c>
      <c r="AD30" s="44">
        <f t="shared" si="12"/>
        <v>0.99821464647759961</v>
      </c>
      <c r="AE30" s="44">
        <f t="shared" si="12"/>
        <v>0.99670415696078696</v>
      </c>
      <c r="AF30" s="41">
        <v>99.434660846282995</v>
      </c>
      <c r="AG30" s="41"/>
      <c r="AH30" s="41"/>
    </row>
    <row r="31" spans="1:34" ht="15.75" x14ac:dyDescent="0.25">
      <c r="A31" s="6" t="s">
        <v>160</v>
      </c>
      <c r="B31" s="41">
        <v>10492835.695488799</v>
      </c>
      <c r="C31" s="41">
        <v>121306.74783499401</v>
      </c>
      <c r="D31" s="41">
        <v>3462038.8738469202</v>
      </c>
      <c r="E31" s="41">
        <v>15625853.847704301</v>
      </c>
      <c r="F31" s="41">
        <v>47223188.174162596</v>
      </c>
      <c r="G31" s="41">
        <v>2569.9600478212001</v>
      </c>
      <c r="H31" s="42">
        <v>62.915471845926298</v>
      </c>
      <c r="I31" s="41">
        <v>11868105.591819299</v>
      </c>
      <c r="J31" s="42">
        <v>9.2752864936286805</v>
      </c>
      <c r="K31" s="41">
        <v>658753.44888058095</v>
      </c>
      <c r="L31" s="41">
        <v>363390.13879490702</v>
      </c>
      <c r="M31" s="41">
        <f t="shared" si="4"/>
        <v>222196.68135896392</v>
      </c>
      <c r="N31" s="41">
        <f t="shared" si="5"/>
        <v>1928.0908856896458</v>
      </c>
      <c r="O31" s="41">
        <f t="shared" si="6"/>
        <v>73312.264751771218</v>
      </c>
      <c r="P31" s="43">
        <f t="shared" si="7"/>
        <v>0.25131944815010904</v>
      </c>
      <c r="Q31" s="43">
        <f t="shared" si="8"/>
        <v>0.74868055184989091</v>
      </c>
      <c r="R31" s="43">
        <f t="shared" si="9"/>
        <v>12.311318220697933</v>
      </c>
      <c r="S31" s="43">
        <f t="shared" si="9"/>
        <v>7.5642856139399637</v>
      </c>
      <c r="T31" s="43">
        <f t="shared" si="9"/>
        <v>11.202483196548688</v>
      </c>
      <c r="U31" s="43">
        <f t="shared" si="10"/>
        <v>-0.28944288597456791</v>
      </c>
      <c r="V31" s="43">
        <f t="shared" si="11"/>
        <v>2.2273534968173854</v>
      </c>
      <c r="W31" s="43">
        <f t="shared" si="11"/>
        <v>13.398104614316347</v>
      </c>
      <c r="X31" s="43">
        <f t="shared" si="11"/>
        <v>12.803232298623646</v>
      </c>
      <c r="Y31" s="44">
        <f t="shared" si="12"/>
        <v>1.0008351009569414</v>
      </c>
      <c r="Z31" s="44">
        <f t="shared" si="12"/>
        <v>0.9970941119448169</v>
      </c>
      <c r="AA31" s="44">
        <f t="shared" si="12"/>
        <v>1.0038166440733371</v>
      </c>
      <c r="AB31" s="44">
        <f t="shared" si="12"/>
        <v>0.99065748561265232</v>
      </c>
      <c r="AC31" s="44">
        <f t="shared" si="12"/>
        <v>0.98890733932267305</v>
      </c>
      <c r="AD31" s="44">
        <f t="shared" si="12"/>
        <v>0.99944301019934145</v>
      </c>
      <c r="AE31" s="44">
        <f t="shared" si="12"/>
        <v>0.99772872151635261</v>
      </c>
      <c r="AF31" s="41">
        <v>100.07824370567501</v>
      </c>
      <c r="AG31" s="41"/>
      <c r="AH31" s="41"/>
    </row>
    <row r="32" spans="1:34" ht="15.75" x14ac:dyDescent="0.25">
      <c r="A32" s="6" t="s">
        <v>161</v>
      </c>
      <c r="B32" s="41">
        <v>10492689.919753401</v>
      </c>
      <c r="C32" s="41">
        <v>123170.042346603</v>
      </c>
      <c r="D32" s="41">
        <v>3551277.6311715199</v>
      </c>
      <c r="E32" s="41">
        <v>15740529.9090493</v>
      </c>
      <c r="F32" s="41">
        <v>48091635.466627501</v>
      </c>
      <c r="G32" s="41">
        <v>2562.3053213420699</v>
      </c>
      <c r="H32" s="42">
        <v>62.814869973134599</v>
      </c>
      <c r="I32" s="41">
        <v>11949293.7335224</v>
      </c>
      <c r="J32" s="42">
        <v>9.3320031774111509</v>
      </c>
      <c r="K32" s="41">
        <v>656529.68145778205</v>
      </c>
      <c r="L32" s="41">
        <v>363329.24941660801</v>
      </c>
      <c r="M32" s="41">
        <f t="shared" si="4"/>
        <v>218181.18302578109</v>
      </c>
      <c r="N32" s="41">
        <f t="shared" si="5"/>
        <v>1960.8421126921351</v>
      </c>
      <c r="O32" s="41">
        <f t="shared" si="6"/>
        <v>73843.977163884934</v>
      </c>
      <c r="P32" s="43">
        <f t="shared" si="7"/>
        <v>0.24846927366016572</v>
      </c>
      <c r="Q32" s="43">
        <f t="shared" si="8"/>
        <v>0.75153072633983431</v>
      </c>
      <c r="R32" s="43">
        <f t="shared" si="9"/>
        <v>12.29308111138373</v>
      </c>
      <c r="S32" s="43">
        <f t="shared" si="9"/>
        <v>7.5811293092844396</v>
      </c>
      <c r="T32" s="43">
        <f t="shared" si="9"/>
        <v>11.209709729642334</v>
      </c>
      <c r="U32" s="43">
        <f t="shared" si="10"/>
        <v>-0.28564318394519245</v>
      </c>
      <c r="V32" s="43">
        <f t="shared" si="11"/>
        <v>2.2334496946446754</v>
      </c>
      <c r="W32" s="43">
        <f t="shared" si="11"/>
        <v>13.394723183367528</v>
      </c>
      <c r="X32" s="43">
        <f t="shared" si="11"/>
        <v>12.80306472533627</v>
      </c>
      <c r="Y32" s="44">
        <f t="shared" si="12"/>
        <v>0.99935253517361544</v>
      </c>
      <c r="Z32" s="44">
        <f t="shared" si="12"/>
        <v>0.99931438102355441</v>
      </c>
      <c r="AA32" s="44">
        <f t="shared" si="12"/>
        <v>1.0044641892712254</v>
      </c>
      <c r="AB32" s="44">
        <f t="shared" si="12"/>
        <v>0.9776524907038151</v>
      </c>
      <c r="AC32" s="44">
        <f t="shared" si="12"/>
        <v>0.99161394821164561</v>
      </c>
      <c r="AD32" s="44">
        <f t="shared" si="12"/>
        <v>0.99919076948145225</v>
      </c>
      <c r="AE32" s="44">
        <f t="shared" si="12"/>
        <v>0.99771566288569791</v>
      </c>
      <c r="AF32" s="41">
        <v>98.920362294156007</v>
      </c>
      <c r="AG32" s="41"/>
      <c r="AH32" s="41"/>
    </row>
    <row r="33" spans="1:34" ht="15.75" x14ac:dyDescent="0.25">
      <c r="A33" s="6" t="s">
        <v>162</v>
      </c>
      <c r="B33" s="41">
        <v>10595052.488585699</v>
      </c>
      <c r="C33" s="41">
        <v>123836.50100647</v>
      </c>
      <c r="D33" s="41">
        <v>3545621.0979621201</v>
      </c>
      <c r="E33" s="41">
        <v>15838244.852023</v>
      </c>
      <c r="F33" s="41">
        <v>48159518.363158301</v>
      </c>
      <c r="G33" s="41">
        <v>2567.3228497530199</v>
      </c>
      <c r="H33" s="42">
        <v>62.930495669106101</v>
      </c>
      <c r="I33" s="41">
        <v>12026994.1431098</v>
      </c>
      <c r="J33" s="42">
        <v>9.3729274304321386</v>
      </c>
      <c r="K33" s="41">
        <v>659798.27869882097</v>
      </c>
      <c r="L33" s="41">
        <v>365226.996076287</v>
      </c>
      <c r="M33" s="41">
        <f t="shared" si="4"/>
        <v>219999.13721501917</v>
      </c>
      <c r="N33" s="41">
        <f t="shared" si="5"/>
        <v>1967.8297412054858</v>
      </c>
      <c r="O33" s="41">
        <f t="shared" si="6"/>
        <v>73622.43681976886</v>
      </c>
      <c r="P33" s="43">
        <f t="shared" si="7"/>
        <v>0.24973244234747929</v>
      </c>
      <c r="Q33" s="43">
        <f t="shared" si="8"/>
        <v>0.75026755765252073</v>
      </c>
      <c r="R33" s="43">
        <f t="shared" si="9"/>
        <v>12.301378903576895</v>
      </c>
      <c r="S33" s="43">
        <f t="shared" si="9"/>
        <v>7.584686560254581</v>
      </c>
      <c r="T33" s="43">
        <f t="shared" si="9"/>
        <v>11.206705106354914</v>
      </c>
      <c r="U33" s="43">
        <f t="shared" si="10"/>
        <v>-0.28732539253293238</v>
      </c>
      <c r="V33" s="43">
        <f t="shared" si="11"/>
        <v>2.2378254733287579</v>
      </c>
      <c r="W33" s="43">
        <f t="shared" si="11"/>
        <v>13.399689428950573</v>
      </c>
      <c r="X33" s="43">
        <f t="shared" si="11"/>
        <v>12.808274346318894</v>
      </c>
      <c r="Y33" s="44">
        <f t="shared" si="12"/>
        <v>1.000027095081701</v>
      </c>
      <c r="Z33" s="44">
        <f t="shared" si="12"/>
        <v>0.9997832837300441</v>
      </c>
      <c r="AA33" s="44">
        <f t="shared" si="12"/>
        <v>1.0041949551369567</v>
      </c>
      <c r="AB33" s="44">
        <f t="shared" si="12"/>
        <v>0.98341007746983733</v>
      </c>
      <c r="AC33" s="44">
        <f t="shared" si="12"/>
        <v>0.99355672005371021</v>
      </c>
      <c r="AD33" s="44">
        <f t="shared" si="12"/>
        <v>0.99956123079503267</v>
      </c>
      <c r="AE33" s="44">
        <f t="shared" si="12"/>
        <v>0.99812163759281436</v>
      </c>
      <c r="AF33" s="41">
        <v>100.091888489929</v>
      </c>
      <c r="AG33" s="41"/>
      <c r="AH33" s="41"/>
    </row>
    <row r="34" spans="1:34" ht="15.75" x14ac:dyDescent="0.25">
      <c r="A34" s="6" t="s">
        <v>163</v>
      </c>
      <c r="B34" s="41">
        <v>10573938.4916218</v>
      </c>
      <c r="C34" s="41">
        <v>126833.028575652</v>
      </c>
      <c r="D34" s="41">
        <v>3583007.83076256</v>
      </c>
      <c r="E34" s="41">
        <v>15998950.9498861</v>
      </c>
      <c r="F34" s="41">
        <v>48919295.770989999</v>
      </c>
      <c r="G34" s="41">
        <v>2594.89708354703</v>
      </c>
      <c r="H34" s="42">
        <v>63.086219724480998</v>
      </c>
      <c r="I34" s="41">
        <v>12096050.393836699</v>
      </c>
      <c r="J34" s="42">
        <v>9.384444264606854</v>
      </c>
      <c r="K34" s="41">
        <v>658075.88433865202</v>
      </c>
      <c r="L34" s="41">
        <v>367646.71338929998</v>
      </c>
      <c r="M34" s="41">
        <f t="shared" si="4"/>
        <v>216150.6686670729</v>
      </c>
      <c r="N34" s="41">
        <f t="shared" si="5"/>
        <v>2010.471211138899</v>
      </c>
      <c r="O34" s="41">
        <f t="shared" si="6"/>
        <v>73243.242248130366</v>
      </c>
      <c r="P34" s="43">
        <f t="shared" si="7"/>
        <v>0.24726542365742454</v>
      </c>
      <c r="Q34" s="43">
        <f t="shared" si="8"/>
        <v>0.75273457634257546</v>
      </c>
      <c r="R34" s="43">
        <f t="shared" si="9"/>
        <v>12.283730983623599</v>
      </c>
      <c r="S34" s="43">
        <f t="shared" si="9"/>
        <v>7.6061244069803422</v>
      </c>
      <c r="T34" s="43">
        <f t="shared" si="9"/>
        <v>11.201541266625247</v>
      </c>
      <c r="U34" s="43">
        <f t="shared" si="10"/>
        <v>-0.2840426015777035</v>
      </c>
      <c r="V34" s="43">
        <f t="shared" si="11"/>
        <v>2.239053453006207</v>
      </c>
      <c r="W34" s="43">
        <f t="shared" si="11"/>
        <v>13.397075529400585</v>
      </c>
      <c r="X34" s="43">
        <f t="shared" si="11"/>
        <v>12.814877738074824</v>
      </c>
      <c r="Y34" s="44">
        <f t="shared" si="12"/>
        <v>0.99859242680073312</v>
      </c>
      <c r="Z34" s="44">
        <f t="shared" si="12"/>
        <v>1.0026091356126912</v>
      </c>
      <c r="AA34" s="44">
        <f t="shared" si="12"/>
        <v>1.0037322409175269</v>
      </c>
      <c r="AB34" s="44">
        <f t="shared" si="12"/>
        <v>0.9721742807338114</v>
      </c>
      <c r="AC34" s="44">
        <f t="shared" si="12"/>
        <v>0.9941019222936347</v>
      </c>
      <c r="AD34" s="44">
        <f t="shared" si="12"/>
        <v>0.99936624473470537</v>
      </c>
      <c r="AE34" s="44">
        <f t="shared" si="12"/>
        <v>0.9986362258983803</v>
      </c>
      <c r="AF34" s="41">
        <v>99.044803805111997</v>
      </c>
      <c r="AG34" s="41"/>
      <c r="AH34" s="41"/>
    </row>
    <row r="35" spans="1:34" ht="15.75" x14ac:dyDescent="0.25">
      <c r="A35" s="6" t="s">
        <v>164</v>
      </c>
      <c r="B35" s="41">
        <v>10615611.2987052</v>
      </c>
      <c r="C35" s="41">
        <v>126056.522998657</v>
      </c>
      <c r="D35" s="41">
        <v>3629268.4684909098</v>
      </c>
      <c r="E35" s="41">
        <v>16073947.0831428</v>
      </c>
      <c r="F35" s="41">
        <v>49142297.532346398</v>
      </c>
      <c r="G35" s="41">
        <v>2565.4178553882198</v>
      </c>
      <c r="H35" s="42">
        <v>62.839973580023198</v>
      </c>
      <c r="I35" s="41">
        <v>12178248.2432398</v>
      </c>
      <c r="J35" s="42">
        <v>9.3991763486199673</v>
      </c>
      <c r="K35" s="41">
        <v>660800.77115803305</v>
      </c>
      <c r="L35" s="41">
        <v>373057.50838402298</v>
      </c>
      <c r="M35" s="41">
        <f t="shared" si="4"/>
        <v>216017.80608075563</v>
      </c>
      <c r="N35" s="41">
        <f t="shared" si="5"/>
        <v>2005.9926161192773</v>
      </c>
      <c r="O35" s="41">
        <f t="shared" si="6"/>
        <v>73852.23424081986</v>
      </c>
      <c r="P35" s="43">
        <f t="shared" si="7"/>
        <v>0.24781601298197026</v>
      </c>
      <c r="Q35" s="43">
        <f t="shared" si="8"/>
        <v>0.7521839870180298</v>
      </c>
      <c r="R35" s="43">
        <f t="shared" si="9"/>
        <v>12.283116118827731</v>
      </c>
      <c r="S35" s="43">
        <f t="shared" si="9"/>
        <v>7.6038942876174378</v>
      </c>
      <c r="T35" s="43">
        <f t="shared" si="9"/>
        <v>11.209821541270609</v>
      </c>
      <c r="U35" s="43">
        <f t="shared" si="10"/>
        <v>-0.28477432136974629</v>
      </c>
      <c r="V35" s="43">
        <f t="shared" si="11"/>
        <v>2.2406220629496465</v>
      </c>
      <c r="W35" s="43">
        <f t="shared" si="11"/>
        <v>13.401207668194933</v>
      </c>
      <c r="X35" s="43">
        <f t="shared" si="11"/>
        <v>12.829487864715002</v>
      </c>
      <c r="Y35" s="44">
        <f t="shared" si="12"/>
        <v>0.99854244204207321</v>
      </c>
      <c r="Z35" s="44">
        <f t="shared" si="12"/>
        <v>1.002315170128153</v>
      </c>
      <c r="AA35" s="44">
        <f t="shared" si="12"/>
        <v>1.0044742083332041</v>
      </c>
      <c r="AB35" s="44">
        <f t="shared" si="12"/>
        <v>0.97467869084193126</v>
      </c>
      <c r="AC35" s="44">
        <f t="shared" si="12"/>
        <v>0.99479835861944388</v>
      </c>
      <c r="AD35" s="44">
        <f t="shared" si="12"/>
        <v>0.99967448514288759</v>
      </c>
      <c r="AE35" s="44">
        <f t="shared" si="12"/>
        <v>0.9997747620612728</v>
      </c>
      <c r="AF35" s="41">
        <v>98.937447262960006</v>
      </c>
      <c r="AG35" s="41"/>
      <c r="AH35" s="41"/>
    </row>
    <row r="36" spans="1:34" ht="15.75" x14ac:dyDescent="0.25">
      <c r="A36" s="6" t="s">
        <v>165</v>
      </c>
      <c r="B36" s="41">
        <v>10664801.391393799</v>
      </c>
      <c r="C36" s="41">
        <v>124539.27033709</v>
      </c>
      <c r="D36" s="41">
        <v>3550035.3522550701</v>
      </c>
      <c r="E36" s="41">
        <v>16208763.654475</v>
      </c>
      <c r="F36" s="41">
        <v>48595246.0984677</v>
      </c>
      <c r="G36" s="41">
        <v>2563.8026864621002</v>
      </c>
      <c r="H36" s="42">
        <v>63.038129287602501</v>
      </c>
      <c r="I36" s="41">
        <v>12273263.1028527</v>
      </c>
      <c r="J36" s="42">
        <v>9.4402154440916366</v>
      </c>
      <c r="K36" s="41">
        <v>663181.31463059096</v>
      </c>
      <c r="L36" s="41">
        <v>373979.86214583501</v>
      </c>
      <c r="M36" s="41">
        <f t="shared" si="4"/>
        <v>219461.82492385979</v>
      </c>
      <c r="N36" s="41">
        <f t="shared" si="5"/>
        <v>1975.618117867954</v>
      </c>
      <c r="O36" s="41">
        <f t="shared" si="6"/>
        <v>73053.140734418659</v>
      </c>
      <c r="P36" s="43">
        <f t="shared" si="7"/>
        <v>0.2525609825698506</v>
      </c>
      <c r="Q36" s="43">
        <f t="shared" si="8"/>
        <v>0.7474390174301494</v>
      </c>
      <c r="R36" s="43">
        <f t="shared" si="9"/>
        <v>12.298933578029491</v>
      </c>
      <c r="S36" s="43">
        <f t="shared" si="9"/>
        <v>7.5886365994423741</v>
      </c>
      <c r="T36" s="43">
        <f t="shared" si="9"/>
        <v>11.198942410565618</v>
      </c>
      <c r="U36" s="43">
        <f t="shared" si="10"/>
        <v>-0.29110255907853561</v>
      </c>
      <c r="V36" s="43">
        <f t="shared" si="11"/>
        <v>2.2449788023643151</v>
      </c>
      <c r="W36" s="43">
        <f t="shared" si="11"/>
        <v>13.404803707844478</v>
      </c>
      <c r="X36" s="43">
        <f t="shared" si="11"/>
        <v>12.831957230417148</v>
      </c>
      <c r="Y36" s="44">
        <f t="shared" si="12"/>
        <v>0.99982830502549125</v>
      </c>
      <c r="Z36" s="44">
        <f t="shared" si="12"/>
        <v>1.0003039622206662</v>
      </c>
      <c r="AA36" s="44">
        <f t="shared" si="12"/>
        <v>1.003499366212657</v>
      </c>
      <c r="AB36" s="44">
        <f t="shared" si="12"/>
        <v>0.99633794163277378</v>
      </c>
      <c r="AC36" s="44">
        <f t="shared" si="12"/>
        <v>0.99673267734740445</v>
      </c>
      <c r="AD36" s="44">
        <f t="shared" si="12"/>
        <v>0.99994273477935458</v>
      </c>
      <c r="AE36" s="44">
        <f t="shared" si="12"/>
        <v>0.99996719448985749</v>
      </c>
      <c r="AF36" s="41">
        <v>100.796506108016</v>
      </c>
      <c r="AG36" s="41"/>
      <c r="AH36" s="41"/>
    </row>
    <row r="37" spans="1:34" ht="15.75" x14ac:dyDescent="0.25">
      <c r="A37" s="6" t="s">
        <v>166</v>
      </c>
      <c r="B37" s="41">
        <v>10860844.6924091</v>
      </c>
      <c r="C37" s="41">
        <v>124939.12035033701</v>
      </c>
      <c r="D37" s="41">
        <v>3542075.2463449501</v>
      </c>
      <c r="E37" s="41">
        <v>16283161.1142493</v>
      </c>
      <c r="F37" s="41">
        <v>48798219.411278799</v>
      </c>
      <c r="G37" s="41">
        <v>2557.87149036959</v>
      </c>
      <c r="H37" s="42">
        <v>63.126007251373998</v>
      </c>
      <c r="I37" s="41">
        <v>12335420.9732354</v>
      </c>
      <c r="J37" s="42">
        <v>9.4886267191453495</v>
      </c>
      <c r="K37" s="41">
        <v>663811.35222559702</v>
      </c>
      <c r="L37" s="41">
        <v>375463.95383770199</v>
      </c>
      <c r="M37" s="41">
        <f t="shared" si="4"/>
        <v>222566.41376342552</v>
      </c>
      <c r="N37" s="41">
        <f t="shared" si="5"/>
        <v>1979.2020086557523</v>
      </c>
      <c r="O37" s="41">
        <f t="shared" si="6"/>
        <v>72586.157631937385</v>
      </c>
      <c r="P37" s="43">
        <f t="shared" si="7"/>
        <v>0.25278424340180533</v>
      </c>
      <c r="Q37" s="43">
        <f t="shared" si="8"/>
        <v>0.74721575659819472</v>
      </c>
      <c r="R37" s="43">
        <f t="shared" si="9"/>
        <v>12.31298082487389</v>
      </c>
      <c r="S37" s="43">
        <f t="shared" si="9"/>
        <v>7.5904490165203642</v>
      </c>
      <c r="T37" s="43">
        <f t="shared" si="9"/>
        <v>11.192529516407014</v>
      </c>
      <c r="U37" s="43">
        <f t="shared" si="10"/>
        <v>-0.29140130476549236</v>
      </c>
      <c r="V37" s="43">
        <f t="shared" si="11"/>
        <v>2.2500938939467323</v>
      </c>
      <c r="W37" s="43">
        <f t="shared" si="11"/>
        <v>13.40575327999824</v>
      </c>
      <c r="X37" s="43">
        <f t="shared" si="11"/>
        <v>12.835917750472515</v>
      </c>
      <c r="Y37" s="44">
        <f t="shared" si="12"/>
        <v>1.000970260538431</v>
      </c>
      <c r="Z37" s="44">
        <f t="shared" si="12"/>
        <v>1.0005428678475929</v>
      </c>
      <c r="AA37" s="44">
        <f t="shared" si="12"/>
        <v>1.0029247284488556</v>
      </c>
      <c r="AB37" s="44">
        <f t="shared" si="12"/>
        <v>0.99736043921491935</v>
      </c>
      <c r="AC37" s="44">
        <f t="shared" si="12"/>
        <v>0.99900369163157066</v>
      </c>
      <c r="AD37" s="44">
        <f t="shared" si="12"/>
        <v>1.0000135689218752</v>
      </c>
      <c r="AE37" s="44">
        <f t="shared" si="12"/>
        <v>1.0002758294126033</v>
      </c>
      <c r="AF37" s="41">
        <v>100.30894058457</v>
      </c>
      <c r="AG37" s="41"/>
      <c r="AH37" s="41"/>
    </row>
    <row r="38" spans="1:34" ht="15.75" x14ac:dyDescent="0.25">
      <c r="A38" s="6" t="s">
        <v>167</v>
      </c>
      <c r="B38" s="41">
        <v>10756760.6619005</v>
      </c>
      <c r="C38" s="41">
        <v>123971.18996375101</v>
      </c>
      <c r="D38" s="41">
        <v>3445279.7759829699</v>
      </c>
      <c r="E38" s="41">
        <v>16141074.367862299</v>
      </c>
      <c r="F38" s="41">
        <v>49219098.656744502</v>
      </c>
      <c r="G38" s="41">
        <v>2519.9908054488601</v>
      </c>
      <c r="H38" s="42">
        <v>62.774127213967098</v>
      </c>
      <c r="I38" s="41">
        <v>12414370.087822501</v>
      </c>
      <c r="J38" s="42">
        <v>9.5169724225612722</v>
      </c>
      <c r="K38" s="41">
        <v>660664.74128913099</v>
      </c>
      <c r="L38" s="41">
        <v>373227.023282804</v>
      </c>
      <c r="M38" s="41">
        <f t="shared" si="4"/>
        <v>218548.50973437115</v>
      </c>
      <c r="N38" s="41">
        <f t="shared" si="5"/>
        <v>1974.8771582469362</v>
      </c>
      <c r="O38" s="41">
        <f t="shared" si="6"/>
        <v>69998.839271934994</v>
      </c>
      <c r="P38" s="43">
        <f t="shared" si="7"/>
        <v>0.25222668489727323</v>
      </c>
      <c r="Q38" s="43">
        <f t="shared" si="8"/>
        <v>0.74777331510272682</v>
      </c>
      <c r="R38" s="43">
        <f t="shared" si="9"/>
        <v>12.294763281390935</v>
      </c>
      <c r="S38" s="43">
        <f t="shared" si="9"/>
        <v>7.5882614770448429</v>
      </c>
      <c r="T38" s="43">
        <f t="shared" si="9"/>
        <v>11.156233939064515</v>
      </c>
      <c r="U38" s="43">
        <f t="shared" si="10"/>
        <v>-0.29065540161350673</v>
      </c>
      <c r="V38" s="43">
        <f t="shared" si="11"/>
        <v>2.253076775383084</v>
      </c>
      <c r="W38" s="43">
        <f t="shared" si="11"/>
        <v>13.401001790904756</v>
      </c>
      <c r="X38" s="43">
        <f t="shared" si="11"/>
        <v>12.829942154987689</v>
      </c>
      <c r="Y38" s="44">
        <f t="shared" si="12"/>
        <v>0.99948928533787951</v>
      </c>
      <c r="Z38" s="44">
        <f t="shared" si="12"/>
        <v>1.0002545150748381</v>
      </c>
      <c r="AA38" s="44">
        <f t="shared" si="12"/>
        <v>0.99967240447715999</v>
      </c>
      <c r="AB38" s="44">
        <f t="shared" si="12"/>
        <v>0.99480748463609581</v>
      </c>
      <c r="AC38" s="44">
        <f t="shared" si="12"/>
        <v>1.0003280406174646</v>
      </c>
      <c r="AD38" s="44">
        <f t="shared" si="12"/>
        <v>0.99965912755130659</v>
      </c>
      <c r="AE38" s="44">
        <f t="shared" si="12"/>
        <v>0.99981016393811095</v>
      </c>
      <c r="AF38" s="41">
        <v>99.775842489466996</v>
      </c>
      <c r="AG38" s="41"/>
      <c r="AH38" s="41"/>
    </row>
    <row r="39" spans="1:34" ht="15.75" x14ac:dyDescent="0.25">
      <c r="A39" s="6" t="s">
        <v>168</v>
      </c>
      <c r="B39" s="41">
        <v>10816536.472402301</v>
      </c>
      <c r="C39" s="41">
        <v>122555.667240127</v>
      </c>
      <c r="D39" s="41">
        <v>3411695.3648568201</v>
      </c>
      <c r="E39" s="41">
        <v>16313319.9543586</v>
      </c>
      <c r="F39" s="41">
        <v>49175182.423364699</v>
      </c>
      <c r="G39" s="41">
        <v>2492.0319150027899</v>
      </c>
      <c r="H39" s="42">
        <v>63.158632355252301</v>
      </c>
      <c r="I39" s="41">
        <v>12513995.7762485</v>
      </c>
      <c r="J39" s="42">
        <v>9.5200890838020165</v>
      </c>
      <c r="K39" s="41">
        <v>663227.86079264502</v>
      </c>
      <c r="L39" s="41">
        <v>372972.02054247202</v>
      </c>
      <c r="M39" s="41">
        <f t="shared" si="4"/>
        <v>219959.25463538329</v>
      </c>
      <c r="N39" s="41">
        <f t="shared" si="5"/>
        <v>1940.4420689602728</v>
      </c>
      <c r="O39" s="41">
        <f t="shared" si="6"/>
        <v>69378.397734947997</v>
      </c>
      <c r="P39" s="43">
        <f t="shared" si="7"/>
        <v>0.25447787195808552</v>
      </c>
      <c r="Q39" s="43">
        <f t="shared" si="8"/>
        <v>0.74552212804191442</v>
      </c>
      <c r="R39" s="43">
        <f t="shared" si="9"/>
        <v>12.30119760197891</v>
      </c>
      <c r="S39" s="43">
        <f t="shared" si="9"/>
        <v>7.5706710966968913</v>
      </c>
      <c r="T39" s="43">
        <f t="shared" si="9"/>
        <v>11.147330826209044</v>
      </c>
      <c r="U39" s="43">
        <f t="shared" si="10"/>
        <v>-0.29367046306907163</v>
      </c>
      <c r="V39" s="43">
        <f t="shared" si="11"/>
        <v>2.2534042063017212</v>
      </c>
      <c r="W39" s="43">
        <f t="shared" si="11"/>
        <v>13.404873891559934</v>
      </c>
      <c r="X39" s="43">
        <f t="shared" si="11"/>
        <v>12.829258683861939</v>
      </c>
      <c r="Y39" s="44">
        <f t="shared" si="12"/>
        <v>1.0000123563673025</v>
      </c>
      <c r="Z39" s="44">
        <f t="shared" si="12"/>
        <v>0.99793582094204525</v>
      </c>
      <c r="AA39" s="44">
        <f t="shared" si="12"/>
        <v>0.99887462663526705</v>
      </c>
      <c r="AB39" s="44">
        <f t="shared" si="12"/>
        <v>1.005126940892485</v>
      </c>
      <c r="AC39" s="44">
        <f t="shared" si="12"/>
        <v>1.0004734144160217</v>
      </c>
      <c r="AD39" s="44">
        <f t="shared" si="12"/>
        <v>0.99994797019330761</v>
      </c>
      <c r="AE39" s="44">
        <f t="shared" si="12"/>
        <v>0.99975690248377014</v>
      </c>
      <c r="AF39" s="41">
        <v>100.200653090072</v>
      </c>
      <c r="AG39" s="41"/>
      <c r="AH39" s="41"/>
    </row>
    <row r="40" spans="1:34" ht="15.75" x14ac:dyDescent="0.25">
      <c r="A40" s="6" t="s">
        <v>169</v>
      </c>
      <c r="B40" s="41">
        <v>10870077.0285681</v>
      </c>
      <c r="C40" s="41">
        <v>125868.37425809199</v>
      </c>
      <c r="D40" s="41">
        <v>3435760.3920680401</v>
      </c>
      <c r="E40" s="41">
        <v>16402251.077911301</v>
      </c>
      <c r="F40" s="41">
        <v>49713853.2007313</v>
      </c>
      <c r="G40" s="41">
        <v>2532.1394187174201</v>
      </c>
      <c r="H40" s="42">
        <v>63.2472099573938</v>
      </c>
      <c r="I40" s="41">
        <v>12624841.2220957</v>
      </c>
      <c r="J40" s="42">
        <v>9.5141179230170483</v>
      </c>
      <c r="K40" s="41">
        <v>667074.19855819899</v>
      </c>
      <c r="L40" s="41">
        <v>374892.35979416501</v>
      </c>
      <c r="M40" s="41">
        <f t="shared" si="4"/>
        <v>218652.87698939015</v>
      </c>
      <c r="N40" s="41">
        <f t="shared" si="5"/>
        <v>1990.1016083220534</v>
      </c>
      <c r="O40" s="41">
        <f t="shared" si="6"/>
        <v>69110.724091237804</v>
      </c>
      <c r="P40" s="43">
        <f t="shared" si="7"/>
        <v>0.25395016497956724</v>
      </c>
      <c r="Q40" s="43">
        <f t="shared" si="8"/>
        <v>0.74604983502043276</v>
      </c>
      <c r="R40" s="43">
        <f t="shared" si="9"/>
        <v>12.29524071472107</v>
      </c>
      <c r="S40" s="43">
        <f t="shared" si="9"/>
        <v>7.5959409758733667</v>
      </c>
      <c r="T40" s="43">
        <f t="shared" si="9"/>
        <v>11.143465194403404</v>
      </c>
      <c r="U40" s="43">
        <f t="shared" si="10"/>
        <v>-0.29296287803314425</v>
      </c>
      <c r="V40" s="43">
        <f t="shared" si="11"/>
        <v>2.25277679261659</v>
      </c>
      <c r="W40" s="43">
        <f t="shared" si="11"/>
        <v>13.410656560926995</v>
      </c>
      <c r="X40" s="43">
        <f t="shared" si="11"/>
        <v>12.834394223199631</v>
      </c>
      <c r="Y40" s="44">
        <f t="shared" si="12"/>
        <v>0.9995280977563874</v>
      </c>
      <c r="Z40" s="44">
        <f t="shared" si="12"/>
        <v>1.0012667961355237</v>
      </c>
      <c r="AA40" s="44">
        <f t="shared" si="12"/>
        <v>0.99852824043871768</v>
      </c>
      <c r="AB40" s="44">
        <f t="shared" si="12"/>
        <v>1.0027051352565</v>
      </c>
      <c r="AC40" s="44">
        <f t="shared" si="12"/>
        <v>1.000194853334943</v>
      </c>
      <c r="AD40" s="44">
        <f t="shared" si="12"/>
        <v>1.0003793333335109</v>
      </c>
      <c r="AE40" s="44">
        <f t="shared" si="12"/>
        <v>1.000157104165516</v>
      </c>
      <c r="AF40" s="41">
        <v>99.638082669466002</v>
      </c>
      <c r="AG40" s="41"/>
      <c r="AH40" s="41"/>
    </row>
    <row r="41" spans="1:34" ht="15.75" x14ac:dyDescent="0.25">
      <c r="A41" s="6" t="s">
        <v>170</v>
      </c>
      <c r="B41" s="41">
        <v>10904142.6524748</v>
      </c>
      <c r="C41" s="41">
        <v>121528.255441216</v>
      </c>
      <c r="D41" s="41">
        <v>3466154.6294903602</v>
      </c>
      <c r="E41" s="41">
        <v>16507914.788475201</v>
      </c>
      <c r="F41" s="41">
        <v>49513037.339617401</v>
      </c>
      <c r="G41" s="41">
        <v>2454.93460185293</v>
      </c>
      <c r="H41" s="42">
        <v>62.980281365496303</v>
      </c>
      <c r="I41" s="41">
        <v>12837609.8350084</v>
      </c>
      <c r="J41" s="42">
        <v>9.5398446769881406</v>
      </c>
      <c r="K41" s="41">
        <v>665604.74431636406</v>
      </c>
      <c r="L41" s="41">
        <v>374944.019462083</v>
      </c>
      <c r="M41" s="41">
        <f t="shared" si="4"/>
        <v>220227.70644591318</v>
      </c>
      <c r="N41" s="41">
        <f t="shared" si="5"/>
        <v>1929.6238887207505</v>
      </c>
      <c r="O41" s="41">
        <f t="shared" si="6"/>
        <v>70004.887919023866</v>
      </c>
      <c r="P41" s="43">
        <f t="shared" si="7"/>
        <v>0.25927736460506945</v>
      </c>
      <c r="Q41" s="43">
        <f t="shared" si="8"/>
        <v>0.74072263539493055</v>
      </c>
      <c r="R41" s="43">
        <f t="shared" si="9"/>
        <v>12.302417319360595</v>
      </c>
      <c r="S41" s="43">
        <f t="shared" si="9"/>
        <v>7.5650803865975842</v>
      </c>
      <c r="T41" s="43">
        <f t="shared" si="9"/>
        <v>11.156320346008302</v>
      </c>
      <c r="U41" s="43">
        <f t="shared" si="10"/>
        <v>-0.30012903496589771</v>
      </c>
      <c r="V41" s="43">
        <f t="shared" si="11"/>
        <v>2.2554772040895141</v>
      </c>
      <c r="W41" s="43">
        <f t="shared" si="11"/>
        <v>13.408451296342886</v>
      </c>
      <c r="X41" s="43">
        <f t="shared" si="11"/>
        <v>12.83453201237452</v>
      </c>
      <c r="Y41" s="44">
        <f t="shared" si="12"/>
        <v>1.0001115119529964</v>
      </c>
      <c r="Z41" s="44">
        <f t="shared" si="12"/>
        <v>0.99719887572261345</v>
      </c>
      <c r="AA41" s="44">
        <f t="shared" si="12"/>
        <v>0.99968014711125419</v>
      </c>
      <c r="AB41" s="44">
        <f t="shared" si="12"/>
        <v>1.0272322780971466</v>
      </c>
      <c r="AC41" s="44">
        <f t="shared" si="12"/>
        <v>1.0013937904271386</v>
      </c>
      <c r="AD41" s="44">
        <f t="shared" si="12"/>
        <v>1.0002148297460502</v>
      </c>
      <c r="AE41" s="44">
        <f t="shared" si="12"/>
        <v>1.0001678417834936</v>
      </c>
      <c r="AF41" s="41">
        <v>100.65031955683</v>
      </c>
      <c r="AG41" s="41"/>
      <c r="AH41" s="41"/>
    </row>
    <row r="42" spans="1:34" ht="15.75" x14ac:dyDescent="0.25">
      <c r="A42" s="6" t="s">
        <v>171</v>
      </c>
      <c r="B42" s="41">
        <v>11084609.771677401</v>
      </c>
      <c r="C42" s="41">
        <v>118641.296916511</v>
      </c>
      <c r="D42" s="41">
        <v>3546797.8896454801</v>
      </c>
      <c r="E42" s="41">
        <v>16726296.745957701</v>
      </c>
      <c r="F42" s="41">
        <v>49237462.465787999</v>
      </c>
      <c r="G42" s="41">
        <v>2409.11181483872</v>
      </c>
      <c r="H42" s="42">
        <v>62.9445886154653</v>
      </c>
      <c r="I42" s="41">
        <v>12931498.1613378</v>
      </c>
      <c r="J42" s="42">
        <v>9.5248884932145561</v>
      </c>
      <c r="K42" s="41">
        <v>666284.60938360798</v>
      </c>
      <c r="L42" s="41">
        <v>373932.50068207801</v>
      </c>
      <c r="M42" s="41">
        <f t="shared" si="4"/>
        <v>225125.5287450972</v>
      </c>
      <c r="N42" s="41">
        <f t="shared" si="5"/>
        <v>1884.8530036680736</v>
      </c>
      <c r="O42" s="41">
        <f t="shared" si="6"/>
        <v>72034.538581469867</v>
      </c>
      <c r="P42" s="43">
        <f t="shared" si="7"/>
        <v>0.2626353494622734</v>
      </c>
      <c r="Q42" s="43">
        <f t="shared" si="8"/>
        <v>0.7373646505377266</v>
      </c>
      <c r="R42" s="43">
        <f t="shared" si="9"/>
        <v>12.324413431148891</v>
      </c>
      <c r="S42" s="43">
        <f t="shared" si="9"/>
        <v>7.541605114702393</v>
      </c>
      <c r="T42" s="43">
        <f t="shared" si="9"/>
        <v>11.184900985498135</v>
      </c>
      <c r="U42" s="43">
        <f t="shared" si="10"/>
        <v>-0.30467273230548769</v>
      </c>
      <c r="V42" s="43">
        <f t="shared" si="11"/>
        <v>2.2539082141951123</v>
      </c>
      <c r="W42" s="43">
        <f t="shared" si="11"/>
        <v>13.409472199655017</v>
      </c>
      <c r="X42" s="43">
        <f t="shared" si="11"/>
        <v>12.831830580648607</v>
      </c>
      <c r="Y42" s="44">
        <f t="shared" si="12"/>
        <v>1.0018996617163003</v>
      </c>
      <c r="Z42" s="44">
        <f t="shared" si="12"/>
        <v>0.99410445853933538</v>
      </c>
      <c r="AA42" s="44">
        <f t="shared" si="12"/>
        <v>1.0022411615858837</v>
      </c>
      <c r="AB42" s="44">
        <f t="shared" si="12"/>
        <v>1.0427836977379064</v>
      </c>
      <c r="AC42" s="44">
        <f t="shared" si="12"/>
        <v>1.0006971854095184</v>
      </c>
      <c r="AD42" s="44">
        <f t="shared" si="12"/>
        <v>1.0002909848970041</v>
      </c>
      <c r="AE42" s="44">
        <f t="shared" si="12"/>
        <v>0.99995732494217615</v>
      </c>
      <c r="AF42" s="41">
        <v>102.335744071729</v>
      </c>
      <c r="AG42" s="41"/>
      <c r="AH42" s="41"/>
    </row>
    <row r="43" spans="1:34" ht="15.75" x14ac:dyDescent="0.25">
      <c r="A43" s="6" t="s">
        <v>172</v>
      </c>
      <c r="B43" s="41">
        <v>11064350.560360599</v>
      </c>
      <c r="C43" s="41">
        <v>117541.31320702699</v>
      </c>
      <c r="D43" s="41">
        <v>3558807.3718331102</v>
      </c>
      <c r="E43" s="41">
        <v>16788955.049408302</v>
      </c>
      <c r="F43" s="41">
        <v>49328499.664818801</v>
      </c>
      <c r="G43" s="41">
        <v>2381.7344664897701</v>
      </c>
      <c r="H43" s="42">
        <v>63.007747580571198</v>
      </c>
      <c r="I43" s="41">
        <v>13047929.418591499</v>
      </c>
      <c r="J43" s="42">
        <v>9.5427695254932452</v>
      </c>
      <c r="K43" s="41">
        <v>670988.04241099104</v>
      </c>
      <c r="L43" s="41">
        <v>372936.52621286298</v>
      </c>
      <c r="M43" s="41">
        <f t="shared" si="4"/>
        <v>224299.35302191481</v>
      </c>
      <c r="N43" s="41">
        <f t="shared" si="5"/>
        <v>1865.5057150983055</v>
      </c>
      <c r="O43" s="41">
        <f t="shared" si="6"/>
        <v>72145.056022680117</v>
      </c>
      <c r="P43" s="43">
        <f t="shared" si="7"/>
        <v>0.2645109725057645</v>
      </c>
      <c r="Q43" s="43">
        <f t="shared" si="8"/>
        <v>0.7354890274942355</v>
      </c>
      <c r="R43" s="43">
        <f t="shared" si="9"/>
        <v>12.320736836072195</v>
      </c>
      <c r="S43" s="43">
        <f t="shared" si="9"/>
        <v>7.5312874562310608</v>
      </c>
      <c r="T43" s="43">
        <f t="shared" si="9"/>
        <v>11.186434038259991</v>
      </c>
      <c r="U43" s="43">
        <f t="shared" si="10"/>
        <v>-0.30721965748260488</v>
      </c>
      <c r="V43" s="43">
        <f t="shared" si="11"/>
        <v>2.2557837499848481</v>
      </c>
      <c r="W43" s="43">
        <f t="shared" si="11"/>
        <v>13.416506595245092</v>
      </c>
      <c r="X43" s="43">
        <f t="shared" si="11"/>
        <v>12.829163513134132</v>
      </c>
      <c r="Y43" s="44">
        <f t="shared" si="12"/>
        <v>1.0016007769552375</v>
      </c>
      <c r="Z43" s="44">
        <f t="shared" si="12"/>
        <v>0.99274442574365884</v>
      </c>
      <c r="AA43" s="44">
        <f t="shared" si="12"/>
        <v>1.0023785332606805</v>
      </c>
      <c r="AB43" s="44">
        <f t="shared" si="12"/>
        <v>1.0515008941668702</v>
      </c>
      <c r="AC43" s="44">
        <f t="shared" si="12"/>
        <v>1.0015298916280337</v>
      </c>
      <c r="AD43" s="44">
        <f t="shared" si="12"/>
        <v>1.0008157216195377</v>
      </c>
      <c r="AE43" s="44">
        <f t="shared" si="12"/>
        <v>0.99974948603092717</v>
      </c>
      <c r="AF43" s="41">
        <v>102.764412940482</v>
      </c>
      <c r="AG43" s="41"/>
      <c r="AH43" s="41"/>
    </row>
    <row r="44" spans="1:34" ht="15.75" x14ac:dyDescent="0.25">
      <c r="A44" s="6" t="s">
        <v>173</v>
      </c>
      <c r="B44" s="41">
        <v>11153628.217677699</v>
      </c>
      <c r="C44" s="41">
        <v>117596.970580956</v>
      </c>
      <c r="D44" s="41">
        <v>3677188.6313074301</v>
      </c>
      <c r="E44" s="41">
        <v>16971952.702008601</v>
      </c>
      <c r="F44" s="41">
        <v>49582753.859327503</v>
      </c>
      <c r="G44" s="41">
        <v>2372.0655134732401</v>
      </c>
      <c r="H44" s="42">
        <v>63.087846752034999</v>
      </c>
      <c r="I44" s="41">
        <v>13173961.165337401</v>
      </c>
      <c r="J44" s="42">
        <v>9.5400041782843168</v>
      </c>
      <c r="K44" s="41">
        <v>665453.60262931301</v>
      </c>
      <c r="L44" s="41">
        <v>370319.10616464599</v>
      </c>
      <c r="M44" s="41">
        <f t="shared" si="4"/>
        <v>224949.75267654442</v>
      </c>
      <c r="N44" s="41">
        <f t="shared" si="5"/>
        <v>1864.0194052456343</v>
      </c>
      <c r="O44" s="41">
        <f t="shared" si="6"/>
        <v>74162.654251518092</v>
      </c>
      <c r="P44" s="43">
        <f t="shared" si="7"/>
        <v>0.26569643958690925</v>
      </c>
      <c r="Q44" s="43">
        <f t="shared" si="8"/>
        <v>0.73430356041309075</v>
      </c>
      <c r="R44" s="43">
        <f t="shared" si="9"/>
        <v>12.323632334809032</v>
      </c>
      <c r="S44" s="43">
        <f t="shared" si="9"/>
        <v>7.5304904057308502</v>
      </c>
      <c r="T44" s="43">
        <f t="shared" si="9"/>
        <v>11.214015990477334</v>
      </c>
      <c r="U44" s="43">
        <f t="shared" si="10"/>
        <v>-0.30883276581905805</v>
      </c>
      <c r="V44" s="43">
        <f t="shared" si="11"/>
        <v>2.2554939234353943</v>
      </c>
      <c r="W44" s="43">
        <f t="shared" si="11"/>
        <v>13.408224196324246</v>
      </c>
      <c r="X44" s="43">
        <f t="shared" si="11"/>
        <v>12.822120362018522</v>
      </c>
      <c r="Y44" s="44">
        <f t="shared" si="12"/>
        <v>1.0018361633467394</v>
      </c>
      <c r="Z44" s="44">
        <f t="shared" si="12"/>
        <v>0.99263936170969136</v>
      </c>
      <c r="AA44" s="44">
        <f t="shared" si="12"/>
        <v>1.0048500587453457</v>
      </c>
      <c r="AB44" s="44">
        <f t="shared" si="12"/>
        <v>1.0570219759624404</v>
      </c>
      <c r="AC44" s="44">
        <f t="shared" si="12"/>
        <v>1.0014012135343702</v>
      </c>
      <c r="AD44" s="44">
        <f t="shared" si="12"/>
        <v>1.0001978890269874</v>
      </c>
      <c r="AE44" s="44">
        <f t="shared" si="12"/>
        <v>0.99920062821173561</v>
      </c>
      <c r="AF44" s="41">
        <v>103.046522292953</v>
      </c>
      <c r="AG44" s="41"/>
      <c r="AH44" s="41"/>
    </row>
    <row r="45" spans="1:34" ht="15.75" x14ac:dyDescent="0.25">
      <c r="A45" s="6" t="s">
        <v>214</v>
      </c>
      <c r="B45" s="41">
        <v>11248171.8541454</v>
      </c>
      <c r="C45" s="41">
        <v>120800.25039205</v>
      </c>
      <c r="D45" s="41">
        <v>3638911.5005782498</v>
      </c>
      <c r="E45" s="41">
        <v>17065627.167234998</v>
      </c>
      <c r="F45" s="41">
        <v>50230816.320244797</v>
      </c>
      <c r="G45" s="41">
        <v>2407.4475691552798</v>
      </c>
      <c r="H45" s="42">
        <v>63.6770892769459</v>
      </c>
      <c r="I45" s="41">
        <v>13350659.9769214</v>
      </c>
      <c r="J45" s="42">
        <v>9.5785493628530087</v>
      </c>
      <c r="K45" s="41">
        <v>663986.29248737695</v>
      </c>
      <c r="L45" s="41">
        <v>369056.85619630199</v>
      </c>
      <c r="M45" s="41">
        <f t="shared" si="4"/>
        <v>223929.70447529815</v>
      </c>
      <c r="N45" s="41">
        <f t="shared" si="5"/>
        <v>1897.0755693097512</v>
      </c>
      <c r="O45" s="41">
        <f t="shared" si="6"/>
        <v>72443.805758172399</v>
      </c>
      <c r="P45" s="43">
        <f t="shared" si="7"/>
        <v>0.26578624348457208</v>
      </c>
      <c r="Q45" s="43">
        <f t="shared" si="8"/>
        <v>0.73421375651542786</v>
      </c>
      <c r="R45" s="43">
        <f t="shared" si="9"/>
        <v>12.319087462278889</v>
      </c>
      <c r="S45" s="43">
        <f t="shared" si="9"/>
        <v>7.5480688053617895</v>
      </c>
      <c r="T45" s="43">
        <f t="shared" si="9"/>
        <v>11.190566447312161</v>
      </c>
      <c r="U45" s="43">
        <f t="shared" si="10"/>
        <v>-0.30895507135368078</v>
      </c>
      <c r="V45" s="43">
        <f t="shared" si="11"/>
        <v>2.2595261570152996</v>
      </c>
      <c r="W45" s="43">
        <f t="shared" si="11"/>
        <v>13.406016784401173</v>
      </c>
      <c r="X45" s="43">
        <f t="shared" si="11"/>
        <v>12.818705992986075</v>
      </c>
      <c r="Y45" s="44">
        <f t="shared" si="12"/>
        <v>1.0014666929231828</v>
      </c>
      <c r="Z45" s="44">
        <f t="shared" si="12"/>
        <v>0.99495647659191133</v>
      </c>
      <c r="AA45" s="44">
        <f t="shared" si="12"/>
        <v>1.0027488244643277</v>
      </c>
      <c r="AB45" s="44">
        <f t="shared" si="12"/>
        <v>1.0574405832223768</v>
      </c>
      <c r="AC45" s="44">
        <f t="shared" si="12"/>
        <v>1.0031914571516178</v>
      </c>
      <c r="AD45" s="44">
        <f t="shared" si="12"/>
        <v>1.0000332252569502</v>
      </c>
      <c r="AE45" s="44">
        <f t="shared" si="12"/>
        <v>0.9989345536791433</v>
      </c>
      <c r="AF45" s="41">
        <v>102.684675564258</v>
      </c>
      <c r="AG45" s="41"/>
      <c r="AH45" s="41"/>
    </row>
    <row r="46" spans="1:34" ht="15.75" x14ac:dyDescent="0.25">
      <c r="A46" s="6" t="s">
        <v>174</v>
      </c>
      <c r="B46" s="41">
        <v>11333328.132063599</v>
      </c>
      <c r="C46" s="41">
        <v>122123.81647814</v>
      </c>
      <c r="D46" s="41">
        <v>3759838.2844480602</v>
      </c>
      <c r="E46" s="41">
        <v>17244471.368973099</v>
      </c>
      <c r="F46" s="41">
        <v>50288606.481429502</v>
      </c>
      <c r="G46" s="41">
        <v>2426.92654938638</v>
      </c>
      <c r="H46" s="42">
        <v>64.542713580196207</v>
      </c>
      <c r="I46" s="41">
        <v>13461356.550884999</v>
      </c>
      <c r="J46" s="42">
        <v>9.5876018906257556</v>
      </c>
      <c r="K46" s="41">
        <v>664045.55180978205</v>
      </c>
      <c r="L46" s="41">
        <v>365499.54116234899</v>
      </c>
      <c r="M46" s="41">
        <f t="shared" si="4"/>
        <v>225365.72247729221</v>
      </c>
      <c r="N46" s="41">
        <f t="shared" si="5"/>
        <v>1892.1394794843509</v>
      </c>
      <c r="O46" s="41">
        <f t="shared" si="6"/>
        <v>74765.211198216188</v>
      </c>
      <c r="P46" s="43">
        <f t="shared" si="7"/>
        <v>0.26768203560892045</v>
      </c>
      <c r="Q46" s="43">
        <f t="shared" si="8"/>
        <v>0.73231796439107955</v>
      </c>
      <c r="R46" s="43">
        <f t="shared" si="9"/>
        <v>12.325479794832111</v>
      </c>
      <c r="S46" s="43">
        <f t="shared" si="9"/>
        <v>7.5454634675522803</v>
      </c>
      <c r="T46" s="43">
        <f t="shared" si="9"/>
        <v>11.222107964841296</v>
      </c>
      <c r="U46" s="43">
        <f t="shared" si="10"/>
        <v>-0.31154048175201488</v>
      </c>
      <c r="V46" s="43">
        <f t="shared" si="11"/>
        <v>2.2604707940815718</v>
      </c>
      <c r="W46" s="43">
        <f t="shared" si="11"/>
        <v>13.406106028228718</v>
      </c>
      <c r="X46" s="43">
        <f t="shared" si="11"/>
        <v>12.809020302801413</v>
      </c>
      <c r="Y46" s="44">
        <f t="shared" si="12"/>
        <v>1.0019863505814097</v>
      </c>
      <c r="Z46" s="44">
        <f t="shared" si="12"/>
        <v>0.99461305130073752</v>
      </c>
      <c r="AA46" s="44">
        <f t="shared" si="12"/>
        <v>1.005575153209443</v>
      </c>
      <c r="AB46" s="44">
        <f t="shared" si="12"/>
        <v>1.0662895005342208</v>
      </c>
      <c r="AC46" s="44">
        <f t="shared" si="12"/>
        <v>1.0036108600569795</v>
      </c>
      <c r="AD46" s="44">
        <f t="shared" si="12"/>
        <v>1.0000398824761771</v>
      </c>
      <c r="AE46" s="44">
        <f t="shared" si="12"/>
        <v>0.99817976839839928</v>
      </c>
      <c r="AF46" s="41">
        <v>103.08038255373199</v>
      </c>
      <c r="AG46" s="41"/>
      <c r="AH46" s="41"/>
    </row>
    <row r="47" spans="1:34" ht="15.75" x14ac:dyDescent="0.25">
      <c r="A47" s="6" t="s">
        <v>175</v>
      </c>
      <c r="B47" s="41">
        <v>11483404.794823499</v>
      </c>
      <c r="C47" s="41">
        <v>124495.19348826401</v>
      </c>
      <c r="D47" s="41">
        <v>3841808.8629517001</v>
      </c>
      <c r="E47" s="41">
        <v>17447520.641709901</v>
      </c>
      <c r="F47" s="41">
        <v>50609498.730585396</v>
      </c>
      <c r="G47" s="41">
        <v>2458.2299492577099</v>
      </c>
      <c r="H47" s="42">
        <v>64.822887855391798</v>
      </c>
      <c r="I47" s="41">
        <v>13589417.1869183</v>
      </c>
      <c r="J47" s="42">
        <v>9.6222997044784737</v>
      </c>
      <c r="K47" s="41">
        <v>667364.71549346496</v>
      </c>
      <c r="L47" s="41">
        <v>364112.00775540702</v>
      </c>
      <c r="M47" s="41">
        <f t="shared" si="4"/>
        <v>226902.16427462079</v>
      </c>
      <c r="N47" s="41">
        <f t="shared" si="5"/>
        <v>1920.543770990123</v>
      </c>
      <c r="O47" s="41">
        <f t="shared" si="6"/>
        <v>75910.826214722751</v>
      </c>
      <c r="P47" s="43">
        <f t="shared" si="7"/>
        <v>0.26851515086644512</v>
      </c>
      <c r="Q47" s="43">
        <f t="shared" si="8"/>
        <v>0.73148484913355483</v>
      </c>
      <c r="R47" s="43">
        <f t="shared" si="9"/>
        <v>12.332274209173834</v>
      </c>
      <c r="S47" s="43">
        <f t="shared" si="9"/>
        <v>7.5603636389816522</v>
      </c>
      <c r="T47" s="43">
        <f t="shared" si="9"/>
        <v>11.237314591087042</v>
      </c>
      <c r="U47" s="43">
        <f t="shared" si="10"/>
        <v>-0.31267877078901218</v>
      </c>
      <c r="V47" s="43">
        <f t="shared" si="11"/>
        <v>2.2640832906282284</v>
      </c>
      <c r="W47" s="43">
        <f t="shared" si="11"/>
        <v>13.411091975297479</v>
      </c>
      <c r="X47" s="43">
        <f t="shared" si="11"/>
        <v>12.805216812898509</v>
      </c>
      <c r="Y47" s="44">
        <f t="shared" si="12"/>
        <v>1.0025386950372788</v>
      </c>
      <c r="Z47" s="44">
        <f t="shared" si="12"/>
        <v>0.99657713276955673</v>
      </c>
      <c r="AA47" s="44">
        <f t="shared" si="12"/>
        <v>1.0069377675742996</v>
      </c>
      <c r="AB47" s="44">
        <f t="shared" si="12"/>
        <v>1.0701854489576734</v>
      </c>
      <c r="AC47" s="44">
        <f t="shared" si="12"/>
        <v>1.0052147475195539</v>
      </c>
      <c r="AD47" s="44">
        <f t="shared" si="12"/>
        <v>1.0004118134388429</v>
      </c>
      <c r="AE47" s="44">
        <f t="shared" si="12"/>
        <v>0.99788337050217957</v>
      </c>
      <c r="AF47" s="41">
        <v>104.11361180263199</v>
      </c>
      <c r="AG47" s="41"/>
      <c r="AH47" s="41"/>
    </row>
    <row r="48" spans="1:34" ht="15.75" x14ac:dyDescent="0.25">
      <c r="A48" s="6" t="s">
        <v>176</v>
      </c>
      <c r="B48" s="41">
        <v>11622169.846068701</v>
      </c>
      <c r="C48" s="41">
        <v>127530.220111149</v>
      </c>
      <c r="D48" s="41">
        <v>3730899.3187720901</v>
      </c>
      <c r="E48" s="41">
        <v>17436952.792715099</v>
      </c>
      <c r="F48" s="41">
        <v>51316527.3479947</v>
      </c>
      <c r="G48" s="41">
        <v>2484.7969293963902</v>
      </c>
      <c r="H48" s="42">
        <v>66.012411354368595</v>
      </c>
      <c r="I48" s="41">
        <v>13726586.7314589</v>
      </c>
      <c r="J48" s="42">
        <v>9.6371227549835279</v>
      </c>
      <c r="K48" s="41">
        <v>671072.45699133596</v>
      </c>
      <c r="L48" s="41">
        <v>366934.87932466198</v>
      </c>
      <c r="M48" s="41">
        <f t="shared" si="4"/>
        <v>226480.05324395475</v>
      </c>
      <c r="N48" s="41">
        <f t="shared" si="5"/>
        <v>1931.9127645033263</v>
      </c>
      <c r="O48" s="41">
        <f t="shared" si="6"/>
        <v>72703.659261110981</v>
      </c>
      <c r="P48" s="43">
        <f t="shared" si="7"/>
        <v>0.2674886131396671</v>
      </c>
      <c r="Q48" s="43">
        <f t="shared" si="8"/>
        <v>0.7325113868603329</v>
      </c>
      <c r="R48" s="43">
        <f t="shared" si="9"/>
        <v>12.330412154879161</v>
      </c>
      <c r="S48" s="43">
        <f t="shared" si="9"/>
        <v>7.5662658608044495</v>
      </c>
      <c r="T48" s="43">
        <f t="shared" si="9"/>
        <v>11.194146995970332</v>
      </c>
      <c r="U48" s="43">
        <f t="shared" si="10"/>
        <v>-0.31127639300992044</v>
      </c>
      <c r="V48" s="43">
        <f t="shared" si="11"/>
        <v>2.2656225946715489</v>
      </c>
      <c r="W48" s="43">
        <f t="shared" si="11"/>
        <v>13.416632393717656</v>
      </c>
      <c r="X48" s="43">
        <f t="shared" si="11"/>
        <v>12.812939670760018</v>
      </c>
      <c r="Y48" s="44">
        <f t="shared" si="12"/>
        <v>1.0023873213773189</v>
      </c>
      <c r="Z48" s="44">
        <f t="shared" si="12"/>
        <v>0.99735514022819338</v>
      </c>
      <c r="AA48" s="44">
        <f t="shared" si="12"/>
        <v>1.0030696653238875</v>
      </c>
      <c r="AB48" s="44">
        <f t="shared" si="12"/>
        <v>1.0653856210405479</v>
      </c>
      <c r="AC48" s="44">
        <f t="shared" si="12"/>
        <v>1.0058981725205984</v>
      </c>
      <c r="AD48" s="44">
        <f t="shared" si="12"/>
        <v>1.0008251056636033</v>
      </c>
      <c r="AE48" s="44">
        <f t="shared" si="12"/>
        <v>0.99848519642557898</v>
      </c>
      <c r="AF48" s="41">
        <v>102.049636541851</v>
      </c>
      <c r="AG48" s="41"/>
      <c r="AH48" s="41"/>
    </row>
    <row r="49" spans="1:34" ht="15.75" x14ac:dyDescent="0.25">
      <c r="A49" s="6" t="s">
        <v>177</v>
      </c>
      <c r="B49" s="41">
        <v>11703532.748562099</v>
      </c>
      <c r="C49" s="41">
        <v>126604.120375636</v>
      </c>
      <c r="D49" s="41">
        <v>3839666.5227650302</v>
      </c>
      <c r="E49" s="41">
        <v>17606653.900997501</v>
      </c>
      <c r="F49" s="41">
        <v>51183378.950469501</v>
      </c>
      <c r="G49" s="41">
        <v>2477.9309169714602</v>
      </c>
      <c r="H49" s="42">
        <v>66.339006012937503</v>
      </c>
      <c r="I49" s="41">
        <v>13877371.773509201</v>
      </c>
      <c r="J49" s="42">
        <v>9.6772869244854203</v>
      </c>
      <c r="K49" s="41">
        <v>669478.34559131495</v>
      </c>
      <c r="L49" s="41">
        <v>370914.43945714302</v>
      </c>
      <c r="M49" s="41">
        <f t="shared" si="4"/>
        <v>228658.85349006922</v>
      </c>
      <c r="N49" s="41">
        <f t="shared" si="5"/>
        <v>1908.4416240868236</v>
      </c>
      <c r="O49" s="41">
        <f t="shared" si="6"/>
        <v>75017.839804611198</v>
      </c>
      <c r="P49" s="43">
        <f t="shared" si="7"/>
        <v>0.27113043449004071</v>
      </c>
      <c r="Q49" s="43">
        <f t="shared" si="8"/>
        <v>0.72886956550995929</v>
      </c>
      <c r="R49" s="43">
        <f t="shared" si="9"/>
        <v>12.339986449045384</v>
      </c>
      <c r="S49" s="43">
        <f t="shared" si="9"/>
        <v>7.554042284390694</v>
      </c>
      <c r="T49" s="43">
        <f t="shared" si="9"/>
        <v>11.225481228294759</v>
      </c>
      <c r="U49" s="43">
        <f t="shared" si="10"/>
        <v>-0.31626048546492497</v>
      </c>
      <c r="V49" s="43">
        <f t="shared" si="11"/>
        <v>2.2697815856075816</v>
      </c>
      <c r="W49" s="43">
        <f t="shared" si="11"/>
        <v>13.414254099439892</v>
      </c>
      <c r="X49" s="43">
        <f t="shared" si="11"/>
        <v>12.823726693583048</v>
      </c>
      <c r="Y49" s="44">
        <f t="shared" si="12"/>
        <v>1.0031656531121231</v>
      </c>
      <c r="Z49" s="44">
        <f t="shared" si="12"/>
        <v>0.99574387689268395</v>
      </c>
      <c r="AA49" s="44">
        <f t="shared" si="12"/>
        <v>1.0058774199426324</v>
      </c>
      <c r="AB49" s="44">
        <f t="shared" si="12"/>
        <v>1.0824443526203928</v>
      </c>
      <c r="AC49" s="44">
        <f t="shared" si="12"/>
        <v>1.0077446942634183</v>
      </c>
      <c r="AD49" s="44">
        <f t="shared" si="12"/>
        <v>1.0006476947789646</v>
      </c>
      <c r="AE49" s="44">
        <f t="shared" si="12"/>
        <v>0.9993258062215401</v>
      </c>
      <c r="AF49" s="41">
        <v>104.090027585358</v>
      </c>
      <c r="AG49" s="41"/>
      <c r="AH49" s="41"/>
    </row>
    <row r="50" spans="1:34" ht="15.75" x14ac:dyDescent="0.25">
      <c r="A50" s="6" t="s">
        <v>178</v>
      </c>
      <c r="B50" s="41">
        <v>11668103.4300857</v>
      </c>
      <c r="C50" s="41">
        <v>128882.973781993</v>
      </c>
      <c r="D50" s="41">
        <v>3772454.74146702</v>
      </c>
      <c r="E50" s="41">
        <v>17604881.0890279</v>
      </c>
      <c r="F50" s="41">
        <v>51410942.566931702</v>
      </c>
      <c r="G50" s="41">
        <v>2505.4805384686201</v>
      </c>
      <c r="H50" s="42">
        <v>66.412583240176403</v>
      </c>
      <c r="I50" s="41">
        <v>14002784.4564506</v>
      </c>
      <c r="J50" s="42">
        <v>9.6935516401623385</v>
      </c>
      <c r="K50" s="41">
        <v>673993.284433936</v>
      </c>
      <c r="L50" s="41">
        <v>376550.19918067602</v>
      </c>
      <c r="M50" s="41">
        <f t="shared" si="4"/>
        <v>226957.58621610649</v>
      </c>
      <c r="N50" s="41">
        <f t="shared" si="5"/>
        <v>1940.6408769840627</v>
      </c>
      <c r="O50" s="41">
        <f t="shared" si="6"/>
        <v>73378.439552157128</v>
      </c>
      <c r="P50" s="43">
        <f t="shared" si="7"/>
        <v>0.27236972825815109</v>
      </c>
      <c r="Q50" s="43">
        <f t="shared" si="8"/>
        <v>0.72763027174184891</v>
      </c>
      <c r="R50" s="43">
        <f t="shared" si="9"/>
        <v>12.332518434142896</v>
      </c>
      <c r="S50" s="43">
        <f t="shared" si="9"/>
        <v>7.570773546465027</v>
      </c>
      <c r="T50" s="43">
        <f t="shared" si="9"/>
        <v>11.203385432381408</v>
      </c>
      <c r="U50" s="43">
        <f t="shared" si="10"/>
        <v>-0.31796222828080367</v>
      </c>
      <c r="V50" s="43">
        <f t="shared" si="11"/>
        <v>2.2714608850808502</v>
      </c>
      <c r="W50" s="43">
        <f t="shared" si="11"/>
        <v>13.420975426096936</v>
      </c>
      <c r="X50" s="43">
        <f t="shared" si="11"/>
        <v>12.838806648491451</v>
      </c>
      <c r="Y50" s="44">
        <f t="shared" si="12"/>
        <v>1.0025585490380595</v>
      </c>
      <c r="Z50" s="44">
        <f t="shared" si="12"/>
        <v>0.99794932546392501</v>
      </c>
      <c r="AA50" s="44">
        <f t="shared" si="12"/>
        <v>1.0038974903758822</v>
      </c>
      <c r="AB50" s="44">
        <f t="shared" si="12"/>
        <v>1.0882687979283556</v>
      </c>
      <c r="AC50" s="44">
        <f t="shared" si="12"/>
        <v>1.0084902748712601</v>
      </c>
      <c r="AD50" s="44">
        <f t="shared" si="12"/>
        <v>1.0011490778581407</v>
      </c>
      <c r="AE50" s="44">
        <f t="shared" si="12"/>
        <v>1.0005009551042876</v>
      </c>
      <c r="AF50" s="41">
        <v>103.370094641489</v>
      </c>
      <c r="AG50" s="41"/>
      <c r="AH50" s="41"/>
    </row>
    <row r="51" spans="1:34" ht="15.75" x14ac:dyDescent="0.25">
      <c r="A51" s="6" t="s">
        <v>179</v>
      </c>
      <c r="B51" s="41">
        <v>11887064.6142457</v>
      </c>
      <c r="C51" s="41">
        <v>131743.48914637999</v>
      </c>
      <c r="D51" s="41">
        <v>3761919.3567238199</v>
      </c>
      <c r="E51" s="41">
        <v>17821821.8200914</v>
      </c>
      <c r="F51" s="41">
        <v>51923114.9252325</v>
      </c>
      <c r="G51" s="41">
        <v>2534.38917818454</v>
      </c>
      <c r="H51" s="42">
        <v>66.572484317445202</v>
      </c>
      <c r="I51" s="41">
        <v>14138519.7868516</v>
      </c>
      <c r="J51" s="42">
        <v>9.7056792314213922</v>
      </c>
      <c r="K51" s="41">
        <v>677792.58381430304</v>
      </c>
      <c r="L51" s="41">
        <v>378274.588665994</v>
      </c>
      <c r="M51" s="41">
        <f t="shared" si="4"/>
        <v>228935.89168066409</v>
      </c>
      <c r="N51" s="41">
        <f t="shared" si="5"/>
        <v>1978.9480668645685</v>
      </c>
      <c r="O51" s="41">
        <f t="shared" si="6"/>
        <v>72451.727176631335</v>
      </c>
      <c r="P51" s="43">
        <f t="shared" si="7"/>
        <v>0.27229721882461372</v>
      </c>
      <c r="Q51" s="43">
        <f t="shared" si="8"/>
        <v>0.72770278117538623</v>
      </c>
      <c r="R51" s="43">
        <f t="shared" si="9"/>
        <v>12.341197294350609</v>
      </c>
      <c r="S51" s="43">
        <f t="shared" si="9"/>
        <v>7.5903207031483664</v>
      </c>
      <c r="T51" s="43">
        <f t="shared" si="9"/>
        <v>11.190675787031701</v>
      </c>
      <c r="U51" s="43">
        <f t="shared" si="10"/>
        <v>-0.31786258176559268</v>
      </c>
      <c r="V51" s="43">
        <f t="shared" si="11"/>
        <v>2.2727112019536424</v>
      </c>
      <c r="W51" s="43">
        <f t="shared" si="11"/>
        <v>13.426596596540644</v>
      </c>
      <c r="X51" s="43">
        <f t="shared" si="11"/>
        <v>12.843375635925073</v>
      </c>
      <c r="Y51" s="44">
        <f t="shared" si="12"/>
        <v>1.0032640874520999</v>
      </c>
      <c r="Z51" s="44">
        <f t="shared" si="12"/>
        <v>1.0005259540880878</v>
      </c>
      <c r="AA51" s="44">
        <f t="shared" si="12"/>
        <v>1.0027586220269222</v>
      </c>
      <c r="AB51" s="44">
        <f t="shared" si="12"/>
        <v>1.0879277442317805</v>
      </c>
      <c r="AC51" s="44">
        <f t="shared" si="12"/>
        <v>1.0090453944487094</v>
      </c>
      <c r="AD51" s="44">
        <f t="shared" si="12"/>
        <v>1.0015683938487847</v>
      </c>
      <c r="AE51" s="44">
        <f t="shared" si="12"/>
        <v>1.0008570065985078</v>
      </c>
      <c r="AF51" s="41">
        <v>103.469681304706</v>
      </c>
      <c r="AG51" s="41"/>
      <c r="AH51" s="41"/>
    </row>
    <row r="52" spans="1:34" ht="15.75" x14ac:dyDescent="0.25">
      <c r="A52" s="6" t="s">
        <v>180</v>
      </c>
      <c r="B52" s="41">
        <v>11983109.9857425</v>
      </c>
      <c r="C52" s="41">
        <v>131443.33189641699</v>
      </c>
      <c r="D52" s="41">
        <v>3766420.9833732899</v>
      </c>
      <c r="E52" s="41">
        <v>18005743.727760199</v>
      </c>
      <c r="F52" s="41">
        <v>51859618.905384399</v>
      </c>
      <c r="G52" s="41">
        <v>2533.2584972085301</v>
      </c>
      <c r="H52" s="42">
        <v>66.639301255568597</v>
      </c>
      <c r="I52" s="41">
        <v>14282016.9322799</v>
      </c>
      <c r="J52" s="42">
        <v>9.7337716470421114</v>
      </c>
      <c r="K52" s="41">
        <v>673227.77780706796</v>
      </c>
      <c r="L52" s="41">
        <v>380067.618582008</v>
      </c>
      <c r="M52" s="41">
        <f t="shared" si="4"/>
        <v>231068.22299649287</v>
      </c>
      <c r="N52" s="41">
        <f t="shared" si="5"/>
        <v>1972.4596359784482</v>
      </c>
      <c r="O52" s="41">
        <f t="shared" si="6"/>
        <v>72627.239900180517</v>
      </c>
      <c r="P52" s="43">
        <f t="shared" si="7"/>
        <v>0.27539764529193345</v>
      </c>
      <c r="Q52" s="43">
        <f t="shared" si="8"/>
        <v>0.72460235470806655</v>
      </c>
      <c r="R52" s="43">
        <f t="shared" si="9"/>
        <v>12.350468283547508</v>
      </c>
      <c r="S52" s="43">
        <f t="shared" si="9"/>
        <v>7.5870365891283695</v>
      </c>
      <c r="T52" s="43">
        <f t="shared" si="9"/>
        <v>11.193095335677651</v>
      </c>
      <c r="U52" s="43">
        <f t="shared" si="10"/>
        <v>-0.32213225086032587</v>
      </c>
      <c r="V52" s="43">
        <f t="shared" si="11"/>
        <v>2.2756014518225598</v>
      </c>
      <c r="W52" s="43">
        <f t="shared" si="11"/>
        <v>13.419839002787194</v>
      </c>
      <c r="X52" s="43">
        <f t="shared" si="11"/>
        <v>12.84810445950934</v>
      </c>
      <c r="Y52" s="44">
        <f t="shared" si="12"/>
        <v>1.0040177623423525</v>
      </c>
      <c r="Z52" s="44">
        <f t="shared" si="12"/>
        <v>1.0000930552104648</v>
      </c>
      <c r="AA52" s="44">
        <f t="shared" si="12"/>
        <v>1.0029754296006839</v>
      </c>
      <c r="AB52" s="44">
        <f t="shared" si="12"/>
        <v>1.1025412650842437</v>
      </c>
      <c r="AC52" s="44">
        <f t="shared" si="12"/>
        <v>1.0103286165829295</v>
      </c>
      <c r="AD52" s="44">
        <f t="shared" si="12"/>
        <v>1.0010643053947033</v>
      </c>
      <c r="AE52" s="44">
        <f t="shared" si="12"/>
        <v>1.0012255137847372</v>
      </c>
      <c r="AF52" s="41">
        <v>104.068113391049</v>
      </c>
      <c r="AG52" s="41"/>
      <c r="AH52" s="41"/>
    </row>
    <row r="53" spans="1:34" ht="15.75" x14ac:dyDescent="0.25">
      <c r="A53" s="6" t="s">
        <v>181</v>
      </c>
      <c r="B53" s="41">
        <v>12067985.679221399</v>
      </c>
      <c r="C53" s="41">
        <v>131861.153970518</v>
      </c>
      <c r="D53" s="41">
        <v>3751007.58443172</v>
      </c>
      <c r="E53" s="41">
        <v>18104998.579815801</v>
      </c>
      <c r="F53" s="41">
        <v>52252652.332839899</v>
      </c>
      <c r="G53" s="41">
        <v>2529.0954426709</v>
      </c>
      <c r="H53" s="42">
        <v>69.2524486002619</v>
      </c>
      <c r="I53" s="41">
        <v>14417243.4055453</v>
      </c>
      <c r="J53" s="42">
        <v>9.7976290383214515</v>
      </c>
      <c r="K53" s="41">
        <v>678235.03304037498</v>
      </c>
      <c r="L53" s="41">
        <v>379832.76797759498</v>
      </c>
      <c r="M53" s="41">
        <f t="shared" si="4"/>
        <v>230954.50930127956</v>
      </c>
      <c r="N53" s="41">
        <f t="shared" si="5"/>
        <v>1904.0648617588279</v>
      </c>
      <c r="O53" s="41">
        <f t="shared" si="6"/>
        <v>71785.974815947789</v>
      </c>
      <c r="P53" s="43">
        <f t="shared" si="7"/>
        <v>0.27591409740715322</v>
      </c>
      <c r="Q53" s="43">
        <f t="shared" si="8"/>
        <v>0.72408590259284678</v>
      </c>
      <c r="R53" s="43">
        <f t="shared" si="9"/>
        <v>12.349976040679094</v>
      </c>
      <c r="S53" s="43">
        <f t="shared" si="9"/>
        <v>7.5517462808208808</v>
      </c>
      <c r="T53" s="43">
        <f t="shared" si="9"/>
        <v>11.181444399130353</v>
      </c>
      <c r="U53" s="43">
        <f t="shared" si="10"/>
        <v>-0.32284524364465417</v>
      </c>
      <c r="V53" s="43">
        <f t="shared" si="11"/>
        <v>2.2821404215404075</v>
      </c>
      <c r="W53" s="43">
        <f t="shared" si="11"/>
        <v>13.427249163252817</v>
      </c>
      <c r="X53" s="43">
        <f t="shared" si="11"/>
        <v>12.847486350567578</v>
      </c>
      <c r="Y53" s="44">
        <f t="shared" si="12"/>
        <v>1.0039777459986863</v>
      </c>
      <c r="Z53" s="44">
        <f t="shared" si="12"/>
        <v>0.99544122681344238</v>
      </c>
      <c r="AA53" s="44">
        <f t="shared" si="12"/>
        <v>1.0019314285680536</v>
      </c>
      <c r="AB53" s="44">
        <f t="shared" si="12"/>
        <v>1.1049815794716724</v>
      </c>
      <c r="AC53" s="44">
        <f t="shared" si="12"/>
        <v>1.0132318087142316</v>
      </c>
      <c r="AD53" s="44">
        <f t="shared" si="12"/>
        <v>1.0016170726177556</v>
      </c>
      <c r="AE53" s="44">
        <f t="shared" si="12"/>
        <v>1.0011773458666804</v>
      </c>
      <c r="AF53" s="41">
        <v>104.46554438096901</v>
      </c>
      <c r="AG53" s="41"/>
      <c r="AH53" s="41"/>
    </row>
    <row r="54" spans="1:34" ht="15.75" x14ac:dyDescent="0.25">
      <c r="A54" s="6" t="s">
        <v>182</v>
      </c>
      <c r="B54" s="41">
        <v>12169293.7294588</v>
      </c>
      <c r="C54" s="41"/>
      <c r="D54" s="41">
        <v>3738586.8694718699</v>
      </c>
      <c r="E54" s="41">
        <v>18155939.822223499</v>
      </c>
      <c r="F54" s="41"/>
      <c r="G54" s="41"/>
      <c r="H54" s="42">
        <v>68.577077853856395</v>
      </c>
      <c r="I54" s="41">
        <v>14552342.0714988</v>
      </c>
      <c r="J54" s="42">
        <v>9.8256310629830441</v>
      </c>
      <c r="K54" s="41">
        <v>676437.14985124196</v>
      </c>
      <c r="L54" s="41">
        <v>387795.515001413</v>
      </c>
      <c r="M54" s="41"/>
      <c r="N54" s="41"/>
      <c r="O54" s="41"/>
      <c r="P54" s="41"/>
      <c r="Q54" s="43"/>
      <c r="R54" s="43"/>
      <c r="S54" s="43"/>
      <c r="T54" s="43"/>
      <c r="U54" s="43"/>
      <c r="V54" s="43"/>
      <c r="W54" s="43"/>
      <c r="X54" s="43"/>
      <c r="Y54" s="41"/>
      <c r="Z54" s="41"/>
      <c r="AA54" s="41"/>
      <c r="AB54" s="41"/>
      <c r="AC54" s="41"/>
      <c r="AD54" s="41"/>
      <c r="AE54" s="41"/>
      <c r="AF54" s="41">
        <v>104.676913303185</v>
      </c>
      <c r="AG54" s="41"/>
      <c r="AH54" s="41"/>
    </row>
    <row r="55" spans="1:34" ht="15.75" x14ac:dyDescent="0.25">
      <c r="A55" s="6" t="s">
        <v>183</v>
      </c>
      <c r="B55" s="41">
        <v>12251871.632079899</v>
      </c>
      <c r="C55" s="41"/>
      <c r="D55" s="41">
        <v>3729559.0562974098</v>
      </c>
      <c r="E55" s="41">
        <v>18103081.9693693</v>
      </c>
      <c r="F55" s="41"/>
      <c r="G55" s="41"/>
      <c r="H55" s="42">
        <v>68.511225611122995</v>
      </c>
      <c r="I55" s="41">
        <v>14693462.6181267</v>
      </c>
      <c r="J55" s="42">
        <v>9.8560430961289818</v>
      </c>
      <c r="K55" s="41">
        <v>663306.22469487204</v>
      </c>
      <c r="L55" s="41">
        <v>388040.63421631302</v>
      </c>
      <c r="M55" s="41"/>
      <c r="N55" s="41"/>
      <c r="O55" s="41"/>
      <c r="P55" s="41"/>
      <c r="Q55" s="43"/>
      <c r="R55" s="43"/>
      <c r="S55" s="43"/>
      <c r="T55" s="43"/>
      <c r="U55" s="43"/>
      <c r="V55" s="43"/>
      <c r="W55" s="43"/>
      <c r="X55" s="43"/>
      <c r="Y55" s="41"/>
      <c r="Z55" s="41"/>
      <c r="AA55" s="41"/>
      <c r="AB55" s="41"/>
      <c r="AC55" s="41"/>
      <c r="AD55" s="41"/>
      <c r="AE55" s="41"/>
      <c r="AF55" s="41">
        <v>104.27439516798999</v>
      </c>
      <c r="AG55" s="41"/>
      <c r="AH55" s="41"/>
    </row>
    <row r="56" spans="1:34" ht="15.75" x14ac:dyDescent="0.25">
      <c r="A56" s="6" t="s">
        <v>184</v>
      </c>
      <c r="B56" s="41"/>
      <c r="C56" s="41"/>
      <c r="J56" s="42">
        <v>9.9060253757694419</v>
      </c>
      <c r="M56" s="41"/>
      <c r="N56" s="41"/>
      <c r="O56" s="41"/>
      <c r="P56" s="41"/>
      <c r="Q56" s="43"/>
      <c r="R56" s="43"/>
      <c r="S56" s="43"/>
      <c r="T56" s="43"/>
      <c r="U56" s="43"/>
      <c r="V56" s="43"/>
      <c r="W56" s="43"/>
      <c r="X56" s="43"/>
      <c r="Y56" s="41"/>
      <c r="Z56" s="41"/>
      <c r="AA56" s="41"/>
      <c r="AB56" s="41"/>
      <c r="AC56" s="41"/>
      <c r="AD56" s="41"/>
      <c r="AE56" s="41"/>
      <c r="AF56" s="41">
        <v>104.15720433813701</v>
      </c>
      <c r="AG56" s="41"/>
      <c r="AH56" s="41"/>
    </row>
    <row r="57" spans="1:34" ht="15.75" x14ac:dyDescent="0.25">
      <c r="J57" s="42">
        <v>9.943350021328369</v>
      </c>
      <c r="AF57" s="35">
        <v>104.230889926016</v>
      </c>
    </row>
    <row r="58" spans="1:34" ht="15.75" x14ac:dyDescent="0.25">
      <c r="J58" s="42">
        <v>9.9902394358705475</v>
      </c>
      <c r="AF58" s="35">
        <v>103.765128768826</v>
      </c>
    </row>
    <row r="59" spans="1:34" ht="15.75" x14ac:dyDescent="0.25">
      <c r="J59" s="42">
        <v>10.004100632893994</v>
      </c>
      <c r="AF59" s="35">
        <v>103.652085136222</v>
      </c>
    </row>
    <row r="60" spans="1:34" ht="15.75" x14ac:dyDescent="0.25">
      <c r="J60" s="42">
        <v>10.021387001314402</v>
      </c>
      <c r="AF60" s="35">
        <v>103.176618719373</v>
      </c>
    </row>
    <row r="61" spans="1:34" ht="15.75" x14ac:dyDescent="0.25">
      <c r="J61" s="42">
        <v>10.072624349164371</v>
      </c>
      <c r="AF61" s="35">
        <v>102.244596916574</v>
      </c>
    </row>
    <row r="62" spans="1:34" ht="15.75" x14ac:dyDescent="0.25">
      <c r="J62" s="42">
        <v>10.051551376447557</v>
      </c>
      <c r="AF62" s="35">
        <v>101.527745827245</v>
      </c>
    </row>
    <row r="63" spans="1:34" ht="15.75" x14ac:dyDescent="0.25">
      <c r="J63" s="42">
        <v>10.041256684647699</v>
      </c>
    </row>
  </sheetData>
  <mergeCells count="4">
    <mergeCell ref="B1:L1"/>
    <mergeCell ref="M1:Q1"/>
    <mergeCell ref="R1:X1"/>
    <mergeCell ref="Y1:AE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topLeftCell="A19" zoomScaleNormal="100" workbookViewId="0">
      <selection activeCell="F52" sqref="F52"/>
    </sheetView>
  </sheetViews>
  <sheetFormatPr defaultColWidth="11.42578125" defaultRowHeight="15" x14ac:dyDescent="0.25"/>
  <cols>
    <col min="1" max="1" width="19.7109375" style="1" customWidth="1"/>
    <col min="2" max="8" width="13.7109375" style="1" customWidth="1"/>
    <col min="9" max="16384" width="11.42578125" style="1"/>
  </cols>
  <sheetData>
    <row r="1" spans="1:14" x14ac:dyDescent="0.25">
      <c r="F1" s="107"/>
      <c r="G1" s="107"/>
      <c r="H1" s="107"/>
    </row>
    <row r="2" spans="1:14" ht="19.5" customHeight="1" x14ac:dyDescent="0.25">
      <c r="A2" s="112" t="s">
        <v>250</v>
      </c>
      <c r="B2" s="112"/>
      <c r="C2" s="112"/>
      <c r="D2" s="112"/>
      <c r="F2" s="7"/>
      <c r="G2" s="7"/>
      <c r="H2" s="7"/>
    </row>
    <row r="3" spans="1:14" ht="18" x14ac:dyDescent="0.25">
      <c r="A3" s="76" t="s">
        <v>0</v>
      </c>
      <c r="B3" s="76" t="s">
        <v>11</v>
      </c>
      <c r="C3" s="76" t="s">
        <v>12</v>
      </c>
      <c r="D3" s="76" t="s">
        <v>13</v>
      </c>
      <c r="F3" s="7"/>
      <c r="G3" s="7"/>
      <c r="H3" s="7"/>
      <c r="K3"/>
    </row>
    <row r="4" spans="1:14" x14ac:dyDescent="0.25">
      <c r="A4" s="115" t="s">
        <v>1</v>
      </c>
      <c r="B4" s="70" t="s">
        <v>32</v>
      </c>
      <c r="C4" s="70" t="s">
        <v>14</v>
      </c>
      <c r="D4" s="70" t="s">
        <v>15</v>
      </c>
      <c r="F4" s="7"/>
      <c r="G4" s="7"/>
      <c r="H4" s="7"/>
    </row>
    <row r="5" spans="1:14" x14ac:dyDescent="0.25">
      <c r="A5" s="113"/>
      <c r="B5" s="71" t="s">
        <v>33</v>
      </c>
      <c r="C5" s="71" t="s">
        <v>6</v>
      </c>
      <c r="D5" s="71" t="s">
        <v>7</v>
      </c>
      <c r="F5" s="7"/>
      <c r="G5" s="7"/>
      <c r="H5" s="7"/>
      <c r="K5" s="1">
        <f>(1-0.38)</f>
        <v>0.62</v>
      </c>
    </row>
    <row r="6" spans="1:14" x14ac:dyDescent="0.25">
      <c r="A6" s="113" t="s">
        <v>2</v>
      </c>
      <c r="B6" s="72" t="s">
        <v>8</v>
      </c>
      <c r="C6" s="72" t="s">
        <v>26</v>
      </c>
      <c r="D6" s="72">
        <v>0.48</v>
      </c>
      <c r="K6" s="1">
        <f>0.97</f>
        <v>0.97</v>
      </c>
      <c r="L6" s="13"/>
      <c r="M6" s="13"/>
    </row>
    <row r="7" spans="1:14" x14ac:dyDescent="0.25">
      <c r="A7" s="113"/>
      <c r="B7" s="71" t="s">
        <v>34</v>
      </c>
      <c r="C7" s="71" t="s">
        <v>16</v>
      </c>
      <c r="D7" s="71" t="s">
        <v>17</v>
      </c>
      <c r="K7" s="1">
        <f>K5+K6</f>
        <v>1.5899999999999999</v>
      </c>
      <c r="L7" s="2">
        <f>K7*0.342</f>
        <v>0.54378000000000004</v>
      </c>
      <c r="M7" s="2">
        <f>(((1+L7/100)^4)-1)*100</f>
        <v>2.1929262063185906</v>
      </c>
    </row>
    <row r="8" spans="1:14" x14ac:dyDescent="0.25">
      <c r="A8" s="113" t="s">
        <v>3</v>
      </c>
      <c r="B8" s="72" t="s">
        <v>41</v>
      </c>
      <c r="C8" s="72" t="s">
        <v>18</v>
      </c>
      <c r="D8" s="72" t="s">
        <v>19</v>
      </c>
      <c r="K8" s="1">
        <f>K5+K6</f>
        <v>1.5899999999999999</v>
      </c>
      <c r="L8" s="2">
        <f>0.342</f>
        <v>0.34200000000000003</v>
      </c>
      <c r="M8" s="2">
        <f>(((1+L8/100)^4)-1)*100</f>
        <v>1.3750338543557783</v>
      </c>
      <c r="N8" s="2">
        <f>M8*K8</f>
        <v>2.1863038284256873</v>
      </c>
    </row>
    <row r="9" spans="1:14" x14ac:dyDescent="0.25">
      <c r="A9" s="113"/>
      <c r="B9" s="71" t="s">
        <v>35</v>
      </c>
      <c r="C9" s="73" t="s">
        <v>7</v>
      </c>
      <c r="D9" s="73" t="s">
        <v>7</v>
      </c>
      <c r="M9" s="13"/>
    </row>
    <row r="10" spans="1:14" x14ac:dyDescent="0.25">
      <c r="A10" s="113" t="s">
        <v>4</v>
      </c>
      <c r="B10" s="72" t="s">
        <v>36</v>
      </c>
      <c r="C10" s="72">
        <v>1.55</v>
      </c>
      <c r="D10" s="72" t="s">
        <v>21</v>
      </c>
      <c r="M10" s="13"/>
      <c r="N10" s="12"/>
    </row>
    <row r="11" spans="1:14" x14ac:dyDescent="0.25">
      <c r="A11" s="113"/>
      <c r="B11" s="71" t="s">
        <v>37</v>
      </c>
      <c r="C11" s="71" t="s">
        <v>20</v>
      </c>
      <c r="D11" s="71" t="s">
        <v>22</v>
      </c>
    </row>
    <row r="12" spans="1:14" x14ac:dyDescent="0.25">
      <c r="A12" s="113" t="s">
        <v>5</v>
      </c>
      <c r="B12" s="72" t="s">
        <v>38</v>
      </c>
      <c r="C12" s="72" t="s">
        <v>23</v>
      </c>
      <c r="D12" s="72" t="s">
        <v>14</v>
      </c>
    </row>
    <row r="13" spans="1:14" x14ac:dyDescent="0.25">
      <c r="A13" s="113"/>
      <c r="B13" s="71" t="s">
        <v>35</v>
      </c>
      <c r="C13" s="73" t="s">
        <v>7</v>
      </c>
      <c r="D13" s="71" t="s">
        <v>6</v>
      </c>
    </row>
    <row r="14" spans="1:14" x14ac:dyDescent="0.25">
      <c r="A14" s="114" t="s">
        <v>9</v>
      </c>
      <c r="B14" s="72" t="s">
        <v>40</v>
      </c>
      <c r="C14" s="72">
        <v>-0.01</v>
      </c>
      <c r="D14" s="72">
        <v>0.01</v>
      </c>
    </row>
    <row r="15" spans="1:14" x14ac:dyDescent="0.25">
      <c r="A15" s="113"/>
      <c r="B15" s="73" t="s">
        <v>39</v>
      </c>
      <c r="C15" s="73" t="s">
        <v>24</v>
      </c>
      <c r="D15" s="73" t="s">
        <v>25</v>
      </c>
    </row>
    <row r="16" spans="1:14" x14ac:dyDescent="0.25">
      <c r="A16" s="77" t="s">
        <v>10</v>
      </c>
      <c r="B16" s="116" t="s">
        <v>27</v>
      </c>
      <c r="C16" s="116"/>
      <c r="D16" s="116"/>
    </row>
    <row r="17" spans="1:13" x14ac:dyDescent="0.25">
      <c r="A17" s="74" t="s">
        <v>28</v>
      </c>
      <c r="B17" s="75">
        <v>1.840978460826503</v>
      </c>
      <c r="C17" s="75">
        <v>1.9</v>
      </c>
      <c r="D17" s="75">
        <v>1.9</v>
      </c>
    </row>
    <row r="18" spans="1:13" x14ac:dyDescent="0.25">
      <c r="A18" s="74" t="s">
        <v>29</v>
      </c>
      <c r="B18" s="75">
        <v>1.7734116930353354</v>
      </c>
      <c r="C18" s="75">
        <v>1.8</v>
      </c>
      <c r="D18" s="75">
        <v>2</v>
      </c>
    </row>
    <row r="19" spans="1:13" x14ac:dyDescent="0.25">
      <c r="A19" s="74" t="s">
        <v>30</v>
      </c>
      <c r="B19" s="75">
        <v>1.6566069358031843</v>
      </c>
      <c r="C19" s="75">
        <v>1.3</v>
      </c>
      <c r="D19" s="75">
        <v>0.9</v>
      </c>
    </row>
    <row r="20" spans="1:13" x14ac:dyDescent="0.25">
      <c r="A20" s="78" t="s">
        <v>31</v>
      </c>
      <c r="B20" s="79">
        <v>2.3325979817275169</v>
      </c>
      <c r="C20" s="79">
        <v>0.17</v>
      </c>
      <c r="D20" s="79">
        <v>0.28000000000000003</v>
      </c>
    </row>
    <row r="21" spans="1:13" ht="27" customHeight="1" x14ac:dyDescent="0.25">
      <c r="A21" s="111" t="s">
        <v>247</v>
      </c>
      <c r="B21" s="111"/>
      <c r="C21" s="111"/>
      <c r="D21" s="111"/>
    </row>
    <row r="22" spans="1:13" x14ac:dyDescent="0.25">
      <c r="A22" s="111" t="s">
        <v>248</v>
      </c>
      <c r="B22" s="111"/>
      <c r="C22" s="111"/>
      <c r="D22" s="111"/>
    </row>
    <row r="23" spans="1:13" x14ac:dyDescent="0.25">
      <c r="A23" s="111" t="s">
        <v>249</v>
      </c>
      <c r="B23" s="111"/>
      <c r="C23" s="111"/>
      <c r="D23" s="111"/>
    </row>
    <row r="24" spans="1:13" x14ac:dyDescent="0.25">
      <c r="A24" s="80"/>
      <c r="B24" s="80"/>
      <c r="C24" s="80"/>
      <c r="D24" s="80"/>
    </row>
    <row r="26" spans="1:13" x14ac:dyDescent="0.25">
      <c r="B26" s="3"/>
      <c r="F26" s="8"/>
      <c r="G26" s="8"/>
      <c r="H26" s="8"/>
    </row>
    <row r="27" spans="1:13" x14ac:dyDescent="0.25">
      <c r="A27" s="117" t="s">
        <v>251</v>
      </c>
      <c r="B27" s="117"/>
      <c r="C27" s="117"/>
      <c r="F27" s="23"/>
      <c r="G27" s="23"/>
      <c r="H27" s="23"/>
    </row>
    <row r="28" spans="1:13" ht="12" customHeight="1" x14ac:dyDescent="0.25">
      <c r="A28" s="60" t="s">
        <v>46</v>
      </c>
      <c r="B28" s="60"/>
      <c r="C28" s="60"/>
      <c r="F28" s="7"/>
      <c r="G28" s="7"/>
      <c r="H28" s="7"/>
    </row>
    <row r="29" spans="1:13" ht="12" customHeight="1" x14ac:dyDescent="0.25">
      <c r="A29" s="58" t="s">
        <v>43</v>
      </c>
      <c r="B29" s="58"/>
      <c r="C29" s="58"/>
      <c r="F29" s="7"/>
      <c r="G29" s="7"/>
      <c r="H29" s="7"/>
    </row>
    <row r="30" spans="1:13" ht="12" customHeight="1" x14ac:dyDescent="0.25">
      <c r="A30" s="59" t="s">
        <v>256</v>
      </c>
      <c r="B30" s="59"/>
      <c r="C30" s="59"/>
      <c r="F30" s="7"/>
      <c r="G30" s="7"/>
      <c r="H30" s="7"/>
    </row>
    <row r="31" spans="1:13" x14ac:dyDescent="0.25">
      <c r="A31" s="61" t="s">
        <v>42</v>
      </c>
      <c r="B31" s="62" t="s">
        <v>44</v>
      </c>
      <c r="C31" s="62" t="s">
        <v>45</v>
      </c>
      <c r="F31" s="7"/>
      <c r="G31" s="5"/>
      <c r="H31" s="5"/>
    </row>
    <row r="32" spans="1:13" ht="11.25" customHeight="1" x14ac:dyDescent="0.25">
      <c r="A32" s="108" t="s">
        <v>47</v>
      </c>
      <c r="B32" s="47" t="s">
        <v>260</v>
      </c>
      <c r="C32" s="110">
        <v>-3.2964859999999998</v>
      </c>
      <c r="D32" s="10"/>
      <c r="F32" s="7"/>
      <c r="G32" s="20"/>
      <c r="H32" s="24"/>
      <c r="L32" s="9"/>
      <c r="M32" s="10"/>
    </row>
    <row r="33" spans="1:13" ht="11.25" customHeight="1" x14ac:dyDescent="0.25">
      <c r="A33" s="108"/>
      <c r="B33" s="65">
        <v>2.4427000000000001E-2</v>
      </c>
      <c r="C33" s="110"/>
      <c r="D33" s="24"/>
      <c r="F33" s="7"/>
      <c r="G33" s="10"/>
      <c r="H33" s="24"/>
      <c r="L33" s="9"/>
      <c r="M33" s="10"/>
    </row>
    <row r="34" spans="1:13" ht="11.25" customHeight="1" x14ac:dyDescent="0.25">
      <c r="A34" s="108" t="s">
        <v>48</v>
      </c>
      <c r="B34" s="68" t="s">
        <v>261</v>
      </c>
      <c r="C34" s="110">
        <v>2.0850209999999998</v>
      </c>
      <c r="D34" s="21"/>
      <c r="F34" s="7"/>
      <c r="G34" s="21"/>
      <c r="H34" s="24"/>
      <c r="L34" s="9"/>
      <c r="M34" s="10"/>
    </row>
    <row r="35" spans="1:13" ht="11.25" customHeight="1" x14ac:dyDescent="0.25">
      <c r="A35" s="108"/>
      <c r="B35" s="65">
        <v>0.118522</v>
      </c>
      <c r="C35" s="110"/>
      <c r="D35" s="24"/>
      <c r="F35" s="7"/>
      <c r="G35" s="10"/>
      <c r="H35" s="24"/>
      <c r="L35" s="9"/>
      <c r="M35" s="10"/>
    </row>
    <row r="36" spans="1:13" ht="11.25" customHeight="1" x14ac:dyDescent="0.25">
      <c r="A36" s="108" t="s">
        <v>49</v>
      </c>
      <c r="B36" s="69" t="s">
        <v>262</v>
      </c>
      <c r="C36" s="110">
        <v>-3.5398550000000002</v>
      </c>
      <c r="D36" s="10"/>
      <c r="F36" s="7"/>
      <c r="G36" s="21"/>
      <c r="H36" s="24"/>
      <c r="L36" s="9"/>
      <c r="M36" s="10"/>
    </row>
    <row r="37" spans="1:13" ht="11.25" customHeight="1" x14ac:dyDescent="0.25">
      <c r="A37" s="108"/>
      <c r="B37" s="65">
        <v>0.110289</v>
      </c>
      <c r="C37" s="110"/>
      <c r="D37" s="24"/>
      <c r="F37" s="7"/>
      <c r="G37" s="10"/>
      <c r="H37" s="24"/>
      <c r="L37" s="9"/>
      <c r="M37" s="10"/>
    </row>
    <row r="38" spans="1:13" ht="11.25" customHeight="1" x14ac:dyDescent="0.25">
      <c r="A38" s="108" t="s">
        <v>50</v>
      </c>
      <c r="B38" s="68" t="s">
        <v>263</v>
      </c>
      <c r="C38" s="110">
        <v>7.0288459999999997</v>
      </c>
      <c r="D38" s="20"/>
      <c r="F38" s="7"/>
      <c r="G38" s="20"/>
      <c r="H38" s="24"/>
      <c r="L38" s="9"/>
      <c r="M38" s="10"/>
    </row>
    <row r="39" spans="1:13" ht="11.25" customHeight="1" x14ac:dyDescent="0.25">
      <c r="A39" s="108"/>
      <c r="B39" s="65">
        <v>1.068E-2</v>
      </c>
      <c r="C39" s="110"/>
      <c r="D39" s="24"/>
      <c r="F39" s="7"/>
      <c r="G39" s="10"/>
      <c r="H39" s="24"/>
      <c r="L39" s="9"/>
      <c r="M39" s="10"/>
    </row>
    <row r="40" spans="1:13" ht="11.25" customHeight="1" x14ac:dyDescent="0.25">
      <c r="A40" s="108" t="s">
        <v>257</v>
      </c>
      <c r="B40" s="69" t="s">
        <v>264</v>
      </c>
      <c r="C40" s="109">
        <v>-2.5166110000000002</v>
      </c>
      <c r="D40" s="10"/>
      <c r="F40" s="7"/>
      <c r="G40" s="10"/>
      <c r="H40" s="24"/>
      <c r="L40" s="9"/>
      <c r="M40" s="10"/>
    </row>
    <row r="41" spans="1:13" ht="11.25" customHeight="1" x14ac:dyDescent="0.25">
      <c r="A41" s="108"/>
      <c r="B41" s="65">
        <v>1.0651000000000001E-2</v>
      </c>
      <c r="C41" s="109"/>
      <c r="D41" s="24"/>
      <c r="F41" s="7"/>
      <c r="G41" s="10"/>
      <c r="H41" s="24"/>
      <c r="L41" s="9"/>
      <c r="M41" s="10"/>
    </row>
    <row r="42" spans="1:13" ht="11.25" customHeight="1" x14ac:dyDescent="0.25">
      <c r="A42" s="108" t="s">
        <v>259</v>
      </c>
      <c r="B42" s="68" t="s">
        <v>265</v>
      </c>
      <c r="C42" s="110">
        <v>1.9072769999999999</v>
      </c>
      <c r="D42" s="24"/>
      <c r="F42" s="7"/>
      <c r="G42" s="10"/>
      <c r="H42" s="24"/>
      <c r="L42" s="9"/>
      <c r="M42" s="10"/>
    </row>
    <row r="43" spans="1:13" ht="11.25" customHeight="1" x14ac:dyDescent="0.25">
      <c r="A43" s="108"/>
      <c r="B43" s="65">
        <v>9.9339999999999998E-2</v>
      </c>
      <c r="C43" s="110"/>
      <c r="D43" s="24"/>
      <c r="F43" s="7"/>
      <c r="G43" s="10"/>
      <c r="H43" s="24"/>
      <c r="L43" s="9"/>
      <c r="M43" s="10"/>
    </row>
    <row r="44" spans="1:13" ht="11.25" customHeight="1" x14ac:dyDescent="0.25">
      <c r="A44" s="108" t="s">
        <v>51</v>
      </c>
      <c r="B44" s="68" t="s">
        <v>266</v>
      </c>
      <c r="C44" s="110">
        <v>1.827326</v>
      </c>
      <c r="F44" s="7"/>
      <c r="G44" s="21"/>
      <c r="H44" s="24"/>
      <c r="L44" s="9"/>
      <c r="M44" s="10"/>
    </row>
    <row r="45" spans="1:13" ht="11.25" customHeight="1" x14ac:dyDescent="0.25">
      <c r="A45" s="108"/>
      <c r="B45" s="65">
        <v>1.231044</v>
      </c>
      <c r="C45" s="110"/>
      <c r="F45" s="7"/>
      <c r="G45" s="10"/>
      <c r="H45" s="24"/>
      <c r="L45" s="9"/>
      <c r="M45" s="10"/>
    </row>
    <row r="46" spans="1:13" ht="11.25" customHeight="1" x14ac:dyDescent="0.25">
      <c r="A46" s="108" t="s">
        <v>258</v>
      </c>
      <c r="B46" s="69" t="s">
        <v>267</v>
      </c>
      <c r="C46" s="110">
        <v>1.7868930000000001</v>
      </c>
      <c r="F46" s="7"/>
      <c r="G46" s="21"/>
      <c r="H46" s="24"/>
      <c r="L46" s="9"/>
      <c r="M46" s="10"/>
    </row>
    <row r="47" spans="1:13" ht="11.25" customHeight="1" x14ac:dyDescent="0.25">
      <c r="A47" s="108"/>
      <c r="B47" s="65">
        <v>0.68893000000000004</v>
      </c>
      <c r="C47" s="110"/>
      <c r="F47" s="7"/>
      <c r="G47" s="10"/>
      <c r="H47" s="24"/>
      <c r="L47" s="9"/>
      <c r="M47" s="10"/>
    </row>
    <row r="48" spans="1:13" ht="11.25" customHeight="1" x14ac:dyDescent="0.25">
      <c r="A48" s="108" t="s">
        <v>52</v>
      </c>
      <c r="B48" s="68" t="s">
        <v>268</v>
      </c>
      <c r="C48" s="110">
        <v>2.7708699999999999</v>
      </c>
      <c r="F48" s="7"/>
      <c r="G48" s="21"/>
      <c r="H48" s="24"/>
      <c r="L48" s="9"/>
      <c r="M48" s="10"/>
    </row>
    <row r="49" spans="1:9" ht="11.25" customHeight="1" x14ac:dyDescent="0.25">
      <c r="A49" s="108"/>
      <c r="B49" s="65">
        <v>5.8846999999999997E-2</v>
      </c>
      <c r="C49" s="110"/>
      <c r="F49" s="7"/>
      <c r="G49" s="10"/>
      <c r="H49" s="24"/>
    </row>
    <row r="50" spans="1:9" ht="11.25" customHeight="1" x14ac:dyDescent="0.25">
      <c r="A50" s="66" t="s">
        <v>53</v>
      </c>
      <c r="B50" s="67">
        <v>0.72975500000000004</v>
      </c>
      <c r="C50" s="66"/>
      <c r="F50" s="8"/>
      <c r="G50" s="22"/>
      <c r="H50" s="8"/>
    </row>
    <row r="51" spans="1:9" ht="11.25" customHeight="1" x14ac:dyDescent="0.25">
      <c r="A51" s="57" t="s">
        <v>54</v>
      </c>
      <c r="B51" s="63">
        <v>0.62165700000000002</v>
      </c>
      <c r="C51" s="57"/>
      <c r="F51" s="8"/>
      <c r="G51" s="22"/>
      <c r="H51" s="8"/>
    </row>
    <row r="52" spans="1:9" ht="11.25" customHeight="1" x14ac:dyDescent="0.25">
      <c r="A52" s="57" t="s">
        <v>55</v>
      </c>
      <c r="B52" s="63">
        <v>9.9860000000000001E-3</v>
      </c>
      <c r="C52" s="57"/>
      <c r="F52" s="8"/>
      <c r="G52" s="22"/>
      <c r="H52" s="8"/>
    </row>
    <row r="53" spans="1:9" ht="11.25" customHeight="1" x14ac:dyDescent="0.25">
      <c r="A53" s="54" t="s">
        <v>56</v>
      </c>
      <c r="B53" s="64">
        <v>1.8667670000000001</v>
      </c>
      <c r="C53" s="54"/>
      <c r="F53" s="8"/>
      <c r="G53" s="22"/>
      <c r="H53" s="8"/>
    </row>
    <row r="54" spans="1:9" ht="12" customHeight="1" x14ac:dyDescent="0.25">
      <c r="A54" s="118" t="s">
        <v>249</v>
      </c>
      <c r="B54" s="118"/>
      <c r="C54" s="118"/>
      <c r="F54" s="11"/>
      <c r="G54" s="11"/>
      <c r="H54" s="11"/>
      <c r="I54" s="11"/>
    </row>
    <row r="55" spans="1:9" ht="12" customHeight="1" x14ac:dyDescent="0.25">
      <c r="A55" s="119"/>
      <c r="B55" s="119"/>
      <c r="C55" s="119"/>
      <c r="F55" s="25"/>
      <c r="G55" s="25"/>
      <c r="H55" s="25"/>
      <c r="I55" s="4"/>
    </row>
    <row r="57" spans="1:9" ht="15.75" customHeight="1" x14ac:dyDescent="0.25">
      <c r="A57" s="112" t="s">
        <v>252</v>
      </c>
      <c r="B57" s="112"/>
      <c r="C57" s="112"/>
      <c r="D57" s="112"/>
      <c r="E57" s="112"/>
      <c r="F57" s="112"/>
    </row>
    <row r="58" spans="1:9" x14ac:dyDescent="0.25">
      <c r="A58" s="120" t="s">
        <v>69</v>
      </c>
      <c r="B58" s="120"/>
      <c r="C58" s="112" t="s">
        <v>76</v>
      </c>
      <c r="D58" s="112"/>
      <c r="E58" s="112" t="s">
        <v>77</v>
      </c>
      <c r="F58" s="112"/>
    </row>
    <row r="59" spans="1:9" ht="30" x14ac:dyDescent="0.25">
      <c r="A59" s="112"/>
      <c r="B59" s="112"/>
      <c r="C59" s="81" t="s">
        <v>78</v>
      </c>
      <c r="D59" s="81" t="s">
        <v>79</v>
      </c>
      <c r="E59" s="81" t="s">
        <v>78</v>
      </c>
      <c r="F59" s="81" t="s">
        <v>79</v>
      </c>
    </row>
    <row r="60" spans="1:9" ht="30" customHeight="1" x14ac:dyDescent="0.25">
      <c r="A60" s="82" t="s">
        <v>81</v>
      </c>
      <c r="B60" s="83" t="s">
        <v>74</v>
      </c>
      <c r="C60" s="84">
        <v>0.16127651792689116</v>
      </c>
      <c r="D60" s="84">
        <v>0.64666835722653193</v>
      </c>
      <c r="E60" s="84">
        <v>0.35745276072521209</v>
      </c>
      <c r="F60" s="84">
        <v>1.4374956768453906</v>
      </c>
    </row>
    <row r="61" spans="1:9" ht="30" customHeight="1" x14ac:dyDescent="0.25">
      <c r="A61" s="82" t="s">
        <v>72</v>
      </c>
      <c r="B61" s="83" t="s">
        <v>75</v>
      </c>
      <c r="C61" s="84">
        <v>0.74886155614658212</v>
      </c>
      <c r="D61" s="84">
        <v>3.0292621396084796</v>
      </c>
      <c r="E61" s="84">
        <v>0.35745276072521204</v>
      </c>
      <c r="F61" s="84">
        <v>1.4374956768453906</v>
      </c>
    </row>
    <row r="62" spans="1:9" ht="30" customHeight="1" x14ac:dyDescent="0.25">
      <c r="A62" s="85" t="s">
        <v>70</v>
      </c>
      <c r="B62" s="83" t="s">
        <v>73</v>
      </c>
      <c r="C62" s="84">
        <v>0.4140168796217959</v>
      </c>
      <c r="D62" s="84">
        <v>1.6663805331147419</v>
      </c>
      <c r="E62" s="84">
        <v>0.35745276072521209</v>
      </c>
      <c r="F62" s="84">
        <v>1.4374956768453906</v>
      </c>
    </row>
    <row r="63" spans="1:9" ht="30" customHeight="1" x14ac:dyDescent="0.25">
      <c r="A63" s="86" t="s">
        <v>71</v>
      </c>
      <c r="B63" s="87" t="s">
        <v>61</v>
      </c>
      <c r="C63" s="88">
        <v>0.86561255702432582</v>
      </c>
      <c r="D63" s="88">
        <v>3.5076673316943197</v>
      </c>
      <c r="E63" s="88">
        <v>0.94719465573502004</v>
      </c>
      <c r="F63" s="88">
        <v>3.8429500115942261</v>
      </c>
    </row>
    <row r="64" spans="1:9" ht="15.75" customHeight="1" x14ac:dyDescent="0.25">
      <c r="A64" s="111" t="s">
        <v>80</v>
      </c>
      <c r="B64" s="111"/>
      <c r="C64" s="111"/>
      <c r="D64" s="111"/>
      <c r="E64" s="111"/>
      <c r="F64" s="111"/>
    </row>
  </sheetData>
  <mergeCells count="38">
    <mergeCell ref="E58:F58"/>
    <mergeCell ref="A57:F57"/>
    <mergeCell ref="A64:F64"/>
    <mergeCell ref="A55:C55"/>
    <mergeCell ref="A58:B59"/>
    <mergeCell ref="C58:D58"/>
    <mergeCell ref="A46:A47"/>
    <mergeCell ref="C46:C47"/>
    <mergeCell ref="A48:A49"/>
    <mergeCell ref="C48:C49"/>
    <mergeCell ref="A54:C54"/>
    <mergeCell ref="A36:A37"/>
    <mergeCell ref="C36:C37"/>
    <mergeCell ref="A38:A39"/>
    <mergeCell ref="C38:C39"/>
    <mergeCell ref="A27:C27"/>
    <mergeCell ref="A32:A33"/>
    <mergeCell ref="C32:C33"/>
    <mergeCell ref="A34:A35"/>
    <mergeCell ref="C34:C35"/>
    <mergeCell ref="F1:H1"/>
    <mergeCell ref="A21:D21"/>
    <mergeCell ref="A2:D2"/>
    <mergeCell ref="A23:D23"/>
    <mergeCell ref="A22:D22"/>
    <mergeCell ref="A12:A13"/>
    <mergeCell ref="A14:A15"/>
    <mergeCell ref="A4:A5"/>
    <mergeCell ref="A6:A7"/>
    <mergeCell ref="A8:A9"/>
    <mergeCell ref="A10:A11"/>
    <mergeCell ref="B16:D16"/>
    <mergeCell ref="A40:A41"/>
    <mergeCell ref="A42:A43"/>
    <mergeCell ref="C40:C41"/>
    <mergeCell ref="C42:C43"/>
    <mergeCell ref="A44:A45"/>
    <mergeCell ref="C44:C45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workbookViewId="0">
      <pane xSplit="1" ySplit="3" topLeftCell="C4" activePane="bottomRight" state="frozen"/>
      <selection pane="topRight" activeCell="B1" sqref="B1"/>
      <selection pane="bottomLeft" activeCell="A4" sqref="A4"/>
      <selection pane="bottomRight" activeCell="Q9" sqref="Q9"/>
    </sheetView>
  </sheetViews>
  <sheetFormatPr defaultColWidth="11.42578125" defaultRowHeight="15" x14ac:dyDescent="0.25"/>
  <cols>
    <col min="1" max="1" width="9.140625" customWidth="1"/>
    <col min="2" max="2" width="13" customWidth="1"/>
  </cols>
  <sheetData>
    <row r="1" spans="1:7" ht="20.25" customHeight="1" x14ac:dyDescent="0.25">
      <c r="A1" s="121" t="s">
        <v>82</v>
      </c>
      <c r="B1" s="121"/>
    </row>
    <row r="2" spans="1:7" ht="20.25" customHeight="1" thickBot="1" x14ac:dyDescent="0.3">
      <c r="A2" s="121" t="s">
        <v>83</v>
      </c>
      <c r="B2" s="121"/>
      <c r="D2" s="122" t="s">
        <v>188</v>
      </c>
      <c r="E2" s="122"/>
      <c r="F2" s="34">
        <v>2.94</v>
      </c>
    </row>
    <row r="3" spans="1:7" ht="26.25" customHeight="1" x14ac:dyDescent="0.25">
      <c r="A3" s="26" t="s">
        <v>84</v>
      </c>
      <c r="B3" s="27" t="s">
        <v>85</v>
      </c>
      <c r="D3" s="31" t="s">
        <v>185</v>
      </c>
      <c r="E3" s="31" t="s">
        <v>186</v>
      </c>
      <c r="F3" s="31" t="s">
        <v>187</v>
      </c>
    </row>
    <row r="4" spans="1:7" x14ac:dyDescent="0.25">
      <c r="A4" s="28" t="s">
        <v>86</v>
      </c>
      <c r="B4" s="29">
        <v>10008894.655999999</v>
      </c>
      <c r="C4" s="30">
        <v>1993</v>
      </c>
      <c r="D4" s="32">
        <f>AVERAGE(B4:B7)</f>
        <v>10165571.177000001</v>
      </c>
    </row>
    <row r="5" spans="1:7" x14ac:dyDescent="0.25">
      <c r="A5" s="28" t="s">
        <v>87</v>
      </c>
      <c r="B5" s="29">
        <v>10171035.401000001</v>
      </c>
      <c r="C5" s="30">
        <v>1994</v>
      </c>
      <c r="D5" s="32">
        <f>AVERAGE(B8:B11)</f>
        <v>10667860.250250001</v>
      </c>
      <c r="E5" s="33">
        <f>((D5/D4)-1)*100</f>
        <v>4.9410806781467143</v>
      </c>
      <c r="F5" s="33">
        <f>E5-$F$2</f>
        <v>2.0010806781467143</v>
      </c>
      <c r="G5" s="32"/>
    </row>
    <row r="6" spans="1:7" x14ac:dyDescent="0.25">
      <c r="A6" s="28" t="s">
        <v>88</v>
      </c>
      <c r="B6" s="29">
        <v>10066258.408</v>
      </c>
      <c r="C6" s="30">
        <v>1995</v>
      </c>
      <c r="D6" s="32">
        <f t="shared" ref="D6" si="0">AVERAGE(B12:B15)</f>
        <v>9996720.5377500001</v>
      </c>
      <c r="E6" s="33">
        <f t="shared" ref="E6:E29" si="1">((D6/D5)-1)*100</f>
        <v>-6.2912308256407146</v>
      </c>
      <c r="F6" s="33">
        <f t="shared" ref="F6:F29" si="2">E6-$F$2</f>
        <v>-9.231230825640715</v>
      </c>
      <c r="G6" s="32"/>
    </row>
    <row r="7" spans="1:7" x14ac:dyDescent="0.25">
      <c r="A7" s="28" t="s">
        <v>89</v>
      </c>
      <c r="B7" s="29">
        <v>10416096.243000001</v>
      </c>
      <c r="C7" s="30">
        <v>1996</v>
      </c>
      <c r="D7" s="32">
        <f t="shared" ref="D7" si="3">AVERAGE(B16:B19)</f>
        <v>10673824.280999999</v>
      </c>
      <c r="E7" s="33">
        <f t="shared" si="1"/>
        <v>6.7732586971206654</v>
      </c>
      <c r="F7" s="33">
        <f t="shared" si="2"/>
        <v>3.8332586971206655</v>
      </c>
      <c r="G7" s="32"/>
    </row>
    <row r="8" spans="1:7" x14ac:dyDescent="0.25">
      <c r="A8" s="28" t="s">
        <v>90</v>
      </c>
      <c r="B8" s="29">
        <v>10343388.472999999</v>
      </c>
      <c r="C8" s="30">
        <v>1997</v>
      </c>
      <c r="D8" s="32">
        <f t="shared" ref="D8" si="4">AVERAGE(B20:B23)</f>
        <v>11404645.262</v>
      </c>
      <c r="E8" s="33">
        <f t="shared" si="1"/>
        <v>6.8468522786242936</v>
      </c>
      <c r="F8" s="33">
        <f t="shared" si="2"/>
        <v>3.9068522786242936</v>
      </c>
      <c r="G8" s="32"/>
    </row>
    <row r="9" spans="1:7" x14ac:dyDescent="0.25">
      <c r="A9" s="28" t="s">
        <v>91</v>
      </c>
      <c r="B9" s="29">
        <v>10772526.220000001</v>
      </c>
      <c r="C9" s="30">
        <v>1998</v>
      </c>
      <c r="D9" s="32">
        <f t="shared" ref="D9" si="5">AVERAGE(B24:B27)</f>
        <v>11993572.608750001</v>
      </c>
      <c r="E9" s="33">
        <f t="shared" si="1"/>
        <v>5.1639251657593643</v>
      </c>
      <c r="F9" s="33">
        <f t="shared" si="2"/>
        <v>2.2239251657593644</v>
      </c>
      <c r="G9" s="32"/>
    </row>
    <row r="10" spans="1:7" x14ac:dyDescent="0.25">
      <c r="A10" s="28" t="s">
        <v>92</v>
      </c>
      <c r="B10" s="29">
        <v>10602752.891000001</v>
      </c>
      <c r="C10" s="30">
        <v>1999</v>
      </c>
      <c r="D10" s="32">
        <f t="shared" ref="D10" si="6">AVERAGE(B28:B31)</f>
        <v>12323822.136999998</v>
      </c>
      <c r="E10" s="33">
        <f t="shared" si="1"/>
        <v>2.7535542496241794</v>
      </c>
      <c r="F10" s="33">
        <f t="shared" si="2"/>
        <v>-0.18644575037582056</v>
      </c>
      <c r="G10" s="32"/>
    </row>
    <row r="11" spans="1:7" x14ac:dyDescent="0.25">
      <c r="A11" s="28" t="s">
        <v>93</v>
      </c>
      <c r="B11" s="29">
        <v>10952773.416999999</v>
      </c>
      <c r="C11" s="30">
        <v>2000</v>
      </c>
      <c r="D11" s="32">
        <f t="shared" ref="D11" si="7">AVERAGE(B32:B35)</f>
        <v>12932921.342</v>
      </c>
      <c r="E11" s="33">
        <f t="shared" si="1"/>
        <v>4.9424537146742331</v>
      </c>
      <c r="F11" s="33">
        <f t="shared" si="2"/>
        <v>2.0024537146742332</v>
      </c>
      <c r="G11" s="32"/>
    </row>
    <row r="12" spans="1:7" x14ac:dyDescent="0.25">
      <c r="A12" s="28" t="s">
        <v>94</v>
      </c>
      <c r="B12" s="29">
        <v>10189745.494000001</v>
      </c>
      <c r="C12" s="30">
        <v>2001</v>
      </c>
      <c r="D12" s="32">
        <f t="shared" ref="D12" si="8">AVERAGE(B36:B39)</f>
        <v>12880621.885000002</v>
      </c>
      <c r="E12" s="33">
        <f t="shared" si="1"/>
        <v>-0.40439012669283292</v>
      </c>
      <c r="F12" s="33">
        <f t="shared" si="2"/>
        <v>-3.3443901266928329</v>
      </c>
      <c r="G12" s="32"/>
    </row>
    <row r="13" spans="1:7" x14ac:dyDescent="0.25">
      <c r="A13" s="28" t="s">
        <v>95</v>
      </c>
      <c r="B13" s="29">
        <v>9795719.0079999994</v>
      </c>
      <c r="C13" s="30">
        <v>2002</v>
      </c>
      <c r="D13" s="32">
        <f t="shared" ref="D13" si="9">AVERAGE(B40:B43)</f>
        <v>12875489.667750001</v>
      </c>
      <c r="E13" s="33">
        <f t="shared" si="1"/>
        <v>-3.9844483409434694E-2</v>
      </c>
      <c r="F13" s="33">
        <f t="shared" si="2"/>
        <v>-2.9798444834094346</v>
      </c>
      <c r="G13" s="32"/>
    </row>
    <row r="14" spans="1:7" x14ac:dyDescent="0.25">
      <c r="A14" s="28" t="s">
        <v>96</v>
      </c>
      <c r="B14" s="29">
        <v>9802904.3729999997</v>
      </c>
      <c r="C14" s="30">
        <v>2003</v>
      </c>
      <c r="D14" s="32">
        <f t="shared" ref="D14" si="10">AVERAGE(B44:B47)</f>
        <v>13061718.52125</v>
      </c>
      <c r="E14" s="33">
        <f t="shared" si="1"/>
        <v>1.4463826876150332</v>
      </c>
      <c r="F14" s="33">
        <f t="shared" si="2"/>
        <v>-1.4936173123849668</v>
      </c>
      <c r="G14" s="32"/>
    </row>
    <row r="15" spans="1:7" x14ac:dyDescent="0.25">
      <c r="A15" s="28" t="s">
        <v>97</v>
      </c>
      <c r="B15" s="29">
        <v>10198513.276000001</v>
      </c>
      <c r="C15" s="30">
        <v>2004</v>
      </c>
      <c r="D15" s="32">
        <f t="shared" ref="D15" si="11">AVERAGE(B48:B51)</f>
        <v>13573815.057250001</v>
      </c>
      <c r="E15" s="33">
        <f t="shared" si="1"/>
        <v>3.9205908102128761</v>
      </c>
      <c r="F15" s="33">
        <f t="shared" si="2"/>
        <v>0.9805908102128762</v>
      </c>
      <c r="G15" s="32"/>
    </row>
    <row r="16" spans="1:7" x14ac:dyDescent="0.25">
      <c r="A16" s="28" t="s">
        <v>98</v>
      </c>
      <c r="B16" s="29">
        <v>10426430.9</v>
      </c>
      <c r="C16" s="30">
        <v>2005</v>
      </c>
      <c r="D16" s="32">
        <f t="shared" ref="D16" si="12">AVERAGE(B52:B55)</f>
        <v>13887072.52</v>
      </c>
      <c r="E16" s="33">
        <f t="shared" si="1"/>
        <v>2.3078070640330628</v>
      </c>
      <c r="F16" s="33">
        <f t="shared" si="2"/>
        <v>-0.63219293596693715</v>
      </c>
      <c r="G16" s="32"/>
    </row>
    <row r="17" spans="1:7" x14ac:dyDescent="0.25">
      <c r="A17" s="28" t="s">
        <v>99</v>
      </c>
      <c r="B17" s="29">
        <v>10569227.494000001</v>
      </c>
      <c r="C17" s="30">
        <v>2006</v>
      </c>
      <c r="D17" s="32">
        <f t="shared" ref="D17" si="13">AVERAGE(B56:B59)</f>
        <v>14511307.247</v>
      </c>
      <c r="E17" s="33">
        <f t="shared" si="1"/>
        <v>4.4950778942140834</v>
      </c>
      <c r="F17" s="33">
        <f t="shared" si="2"/>
        <v>1.5550778942140835</v>
      </c>
      <c r="G17" s="32"/>
    </row>
    <row r="18" spans="1:7" x14ac:dyDescent="0.25">
      <c r="A18" s="28" t="s">
        <v>100</v>
      </c>
      <c r="B18" s="29">
        <v>10583112.094000001</v>
      </c>
      <c r="C18" s="30">
        <v>2007</v>
      </c>
      <c r="D18" s="32">
        <f t="shared" ref="D18" si="14">AVERAGE(B60:B63)</f>
        <v>14843825.97525</v>
      </c>
      <c r="E18" s="33">
        <f t="shared" si="1"/>
        <v>2.2914457160208235</v>
      </c>
      <c r="F18" s="33">
        <f t="shared" si="2"/>
        <v>-0.64855428397917647</v>
      </c>
      <c r="G18" s="32"/>
    </row>
    <row r="19" spans="1:7" x14ac:dyDescent="0.25">
      <c r="A19" s="28" t="s">
        <v>101</v>
      </c>
      <c r="B19" s="29">
        <v>11116526.636</v>
      </c>
      <c r="C19" s="30">
        <v>2008</v>
      </c>
      <c r="D19" s="32">
        <f t="shared" ref="D19" si="15">AVERAGE(B64:B67)</f>
        <v>15013577.681</v>
      </c>
      <c r="E19" s="33">
        <f t="shared" si="1"/>
        <v>1.1435845854905313</v>
      </c>
      <c r="F19" s="33">
        <f t="shared" si="2"/>
        <v>-1.7964154145094686</v>
      </c>
      <c r="G19" s="32"/>
    </row>
    <row r="20" spans="1:7" x14ac:dyDescent="0.25">
      <c r="A20" s="28" t="s">
        <v>102</v>
      </c>
      <c r="B20" s="29">
        <v>10862931.983999999</v>
      </c>
      <c r="C20" s="30">
        <v>2009</v>
      </c>
      <c r="D20" s="32">
        <f t="shared" ref="D20" si="16">AVERAGE(B68:B71)</f>
        <v>14219998.37875</v>
      </c>
      <c r="E20" s="33">
        <f t="shared" si="1"/>
        <v>-5.2857441384826735</v>
      </c>
      <c r="F20" s="33">
        <f t="shared" si="2"/>
        <v>-8.2257441384826731</v>
      </c>
      <c r="G20" s="32"/>
    </row>
    <row r="21" spans="1:7" x14ac:dyDescent="0.25">
      <c r="A21" s="28" t="s">
        <v>103</v>
      </c>
      <c r="B21" s="29">
        <v>11460068.088</v>
      </c>
      <c r="C21" s="30">
        <v>2010</v>
      </c>
      <c r="D21" s="32">
        <f t="shared" ref="D21" si="17">AVERAGE(B72:B75)</f>
        <v>14947794.696249999</v>
      </c>
      <c r="E21" s="33">
        <f t="shared" si="1"/>
        <v>5.1181181468177961</v>
      </c>
      <c r="F21" s="33">
        <f t="shared" si="2"/>
        <v>2.1781181468177961</v>
      </c>
      <c r="G21" s="32"/>
    </row>
    <row r="22" spans="1:7" x14ac:dyDescent="0.25">
      <c r="A22" s="28" t="s">
        <v>104</v>
      </c>
      <c r="B22" s="29">
        <v>11408200.857000001</v>
      </c>
      <c r="C22" s="30">
        <v>2011</v>
      </c>
      <c r="D22" s="32">
        <f t="shared" ref="D22" si="18">AVERAGE(B76:B79)</f>
        <v>15495333.601</v>
      </c>
      <c r="E22" s="33">
        <f t="shared" si="1"/>
        <v>3.6630079277671923</v>
      </c>
      <c r="F22" s="33">
        <f t="shared" si="2"/>
        <v>0.72300792776719236</v>
      </c>
      <c r="G22" s="32"/>
    </row>
    <row r="23" spans="1:7" x14ac:dyDescent="0.25">
      <c r="A23" s="28" t="s">
        <v>105</v>
      </c>
      <c r="B23" s="29">
        <v>11887380.119000001</v>
      </c>
      <c r="C23" s="30">
        <v>2012</v>
      </c>
      <c r="D23" s="32">
        <f t="shared" ref="D23" si="19">AVERAGE(B80:B83)</f>
        <v>16059723.65075</v>
      </c>
      <c r="E23" s="33">
        <f t="shared" si="1"/>
        <v>3.6423226778000917</v>
      </c>
      <c r="F23" s="33">
        <f t="shared" si="2"/>
        <v>0.70232267780009172</v>
      </c>
      <c r="G23" s="32"/>
    </row>
    <row r="24" spans="1:7" x14ac:dyDescent="0.25">
      <c r="A24" s="28" t="s">
        <v>106</v>
      </c>
      <c r="B24" s="29">
        <v>11827638.049000001</v>
      </c>
      <c r="C24" s="30">
        <v>2013</v>
      </c>
      <c r="D24" s="32">
        <f t="shared" ref="D24" si="20">AVERAGE(B84:B87)</f>
        <v>16277187.078000002</v>
      </c>
      <c r="E24" s="33">
        <f t="shared" si="1"/>
        <v>1.3540919630945503</v>
      </c>
      <c r="F24" s="33">
        <f t="shared" si="2"/>
        <v>-1.5859080369054497</v>
      </c>
      <c r="G24" s="32"/>
    </row>
    <row r="25" spans="1:7" x14ac:dyDescent="0.25">
      <c r="A25" s="28" t="s">
        <v>107</v>
      </c>
      <c r="B25" s="29">
        <v>12034464.220000001</v>
      </c>
      <c r="C25" s="30">
        <v>2014</v>
      </c>
      <c r="D25" s="32">
        <f t="shared" ref="D25" si="21">AVERAGE(B88:B91)</f>
        <v>16733654.767000001</v>
      </c>
      <c r="E25" s="33">
        <f t="shared" si="1"/>
        <v>2.8043401283809999</v>
      </c>
      <c r="F25" s="33">
        <f t="shared" si="2"/>
        <v>-0.13565987161900006</v>
      </c>
      <c r="G25" s="32"/>
    </row>
    <row r="26" spans="1:7" x14ac:dyDescent="0.25">
      <c r="A26" s="28" t="s">
        <v>108</v>
      </c>
      <c r="B26" s="29">
        <v>11972371.592</v>
      </c>
      <c r="C26" s="30">
        <v>2015</v>
      </c>
      <c r="D26" s="32">
        <f t="shared" ref="D26" si="22">AVERAGE(B92:B95)</f>
        <v>17283855.93</v>
      </c>
      <c r="E26" s="33">
        <f t="shared" si="1"/>
        <v>3.2879915993309305</v>
      </c>
      <c r="F26" s="33">
        <f t="shared" si="2"/>
        <v>0.3479915993309306</v>
      </c>
      <c r="G26" s="32"/>
    </row>
    <row r="27" spans="1:7" x14ac:dyDescent="0.25">
      <c r="A27" s="28" t="s">
        <v>109</v>
      </c>
      <c r="B27" s="29">
        <v>12139816.573999999</v>
      </c>
      <c r="C27" s="30">
        <v>2016</v>
      </c>
      <c r="D27" s="32">
        <f t="shared" ref="D27" si="23">AVERAGE(B96:B99)</f>
        <v>17786910.586750001</v>
      </c>
      <c r="E27" s="33">
        <f t="shared" si="1"/>
        <v>2.910546459004193</v>
      </c>
      <c r="F27" s="33">
        <f t="shared" si="2"/>
        <v>-2.9453540995806993E-2</v>
      </c>
      <c r="G27" s="32"/>
    </row>
    <row r="28" spans="1:7" x14ac:dyDescent="0.25">
      <c r="A28" s="28" t="s">
        <v>110</v>
      </c>
      <c r="B28" s="29">
        <v>12100154.541999999</v>
      </c>
      <c r="C28" s="30">
        <v>2017</v>
      </c>
      <c r="D28" s="32">
        <f t="shared" ref="D28" si="24">AVERAGE(B100:B103)</f>
        <v>18163489.848000001</v>
      </c>
      <c r="E28" s="33">
        <f t="shared" si="1"/>
        <v>2.117170710525329</v>
      </c>
      <c r="F28" s="33">
        <f t="shared" si="2"/>
        <v>-0.82282928947467093</v>
      </c>
      <c r="G28" s="32"/>
    </row>
    <row r="29" spans="1:7" x14ac:dyDescent="0.25">
      <c r="A29" s="28" t="s">
        <v>111</v>
      </c>
      <c r="B29" s="29">
        <v>12315219.067</v>
      </c>
      <c r="C29" s="30">
        <v>2018</v>
      </c>
      <c r="D29" s="32">
        <f>AVERAGE(B104:B107)</f>
        <v>18525880.602749996</v>
      </c>
      <c r="E29" s="33">
        <f t="shared" si="1"/>
        <v>1.9951603892348846</v>
      </c>
      <c r="F29" s="33">
        <f t="shared" si="2"/>
        <v>-0.94483961076511536</v>
      </c>
      <c r="G29" s="32"/>
    </row>
    <row r="30" spans="1:7" x14ac:dyDescent="0.25">
      <c r="A30" s="28" t="s">
        <v>112</v>
      </c>
      <c r="B30" s="29">
        <v>12325229.128</v>
      </c>
    </row>
    <row r="31" spans="1:7" x14ac:dyDescent="0.25">
      <c r="A31" s="28" t="s">
        <v>113</v>
      </c>
      <c r="B31" s="29">
        <v>12554685.811000001</v>
      </c>
      <c r="D31" s="32"/>
    </row>
    <row r="32" spans="1:7" x14ac:dyDescent="0.25">
      <c r="A32" s="28" t="s">
        <v>114</v>
      </c>
      <c r="B32" s="29">
        <v>12725022.040999999</v>
      </c>
    </row>
    <row r="33" spans="1:2" x14ac:dyDescent="0.25">
      <c r="A33" s="28" t="s">
        <v>115</v>
      </c>
      <c r="B33" s="29">
        <v>12994568.9</v>
      </c>
    </row>
    <row r="34" spans="1:2" x14ac:dyDescent="0.25">
      <c r="A34" s="28" t="s">
        <v>116</v>
      </c>
      <c r="B34" s="29">
        <v>13008792.255000001</v>
      </c>
    </row>
    <row r="35" spans="1:2" x14ac:dyDescent="0.25">
      <c r="A35" s="28" t="s">
        <v>117</v>
      </c>
      <c r="B35" s="29">
        <v>13003302.172</v>
      </c>
    </row>
    <row r="36" spans="1:2" x14ac:dyDescent="0.25">
      <c r="A36" s="28" t="s">
        <v>118</v>
      </c>
      <c r="B36" s="29">
        <v>12796119.512</v>
      </c>
    </row>
    <row r="37" spans="1:2" x14ac:dyDescent="0.25">
      <c r="A37" s="28" t="s">
        <v>119</v>
      </c>
      <c r="B37" s="29">
        <v>12967530.187000001</v>
      </c>
    </row>
    <row r="38" spans="1:2" x14ac:dyDescent="0.25">
      <c r="A38" s="28" t="s">
        <v>120</v>
      </c>
      <c r="B38" s="29">
        <v>12857408.641000001</v>
      </c>
    </row>
    <row r="39" spans="1:2" x14ac:dyDescent="0.25">
      <c r="A39" s="28" t="s">
        <v>121</v>
      </c>
      <c r="B39" s="29">
        <v>12901429.199999999</v>
      </c>
    </row>
    <row r="40" spans="1:2" x14ac:dyDescent="0.25">
      <c r="A40" s="28" t="s">
        <v>122</v>
      </c>
      <c r="B40" s="29">
        <v>12415541.463</v>
      </c>
    </row>
    <row r="41" spans="1:2" x14ac:dyDescent="0.25">
      <c r="A41" s="28" t="s">
        <v>123</v>
      </c>
      <c r="B41" s="29">
        <v>13112362.779999999</v>
      </c>
    </row>
    <row r="42" spans="1:2" x14ac:dyDescent="0.25">
      <c r="A42" s="28" t="s">
        <v>124</v>
      </c>
      <c r="B42" s="29">
        <v>12889950.082</v>
      </c>
    </row>
    <row r="43" spans="1:2" x14ac:dyDescent="0.25">
      <c r="A43" s="28" t="s">
        <v>125</v>
      </c>
      <c r="B43" s="29">
        <v>13084104.346000001</v>
      </c>
    </row>
    <row r="44" spans="1:2" x14ac:dyDescent="0.25">
      <c r="A44" s="28" t="s">
        <v>126</v>
      </c>
      <c r="B44" s="29">
        <v>12803326.703</v>
      </c>
    </row>
    <row r="45" spans="1:2" x14ac:dyDescent="0.25">
      <c r="A45" s="28" t="s">
        <v>127</v>
      </c>
      <c r="B45" s="29">
        <v>13182931.646</v>
      </c>
    </row>
    <row r="46" spans="1:2" x14ac:dyDescent="0.25">
      <c r="A46" s="28" t="s">
        <v>128</v>
      </c>
      <c r="B46" s="29">
        <v>12954912.312000001</v>
      </c>
    </row>
    <row r="47" spans="1:2" x14ac:dyDescent="0.25">
      <c r="A47" s="28" t="s">
        <v>129</v>
      </c>
      <c r="B47" s="29">
        <v>13305703.424000001</v>
      </c>
    </row>
    <row r="48" spans="1:2" x14ac:dyDescent="0.25">
      <c r="A48" s="28" t="s">
        <v>130</v>
      </c>
      <c r="B48" s="29">
        <v>13252637.277000001</v>
      </c>
    </row>
    <row r="49" spans="1:2" x14ac:dyDescent="0.25">
      <c r="A49" s="28" t="s">
        <v>131</v>
      </c>
      <c r="B49" s="29">
        <v>13732337.643999999</v>
      </c>
    </row>
    <row r="50" spans="1:2" x14ac:dyDescent="0.25">
      <c r="A50" s="28" t="s">
        <v>132</v>
      </c>
      <c r="B50" s="29">
        <v>13438257.152000001</v>
      </c>
    </row>
    <row r="51" spans="1:2" x14ac:dyDescent="0.25">
      <c r="A51" s="28" t="s">
        <v>133</v>
      </c>
      <c r="B51" s="29">
        <v>13872028.155999999</v>
      </c>
    </row>
    <row r="52" spans="1:2" x14ac:dyDescent="0.25">
      <c r="A52" s="28" t="s">
        <v>134</v>
      </c>
      <c r="B52" s="29">
        <v>13354792.355</v>
      </c>
    </row>
    <row r="53" spans="1:2" x14ac:dyDescent="0.25">
      <c r="A53" s="28" t="s">
        <v>135</v>
      </c>
      <c r="B53" s="29">
        <v>14104834.676999999</v>
      </c>
    </row>
    <row r="54" spans="1:2" x14ac:dyDescent="0.25">
      <c r="A54" s="28" t="s">
        <v>136</v>
      </c>
      <c r="B54" s="29">
        <v>13782142.603</v>
      </c>
    </row>
    <row r="55" spans="1:2" x14ac:dyDescent="0.25">
      <c r="A55" s="28" t="s">
        <v>137</v>
      </c>
      <c r="B55" s="29">
        <v>14306520.445</v>
      </c>
    </row>
    <row r="56" spans="1:2" x14ac:dyDescent="0.25">
      <c r="A56" s="28" t="s">
        <v>138</v>
      </c>
      <c r="B56" s="29">
        <v>14107961.111</v>
      </c>
    </row>
    <row r="57" spans="1:2" x14ac:dyDescent="0.25">
      <c r="A57" s="28" t="s">
        <v>139</v>
      </c>
      <c r="B57" s="29">
        <v>14700503.812000001</v>
      </c>
    </row>
    <row r="58" spans="1:2" x14ac:dyDescent="0.25">
      <c r="A58" s="28" t="s">
        <v>140</v>
      </c>
      <c r="B58" s="29">
        <v>14435867.217</v>
      </c>
    </row>
    <row r="59" spans="1:2" x14ac:dyDescent="0.25">
      <c r="A59" s="28" t="s">
        <v>141</v>
      </c>
      <c r="B59" s="29">
        <v>14800896.847999999</v>
      </c>
    </row>
    <row r="60" spans="1:2" x14ac:dyDescent="0.25">
      <c r="A60" s="28" t="s">
        <v>142</v>
      </c>
      <c r="B60" s="29">
        <v>14393731.49</v>
      </c>
    </row>
    <row r="61" spans="1:2" x14ac:dyDescent="0.25">
      <c r="A61" s="28" t="s">
        <v>143</v>
      </c>
      <c r="B61" s="29">
        <v>14993341.602</v>
      </c>
    </row>
    <row r="62" spans="1:2" x14ac:dyDescent="0.25">
      <c r="A62" s="28" t="s">
        <v>144</v>
      </c>
      <c r="B62" s="29">
        <v>14783297.426000001</v>
      </c>
    </row>
    <row r="63" spans="1:2" x14ac:dyDescent="0.25">
      <c r="A63" s="28" t="s">
        <v>145</v>
      </c>
      <c r="B63" s="29">
        <v>15204933.382999999</v>
      </c>
    </row>
    <row r="64" spans="1:2" x14ac:dyDescent="0.25">
      <c r="A64" s="28" t="s">
        <v>146</v>
      </c>
      <c r="B64" s="29">
        <v>14563429.177999999</v>
      </c>
    </row>
    <row r="65" spans="1:2" x14ac:dyDescent="0.25">
      <c r="A65" s="28" t="s">
        <v>147</v>
      </c>
      <c r="B65" s="29">
        <v>15386331.839</v>
      </c>
    </row>
    <row r="66" spans="1:2" x14ac:dyDescent="0.25">
      <c r="A66" s="28" t="s">
        <v>148</v>
      </c>
      <c r="B66" s="29">
        <v>14979493.158</v>
      </c>
    </row>
    <row r="67" spans="1:2" x14ac:dyDescent="0.25">
      <c r="A67" s="28" t="s">
        <v>149</v>
      </c>
      <c r="B67" s="29">
        <v>15125056.549000001</v>
      </c>
    </row>
    <row r="68" spans="1:2" x14ac:dyDescent="0.25">
      <c r="A68" s="28" t="s">
        <v>150</v>
      </c>
      <c r="B68" s="29">
        <v>13752157.579</v>
      </c>
    </row>
    <row r="69" spans="1:2" x14ac:dyDescent="0.25">
      <c r="A69" s="28" t="s">
        <v>151</v>
      </c>
      <c r="B69" s="29">
        <v>14012946.525</v>
      </c>
    </row>
    <row r="70" spans="1:2" x14ac:dyDescent="0.25">
      <c r="A70" s="28" t="s">
        <v>152</v>
      </c>
      <c r="B70" s="29">
        <v>14231940.409</v>
      </c>
    </row>
    <row r="71" spans="1:2" x14ac:dyDescent="0.25">
      <c r="A71" s="28" t="s">
        <v>153</v>
      </c>
      <c r="B71" s="29">
        <v>14882949.002</v>
      </c>
    </row>
    <row r="72" spans="1:2" x14ac:dyDescent="0.25">
      <c r="A72" s="28" t="s">
        <v>154</v>
      </c>
      <c r="B72" s="29">
        <v>14371711.888</v>
      </c>
    </row>
    <row r="73" spans="1:2" x14ac:dyDescent="0.25">
      <c r="A73" s="28" t="s">
        <v>155</v>
      </c>
      <c r="B73" s="29">
        <v>14998392.976</v>
      </c>
    </row>
    <row r="74" spans="1:2" x14ac:dyDescent="0.25">
      <c r="A74" s="28" t="s">
        <v>156</v>
      </c>
      <c r="B74" s="29">
        <v>14921449.864</v>
      </c>
    </row>
    <row r="75" spans="1:2" x14ac:dyDescent="0.25">
      <c r="A75" s="28" t="s">
        <v>157</v>
      </c>
      <c r="B75" s="29">
        <v>15499624.057</v>
      </c>
    </row>
    <row r="76" spans="1:2" x14ac:dyDescent="0.25">
      <c r="A76" s="28" t="s">
        <v>158</v>
      </c>
      <c r="B76" s="29">
        <v>14902787.359999999</v>
      </c>
    </row>
    <row r="77" spans="1:2" x14ac:dyDescent="0.25">
      <c r="A77" s="28" t="s">
        <v>159</v>
      </c>
      <c r="B77" s="29">
        <v>15413083.518999999</v>
      </c>
    </row>
    <row r="78" spans="1:2" x14ac:dyDescent="0.25">
      <c r="A78" s="28" t="s">
        <v>160</v>
      </c>
      <c r="B78" s="29">
        <v>15526005.668</v>
      </c>
    </row>
    <row r="79" spans="1:2" x14ac:dyDescent="0.25">
      <c r="A79" s="28" t="s">
        <v>161</v>
      </c>
      <c r="B79" s="29">
        <v>16139457.857000001</v>
      </c>
    </row>
    <row r="80" spans="1:2" x14ac:dyDescent="0.25">
      <c r="A80" s="28" t="s">
        <v>162</v>
      </c>
      <c r="B80" s="29">
        <v>15619683.005000001</v>
      </c>
    </row>
    <row r="81" spans="1:2" x14ac:dyDescent="0.25">
      <c r="A81" s="28" t="s">
        <v>163</v>
      </c>
      <c r="B81" s="29">
        <v>16027310.993000001</v>
      </c>
    </row>
    <row r="82" spans="1:2" x14ac:dyDescent="0.25">
      <c r="A82" s="28" t="s">
        <v>164</v>
      </c>
      <c r="B82" s="29">
        <v>15952745.024</v>
      </c>
    </row>
    <row r="83" spans="1:2" x14ac:dyDescent="0.25">
      <c r="A83" s="28" t="s">
        <v>165</v>
      </c>
      <c r="B83" s="29">
        <v>16639155.581</v>
      </c>
    </row>
    <row r="84" spans="1:2" x14ac:dyDescent="0.25">
      <c r="A84" s="28" t="s">
        <v>166</v>
      </c>
      <c r="B84" s="29">
        <v>15720296.176000001</v>
      </c>
    </row>
    <row r="85" spans="1:2" x14ac:dyDescent="0.25">
      <c r="A85" s="28" t="s">
        <v>167</v>
      </c>
      <c r="B85" s="29">
        <v>16362730.734999999</v>
      </c>
    </row>
    <row r="86" spans="1:2" x14ac:dyDescent="0.25">
      <c r="A86" s="28" t="s">
        <v>168</v>
      </c>
      <c r="B86" s="29">
        <v>16186048.346999999</v>
      </c>
    </row>
    <row r="87" spans="1:2" x14ac:dyDescent="0.25">
      <c r="A87" s="28" t="s">
        <v>169</v>
      </c>
      <c r="B87" s="29">
        <v>16839673.054000001</v>
      </c>
    </row>
    <row r="88" spans="1:2" x14ac:dyDescent="0.25">
      <c r="A88" s="28" t="s">
        <v>170</v>
      </c>
      <c r="B88" s="29">
        <v>16135493.721999999</v>
      </c>
    </row>
    <row r="89" spans="1:2" x14ac:dyDescent="0.25">
      <c r="A89" s="28" t="s">
        <v>171</v>
      </c>
      <c r="B89" s="29">
        <v>16736871.331</v>
      </c>
    </row>
    <row r="90" spans="1:2" x14ac:dyDescent="0.25">
      <c r="A90" s="28" t="s">
        <v>172</v>
      </c>
      <c r="B90" s="29">
        <v>16645054.657</v>
      </c>
    </row>
    <row r="91" spans="1:2" x14ac:dyDescent="0.25">
      <c r="A91" s="28" t="s">
        <v>173</v>
      </c>
      <c r="B91" s="29">
        <v>17417199.357999999</v>
      </c>
    </row>
    <row r="92" spans="1:2" x14ac:dyDescent="0.25">
      <c r="A92" s="28" t="s">
        <v>214</v>
      </c>
      <c r="B92" s="29">
        <v>16697500.516000001</v>
      </c>
    </row>
    <row r="93" spans="1:2" x14ac:dyDescent="0.25">
      <c r="A93" s="28" t="s">
        <v>174</v>
      </c>
      <c r="B93" s="29">
        <v>17239817.316</v>
      </c>
    </row>
    <row r="94" spans="1:2" x14ac:dyDescent="0.25">
      <c r="A94" s="28" t="s">
        <v>175</v>
      </c>
      <c r="B94" s="29">
        <v>17309642.631000001</v>
      </c>
    </row>
    <row r="95" spans="1:2" x14ac:dyDescent="0.25">
      <c r="A95" s="28" t="s">
        <v>176</v>
      </c>
      <c r="B95" s="29">
        <v>17888463.256999999</v>
      </c>
    </row>
    <row r="96" spans="1:2" ht="17.25" x14ac:dyDescent="0.25">
      <c r="A96" s="28" t="s">
        <v>215</v>
      </c>
      <c r="B96" s="29">
        <v>17196650.776999999</v>
      </c>
    </row>
    <row r="97" spans="1:2" x14ac:dyDescent="0.25">
      <c r="A97" s="28" t="s">
        <v>178</v>
      </c>
      <c r="B97" s="29">
        <v>17807935.054000001</v>
      </c>
    </row>
    <row r="98" spans="1:2" x14ac:dyDescent="0.25">
      <c r="A98" s="28" t="s">
        <v>179</v>
      </c>
      <c r="B98" s="29">
        <v>17666733.401000001</v>
      </c>
    </row>
    <row r="99" spans="1:2" x14ac:dyDescent="0.25">
      <c r="A99" s="28" t="s">
        <v>180</v>
      </c>
      <c r="B99" s="29">
        <v>18476323.114999998</v>
      </c>
    </row>
    <row r="100" spans="1:2" x14ac:dyDescent="0.25">
      <c r="A100" s="28" t="s">
        <v>181</v>
      </c>
      <c r="B100" s="29">
        <v>17794478.546</v>
      </c>
    </row>
    <row r="101" spans="1:2" x14ac:dyDescent="0.25">
      <c r="A101" s="28" t="s">
        <v>182</v>
      </c>
      <c r="B101" s="29">
        <v>18154260.447999999</v>
      </c>
    </row>
    <row r="102" spans="1:2" x14ac:dyDescent="0.25">
      <c r="A102" s="28" t="s">
        <v>183</v>
      </c>
      <c r="B102" s="29">
        <v>17944580.552999999</v>
      </c>
    </row>
    <row r="103" spans="1:2" x14ac:dyDescent="0.25">
      <c r="A103" s="28" t="s">
        <v>184</v>
      </c>
      <c r="B103" s="29">
        <v>18760639.844999999</v>
      </c>
    </row>
    <row r="104" spans="1:2" x14ac:dyDescent="0.25">
      <c r="A104" s="28" t="s">
        <v>216</v>
      </c>
      <c r="B104" s="29">
        <v>18011618.388999999</v>
      </c>
    </row>
    <row r="105" spans="1:2" x14ac:dyDescent="0.25">
      <c r="A105" s="28" t="s">
        <v>217</v>
      </c>
      <c r="B105" s="29">
        <v>18623258.901999999</v>
      </c>
    </row>
    <row r="106" spans="1:2" x14ac:dyDescent="0.25">
      <c r="A106" s="28" t="s">
        <v>218</v>
      </c>
      <c r="B106" s="29">
        <v>18391132.513</v>
      </c>
    </row>
    <row r="107" spans="1:2" x14ac:dyDescent="0.25">
      <c r="A107" s="28" t="s">
        <v>219</v>
      </c>
      <c r="B107" s="29">
        <v>19077512.607000001</v>
      </c>
    </row>
    <row r="108" spans="1:2" ht="15.75" thickBot="1" x14ac:dyDescent="0.3">
      <c r="A108" s="45" t="s">
        <v>220</v>
      </c>
      <c r="B108" s="46">
        <v>18236100.278999999</v>
      </c>
    </row>
  </sheetData>
  <mergeCells count="3">
    <mergeCell ref="A1:B1"/>
    <mergeCell ref="A2:B2"/>
    <mergeCell ref="D2:E2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3"/>
  <sheetViews>
    <sheetView workbookViewId="0">
      <pane xSplit="1" ySplit="1" topLeftCell="B12" activePane="bottomRight" state="frozen"/>
      <selection pane="topRight" activeCell="B1" sqref="B1"/>
      <selection pane="bottomLeft" activeCell="A2" sqref="A2"/>
      <selection pane="bottomRight" activeCell="P63" sqref="P63"/>
    </sheetView>
  </sheetViews>
  <sheetFormatPr defaultRowHeight="15" x14ac:dyDescent="0.25"/>
  <cols>
    <col min="2" max="5" width="10.7109375" customWidth="1"/>
  </cols>
  <sheetData>
    <row r="1" spans="1:5" ht="28.5" x14ac:dyDescent="0.25">
      <c r="A1" s="36" t="s">
        <v>84</v>
      </c>
      <c r="B1" s="89" t="s">
        <v>253</v>
      </c>
      <c r="C1" s="89" t="s">
        <v>223</v>
      </c>
      <c r="D1" s="89" t="s">
        <v>254</v>
      </c>
      <c r="E1" s="89" t="s">
        <v>255</v>
      </c>
    </row>
    <row r="2" spans="1:5" x14ac:dyDescent="0.25">
      <c r="A2" s="49" t="s">
        <v>134</v>
      </c>
      <c r="B2">
        <f>Figure3!N5/AVERAGE(Figure3!N$5:N$8)*100</f>
        <v>98.386943066932105</v>
      </c>
      <c r="C2">
        <f>Figure3!J5/AVERAGE(Figure3!J$5:J$8)*100</f>
        <v>99.583054861265182</v>
      </c>
      <c r="D2">
        <f>Figure3!K5/AVERAGE(Figure3!K$5:K$8)*100</f>
        <v>100.68991674992695</v>
      </c>
      <c r="E2">
        <f>Figure3!L5/AVERAGE(Figure3!L$5:L$8)*100</f>
        <v>98.513460732864473</v>
      </c>
    </row>
    <row r="3" spans="1:5" x14ac:dyDescent="0.25">
      <c r="A3" s="49" t="s">
        <v>135</v>
      </c>
      <c r="B3">
        <f>Figure3!N6/AVERAGE(Figure3!N$5:N$8)*100</f>
        <v>97.465936093340872</v>
      </c>
      <c r="C3">
        <f>Figure3!J6/AVERAGE(Figure3!J$5:J$8)*100</f>
        <v>99.758383347266687</v>
      </c>
      <c r="D3">
        <f>Figure3!K6/AVERAGE(Figure3!K$5:K$8)*100</f>
        <v>99.938916877175643</v>
      </c>
      <c r="E3">
        <f>Figure3!L6/AVERAGE(Figure3!L$5:L$8)*100</f>
        <v>99.05667933091793</v>
      </c>
    </row>
    <row r="4" spans="1:5" x14ac:dyDescent="0.25">
      <c r="A4" s="49" t="s">
        <v>136</v>
      </c>
      <c r="B4">
        <f>Figure3!N7/AVERAGE(Figure3!N$5:N$8)*100</f>
        <v>99.825464111381848</v>
      </c>
      <c r="C4">
        <f>Figure3!J7/AVERAGE(Figure3!J$5:J$8)*100</f>
        <v>99.938254864898923</v>
      </c>
      <c r="D4">
        <f>Figure3!K7/AVERAGE(Figure3!K$5:K$8)*100</f>
        <v>99.426794846836003</v>
      </c>
      <c r="E4">
        <f>Figure3!L7/AVERAGE(Figure3!L$5:L$8)*100</f>
        <v>100.22487772697978</v>
      </c>
    </row>
    <row r="5" spans="1:5" x14ac:dyDescent="0.25">
      <c r="A5" s="49" t="s">
        <v>137</v>
      </c>
      <c r="B5">
        <f>Figure3!N8/AVERAGE(Figure3!N$5:N$8)*100</f>
        <v>104.32165672834519</v>
      </c>
      <c r="C5">
        <f>Figure3!J8/AVERAGE(Figure3!J$5:J$8)*100</f>
        <v>100.72030692656924</v>
      </c>
      <c r="D5">
        <f>Figure3!K8/AVERAGE(Figure3!K$5:K$8)*100</f>
        <v>99.944371526061389</v>
      </c>
      <c r="E5">
        <f>Figure3!L8/AVERAGE(Figure3!L$5:L$8)*100</f>
        <v>102.20498220923781</v>
      </c>
    </row>
    <row r="6" spans="1:5" x14ac:dyDescent="0.25">
      <c r="A6" s="49" t="s">
        <v>138</v>
      </c>
      <c r="B6">
        <f>Figure3!N9/AVERAGE(Figure3!N$5:N$8)*100</f>
        <v>105.54152646385764</v>
      </c>
      <c r="C6">
        <f>Figure3!J9/AVERAGE(Figure3!J$5:J$8)*100</f>
        <v>101.37250059108128</v>
      </c>
      <c r="D6">
        <f>Figure3!K9/AVERAGE(Figure3!K$5:K$8)*100</f>
        <v>99.565719962789117</v>
      </c>
      <c r="E6">
        <f>Figure3!L9/AVERAGE(Figure3!L$5:L$8)*100</f>
        <v>105.08237093912547</v>
      </c>
    </row>
    <row r="7" spans="1:5" x14ac:dyDescent="0.25">
      <c r="A7" s="49" t="s">
        <v>139</v>
      </c>
      <c r="B7">
        <f>Figure3!N10/AVERAGE(Figure3!N$5:N$8)*100</f>
        <v>106.43757438040808</v>
      </c>
      <c r="C7">
        <f>Figure3!J10/AVERAGE(Figure3!J$5:J$8)*100</f>
        <v>101.42545096156894</v>
      </c>
      <c r="D7">
        <f>Figure3!K10/AVERAGE(Figure3!K$5:K$8)*100</f>
        <v>99.96350641708915</v>
      </c>
      <c r="E7">
        <f>Figure3!L10/AVERAGE(Figure3!L$5:L$8)*100</f>
        <v>107.92448817146733</v>
      </c>
    </row>
    <row r="8" spans="1:5" x14ac:dyDescent="0.25">
      <c r="A8" s="49" t="s">
        <v>140</v>
      </c>
      <c r="B8">
        <f>Figure3!N11/AVERAGE(Figure3!N$5:N$8)*100</f>
        <v>108.98717670595465</v>
      </c>
      <c r="C8">
        <f>Figure3!J11/AVERAGE(Figure3!J$5:J$8)*100</f>
        <v>102.14278823898306</v>
      </c>
      <c r="D8">
        <f>Figure3!K11/AVERAGE(Figure3!K$5:K$8)*100</f>
        <v>100.60611504894523</v>
      </c>
      <c r="E8">
        <f>Figure3!L11/AVERAGE(Figure3!L$5:L$8)*100</f>
        <v>109.87431301563734</v>
      </c>
    </row>
    <row r="9" spans="1:5" x14ac:dyDescent="0.25">
      <c r="A9" s="49" t="s">
        <v>141</v>
      </c>
      <c r="B9">
        <f>Figure3!N12/AVERAGE(Figure3!N$5:N$8)*100</f>
        <v>108.40685821324504</v>
      </c>
      <c r="C9">
        <f>Figure3!J12/AVERAGE(Figure3!J$5:J$8)*100</f>
        <v>102.09211125106062</v>
      </c>
      <c r="D9">
        <f>Figure3!K12/AVERAGE(Figure3!K$5:K$8)*100</f>
        <v>99.841614607437563</v>
      </c>
      <c r="E9">
        <f>Figure3!L12/AVERAGE(Figure3!L$5:L$8)*100</f>
        <v>109.15408975654375</v>
      </c>
    </row>
    <row r="10" spans="1:5" x14ac:dyDescent="0.25">
      <c r="A10" s="49" t="s">
        <v>142</v>
      </c>
      <c r="B10">
        <f>Figure3!N13/AVERAGE(Figure3!N$5:N$8)*100</f>
        <v>108.19240537611341</v>
      </c>
      <c r="C10">
        <f>Figure3!J13/AVERAGE(Figure3!J$5:J$8)*100</f>
        <v>102.66252648005636</v>
      </c>
      <c r="D10">
        <f>Figure3!K13/AVERAGE(Figure3!K$5:K$8)*100</f>
        <v>100.86034273992593</v>
      </c>
      <c r="E10">
        <f>Figure3!L13/AVERAGE(Figure3!L$5:L$8)*100</f>
        <v>109.82141906485379</v>
      </c>
    </row>
    <row r="11" spans="1:5" x14ac:dyDescent="0.25">
      <c r="A11" s="49" t="s">
        <v>143</v>
      </c>
      <c r="B11">
        <f>Figure3!N14/AVERAGE(Figure3!N$5:N$8)*100</f>
        <v>109.4099070447875</v>
      </c>
      <c r="C11">
        <f>Figure3!J14/AVERAGE(Figure3!J$5:J$8)*100</f>
        <v>102.95552912087007</v>
      </c>
      <c r="D11">
        <f>Figure3!K14/AVERAGE(Figure3!K$5:K$8)*100</f>
        <v>102.54746558852791</v>
      </c>
      <c r="E11">
        <f>Figure3!L14/AVERAGE(Figure3!L$5:L$8)*100</f>
        <v>110.3605506797972</v>
      </c>
    </row>
    <row r="12" spans="1:5" x14ac:dyDescent="0.25">
      <c r="A12" s="49" t="s">
        <v>144</v>
      </c>
      <c r="B12">
        <f>Figure3!N15/AVERAGE(Figure3!N$5:N$8)*100</f>
        <v>108.11777172974919</v>
      </c>
      <c r="C12">
        <f>Figure3!J15/AVERAGE(Figure3!J$5:J$8)*100</f>
        <v>102.95088779643646</v>
      </c>
      <c r="D12">
        <f>Figure3!K15/AVERAGE(Figure3!K$5:K$8)*100</f>
        <v>102.17217100791454</v>
      </c>
      <c r="E12">
        <f>Figure3!L15/AVERAGE(Figure3!L$5:L$8)*100</f>
        <v>109.2659317274113</v>
      </c>
    </row>
    <row r="13" spans="1:5" x14ac:dyDescent="0.25">
      <c r="A13" s="49" t="s">
        <v>145</v>
      </c>
      <c r="B13">
        <f>Figure3!N16/AVERAGE(Figure3!N$5:N$8)*100</f>
        <v>111.00772748832092</v>
      </c>
      <c r="C13">
        <f>Figure3!J16/AVERAGE(Figure3!J$5:J$8)*100</f>
        <v>102.97594675120014</v>
      </c>
      <c r="D13">
        <f>Figure3!K16/AVERAGE(Figure3!K$5:K$8)*100</f>
        <v>101.56031463386358</v>
      </c>
      <c r="E13">
        <f>Figure3!L16/AVERAGE(Figure3!L$5:L$8)*100</f>
        <v>108.91648158984111</v>
      </c>
    </row>
    <row r="14" spans="1:5" x14ac:dyDescent="0.25">
      <c r="A14" s="49" t="s">
        <v>146</v>
      </c>
      <c r="B14">
        <f>Figure3!N17/AVERAGE(Figure3!N$5:N$8)*100</f>
        <v>110.57886965460293</v>
      </c>
      <c r="C14">
        <f>Figure3!J17/AVERAGE(Figure3!J$5:J$8)*100</f>
        <v>103.59015306913581</v>
      </c>
      <c r="D14">
        <f>Figure3!K17/AVERAGE(Figure3!K$5:K$8)*100</f>
        <v>100.75869852514272</v>
      </c>
      <c r="E14">
        <f>Figure3!L17/AVERAGE(Figure3!L$5:L$8)*100</f>
        <v>109.8311107370278</v>
      </c>
    </row>
    <row r="15" spans="1:5" x14ac:dyDescent="0.25">
      <c r="A15" s="49" t="s">
        <v>147</v>
      </c>
      <c r="B15">
        <f>Figure3!N18/AVERAGE(Figure3!N$5:N$8)*100</f>
        <v>110.2652331276188</v>
      </c>
      <c r="C15">
        <f>Figure3!J18/AVERAGE(Figure3!J$5:J$8)*100</f>
        <v>103.4786504367566</v>
      </c>
      <c r="D15">
        <f>Figure3!K18/AVERAGE(Figure3!K$5:K$8)*100</f>
        <v>103.45569385163633</v>
      </c>
      <c r="E15">
        <f>Figure3!L18/AVERAGE(Figure3!L$5:L$8)*100</f>
        <v>112.57580958969918</v>
      </c>
    </row>
    <row r="16" spans="1:5" x14ac:dyDescent="0.25">
      <c r="A16" s="49" t="s">
        <v>148</v>
      </c>
      <c r="B16">
        <f>Figure3!N19/AVERAGE(Figure3!N$5:N$8)*100</f>
        <v>107.76969758784784</v>
      </c>
      <c r="C16">
        <f>Figure3!J19/AVERAGE(Figure3!J$5:J$8)*100</f>
        <v>103.73416288377308</v>
      </c>
      <c r="D16">
        <f>Figure3!K19/AVERAGE(Figure3!K$5:K$8)*100</f>
        <v>103.22869790977049</v>
      </c>
      <c r="E16">
        <f>Figure3!L19/AVERAGE(Figure3!L$5:L$8)*100</f>
        <v>110.58212802455523</v>
      </c>
    </row>
    <row r="17" spans="1:5" x14ac:dyDescent="0.25">
      <c r="A17" s="49" t="s">
        <v>149</v>
      </c>
      <c r="B17">
        <f>Figure3!N20/AVERAGE(Figure3!N$5:N$8)*100</f>
        <v>103.05408445811312</v>
      </c>
      <c r="C17">
        <f>Figure3!J20/AVERAGE(Figure3!J$5:J$8)*100</f>
        <v>104.30255827884372</v>
      </c>
      <c r="D17">
        <f>Figure3!K20/AVERAGE(Figure3!K$5:K$8)*100</f>
        <v>104.43114178181744</v>
      </c>
      <c r="E17">
        <f>Figure3!L20/AVERAGE(Figure3!L$5:L$8)*100</f>
        <v>110.16953077311986</v>
      </c>
    </row>
    <row r="18" spans="1:5" x14ac:dyDescent="0.25">
      <c r="A18" s="49" t="s">
        <v>150</v>
      </c>
      <c r="B18">
        <f>Figure3!N21/AVERAGE(Figure3!N$5:N$8)*100</f>
        <v>102.84343407350489</v>
      </c>
      <c r="C18">
        <f>Figure3!J21/AVERAGE(Figure3!J$5:J$8)*100</f>
        <v>105.3466820321072</v>
      </c>
      <c r="D18">
        <f>Figure3!K21/AVERAGE(Figure3!K$5:K$8)*100</f>
        <v>105.82023883893774</v>
      </c>
      <c r="E18">
        <f>Figure3!L21/AVERAGE(Figure3!L$5:L$8)*100</f>
        <v>108.74760299794868</v>
      </c>
    </row>
    <row r="19" spans="1:5" x14ac:dyDescent="0.25">
      <c r="A19" s="49" t="s">
        <v>151</v>
      </c>
      <c r="B19">
        <f>Figure3!N22/AVERAGE(Figure3!N$5:N$8)*100</f>
        <v>100.91203128773769</v>
      </c>
      <c r="C19">
        <f>Figure3!J22/AVERAGE(Figure3!J$5:J$8)*100</f>
        <v>105.76487486644484</v>
      </c>
      <c r="D19">
        <f>Figure3!K22/AVERAGE(Figure3!K$5:K$8)*100</f>
        <v>91.698948332170232</v>
      </c>
      <c r="E19">
        <f>Figure3!L22/AVERAGE(Figure3!L$5:L$8)*100</f>
        <v>123.54460863055685</v>
      </c>
    </row>
    <row r="20" spans="1:5" x14ac:dyDescent="0.25">
      <c r="A20" s="49" t="s">
        <v>152</v>
      </c>
      <c r="B20">
        <f>Figure3!N23/AVERAGE(Figure3!N$5:N$8)*100</f>
        <v>100.34229965078509</v>
      </c>
      <c r="C20">
        <f>Figure3!J23/AVERAGE(Figure3!J$5:J$8)*100</f>
        <v>105.3876811335011</v>
      </c>
      <c r="D20">
        <f>Figure3!K23/AVERAGE(Figure3!K$5:K$8)*100</f>
        <v>109.21776832196257</v>
      </c>
      <c r="E20">
        <f>Figure3!L23/AVERAGE(Figure3!L$5:L$8)*100</f>
        <v>109.50400253345327</v>
      </c>
    </row>
    <row r="21" spans="1:5" x14ac:dyDescent="0.25">
      <c r="A21" s="49" t="s">
        <v>153</v>
      </c>
      <c r="B21">
        <f>Figure3!N24/AVERAGE(Figure3!N$5:N$8)*100</f>
        <v>100.12166765310513</v>
      </c>
      <c r="C21">
        <f>Figure3!J24/AVERAGE(Figure3!J$5:J$8)*100</f>
        <v>105.41802316946016</v>
      </c>
      <c r="D21">
        <f>Figure3!K24/AVERAGE(Figure3!K$5:K$8)*100</f>
        <v>107.26199005916335</v>
      </c>
      <c r="E21">
        <f>Figure3!L24/AVERAGE(Figure3!L$5:L$8)*100</f>
        <v>110.33455634005622</v>
      </c>
    </row>
    <row r="22" spans="1:5" x14ac:dyDescent="0.25">
      <c r="A22" s="49" t="s">
        <v>154</v>
      </c>
      <c r="B22">
        <f>Figure3!N25/AVERAGE(Figure3!N$5:N$8)*100</f>
        <v>99.893786046083406</v>
      </c>
      <c r="C22">
        <f>Figure3!J25/AVERAGE(Figure3!J$5:J$8)*100</f>
        <v>106.29612888351605</v>
      </c>
      <c r="D22">
        <f>Figure3!K25/AVERAGE(Figure3!K$5:K$8)*100</f>
        <v>105.11289000827408</v>
      </c>
      <c r="E22">
        <f>Figure3!L25/AVERAGE(Figure3!L$5:L$8)*100</f>
        <v>112.06099154578099</v>
      </c>
    </row>
    <row r="23" spans="1:5" x14ac:dyDescent="0.25">
      <c r="A23" s="49" t="s">
        <v>155</v>
      </c>
      <c r="B23">
        <f>Figure3!N26/AVERAGE(Figure3!N$5:N$8)*100</f>
        <v>100.31902217752547</v>
      </c>
      <c r="C23">
        <f>Figure3!J26/AVERAGE(Figure3!J$5:J$8)*100</f>
        <v>106.32850363115355</v>
      </c>
      <c r="D23">
        <f>Figure3!K26/AVERAGE(Figure3!K$5:K$8)*100</f>
        <v>101.58849146490813</v>
      </c>
      <c r="E23">
        <f>Figure3!L26/AVERAGE(Figure3!L$5:L$8)*100</f>
        <v>111.80390481690132</v>
      </c>
    </row>
    <row r="24" spans="1:5" x14ac:dyDescent="0.25">
      <c r="A24" s="49" t="s">
        <v>156</v>
      </c>
      <c r="B24">
        <f>Figure3!N27/AVERAGE(Figure3!N$5:N$8)*100</f>
        <v>99.202615168450322</v>
      </c>
      <c r="C24">
        <f>Figure3!J27/AVERAGE(Figure3!J$5:J$8)*100</f>
        <v>106.86792516455574</v>
      </c>
      <c r="D24">
        <f>Figure3!K27/AVERAGE(Figure3!K$5:K$8)*100</f>
        <v>103.57179154547407</v>
      </c>
      <c r="E24">
        <f>Figure3!L27/AVERAGE(Figure3!L$5:L$8)*100</f>
        <v>114.61224429046058</v>
      </c>
    </row>
    <row r="25" spans="1:5" x14ac:dyDescent="0.25">
      <c r="A25" s="49" t="s">
        <v>157</v>
      </c>
      <c r="B25">
        <f>Figure3!N28/AVERAGE(Figure3!N$5:N$8)*100</f>
        <v>96.008442419758083</v>
      </c>
      <c r="C25">
        <f>Figure3!J28/AVERAGE(Figure3!J$5:J$8)*100</f>
        <v>107.4354995452732</v>
      </c>
      <c r="D25">
        <f>Figure3!K28/AVERAGE(Figure3!K$5:K$8)*100</f>
        <v>103.42026740001222</v>
      </c>
      <c r="E25">
        <f>Figure3!L28/AVERAGE(Figure3!L$5:L$8)*100</f>
        <v>116.22697283145891</v>
      </c>
    </row>
    <row r="26" spans="1:5" x14ac:dyDescent="0.25">
      <c r="A26" s="49" t="s">
        <v>158</v>
      </c>
      <c r="B26">
        <f>Figure3!N29/AVERAGE(Figure3!N$5:N$8)*100</f>
        <v>97.751567264593959</v>
      </c>
      <c r="C26">
        <f>Figure3!J29/AVERAGE(Figure3!J$5:J$8)*100</f>
        <v>108.13784060269695</v>
      </c>
      <c r="D26">
        <f>Figure3!K29/AVERAGE(Figure3!K$5:K$8)*100</f>
        <v>103.63133355126249</v>
      </c>
      <c r="E26">
        <f>Figure3!L29/AVERAGE(Figure3!L$5:L$8)*100</f>
        <v>115.77228799458261</v>
      </c>
    </row>
    <row r="27" spans="1:5" x14ac:dyDescent="0.25">
      <c r="A27" s="49" t="s">
        <v>159</v>
      </c>
      <c r="B27">
        <f>Figure3!N30/AVERAGE(Figure3!N$5:N$8)*100</f>
        <v>97.866860344121633</v>
      </c>
      <c r="C27">
        <f>Figure3!J30/AVERAGE(Figure3!J$5:J$8)*100</f>
        <v>107.8701878301616</v>
      </c>
      <c r="D27">
        <f>Figure3!K30/AVERAGE(Figure3!K$5:K$8)*100</f>
        <v>104.5398085888592</v>
      </c>
      <c r="E27">
        <f>Figure3!L30/AVERAGE(Figure3!L$5:L$8)*100</f>
        <v>115.93307257694264</v>
      </c>
    </row>
    <row r="28" spans="1:5" x14ac:dyDescent="0.25">
      <c r="A28" s="49" t="s">
        <v>160</v>
      </c>
      <c r="B28">
        <f>Figure3!N31/AVERAGE(Figure3!N$5:N$8)*100</f>
        <v>98.520066761515963</v>
      </c>
      <c r="C28">
        <f>Figure3!J31/AVERAGE(Figure3!J$5:J$8)*100</f>
        <v>108.15068515522998</v>
      </c>
      <c r="D28">
        <f>Figure3!K31/AVERAGE(Figure3!K$5:K$8)*100</f>
        <v>106.27550859160044</v>
      </c>
      <c r="E28">
        <f>Figure3!L31/AVERAGE(Figure3!L$5:L$8)*100</f>
        <v>117.46737834457059</v>
      </c>
    </row>
    <row r="29" spans="1:5" x14ac:dyDescent="0.25">
      <c r="A29" s="49" t="s">
        <v>161</v>
      </c>
      <c r="B29">
        <f>Figure3!N32/AVERAGE(Figure3!N$5:N$8)*100</f>
        <v>100.19356311729209</v>
      </c>
      <c r="C29">
        <f>Figure3!J32/AVERAGE(Figure3!J$5:J$8)*100</f>
        <v>108.81200685295008</v>
      </c>
      <c r="D29">
        <f>Figure3!K32/AVERAGE(Figure3!K$5:K$8)*100</f>
        <v>105.91675219457667</v>
      </c>
      <c r="E29">
        <f>Figure3!L32/AVERAGE(Figure3!L$5:L$8)*100</f>
        <v>117.44769559901911</v>
      </c>
    </row>
    <row r="30" spans="1:5" x14ac:dyDescent="0.25">
      <c r="A30" s="49" t="s">
        <v>162</v>
      </c>
      <c r="B30">
        <f>Figure3!N33/AVERAGE(Figure3!N$5:N$8)*100</f>
        <v>100.55061144564085</v>
      </c>
      <c r="C30">
        <f>Figure3!J33/AVERAGE(Figure3!J$5:J$8)*100</f>
        <v>109.28918736987816</v>
      </c>
      <c r="D30">
        <f>Figure3!K33/AVERAGE(Figure3!K$5:K$8)*100</f>
        <v>106.44406910618116</v>
      </c>
      <c r="E30">
        <f>Figure3!L33/AVERAGE(Figure3!L$5:L$8)*100</f>
        <v>118.06115012371789</v>
      </c>
    </row>
    <row r="31" spans="1:5" x14ac:dyDescent="0.25">
      <c r="A31" s="49" t="s">
        <v>163</v>
      </c>
      <c r="B31">
        <f>Figure3!N34/AVERAGE(Figure3!N$5:N$8)*100</f>
        <v>102.72947163103426</v>
      </c>
      <c r="C31">
        <f>Figure3!J34/AVERAGE(Figure3!J$5:J$8)*100</f>
        <v>109.42347470511791</v>
      </c>
      <c r="D31">
        <f>Figure3!K34/AVERAGE(Figure3!K$5:K$8)*100</f>
        <v>106.16619832321477</v>
      </c>
      <c r="E31">
        <f>Figure3!L34/AVERAGE(Figure3!L$5:L$8)*100</f>
        <v>118.84333383964703</v>
      </c>
    </row>
    <row r="32" spans="1:5" x14ac:dyDescent="0.25">
      <c r="A32" s="49" t="s">
        <v>164</v>
      </c>
      <c r="B32">
        <f>Figure3!N35/AVERAGE(Figure3!N$5:N$8)*100</f>
        <v>102.5006279164533</v>
      </c>
      <c r="C32">
        <f>Figure3!J35/AVERAGE(Figure3!J$5:J$8)*100</f>
        <v>109.59525214626508</v>
      </c>
      <c r="D32">
        <f>Figure3!K35/AVERAGE(Figure3!K$5:K$8)*100</f>
        <v>106.60579941080887</v>
      </c>
      <c r="E32">
        <f>Figure3!L35/AVERAGE(Figure3!L$5:L$8)*100</f>
        <v>120.59239589426916</v>
      </c>
    </row>
    <row r="33" spans="1:5" x14ac:dyDescent="0.25">
      <c r="A33" s="49" t="s">
        <v>165</v>
      </c>
      <c r="B33">
        <f>Figure3!N36/AVERAGE(Figure3!N$5:N$8)*100</f>
        <v>100.94857577110146</v>
      </c>
      <c r="C33">
        <f>Figure3!J36/AVERAGE(Figure3!J$5:J$8)*100</f>
        <v>110.07377173662607</v>
      </c>
      <c r="D33">
        <f>Figure3!K36/AVERAGE(Figure3!K$5:K$8)*100</f>
        <v>106.98984820584808</v>
      </c>
      <c r="E33">
        <f>Figure3!L36/AVERAGE(Figure3!L$5:L$8)*100</f>
        <v>120.8905505956202</v>
      </c>
    </row>
    <row r="34" spans="1:5" x14ac:dyDescent="0.25">
      <c r="A34" s="49" t="s">
        <v>166</v>
      </c>
      <c r="B34">
        <f>Figure3!N37/AVERAGE(Figure3!N$5:N$8)*100</f>
        <v>101.13170259479037</v>
      </c>
      <c r="C34">
        <f>Figure3!J37/AVERAGE(Figure3!J$5:J$8)*100</f>
        <v>110.63825161224973</v>
      </c>
      <c r="D34">
        <f>Figure3!K37/AVERAGE(Figure3!K$5:K$8)*100</f>
        <v>107.09149103740346</v>
      </c>
      <c r="E34">
        <f>Figure3!L37/AVERAGE(Figure3!L$5:L$8)*100</f>
        <v>121.37028942630145</v>
      </c>
    </row>
    <row r="35" spans="1:5" x14ac:dyDescent="0.25">
      <c r="A35" s="49" t="s">
        <v>167</v>
      </c>
      <c r="B35">
        <f>Figure3!N38/AVERAGE(Figure3!N$5:N$8)*100</f>
        <v>100.91071480102372</v>
      </c>
      <c r="C35">
        <f>Figure3!J38/AVERAGE(Figure3!J$5:J$8)*100</f>
        <v>110.96876509533674</v>
      </c>
      <c r="D35">
        <f>Figure3!K38/AVERAGE(Figure3!K$5:K$8)*100</f>
        <v>106.58385395682181</v>
      </c>
      <c r="E35">
        <f>Figure3!L38/AVERAGE(Figure3!L$5:L$8)*100</f>
        <v>120.64719229247683</v>
      </c>
    </row>
    <row r="36" spans="1:5" x14ac:dyDescent="0.25">
      <c r="A36" s="49" t="s">
        <v>168</v>
      </c>
      <c r="B36">
        <f>Figure3!N39/AVERAGE(Figure3!N$5:N$8)*100</f>
        <v>99.151177778863371</v>
      </c>
      <c r="C36">
        <f>Figure3!J39/AVERAGE(Figure3!J$5:J$8)*100</f>
        <v>111.00510564921771</v>
      </c>
      <c r="D36">
        <f>Figure3!K39/AVERAGE(Figure3!K$5:K$8)*100</f>
        <v>106.99735741442025</v>
      </c>
      <c r="E36">
        <f>Figure3!L39/AVERAGE(Figure3!L$5:L$8)*100</f>
        <v>120.56476159285241</v>
      </c>
    </row>
    <row r="37" spans="1:5" x14ac:dyDescent="0.25">
      <c r="A37" s="49" t="s">
        <v>169</v>
      </c>
      <c r="B37">
        <f>Figure3!N40/AVERAGE(Figure3!N$5:N$8)*100</f>
        <v>101.68864173846235</v>
      </c>
      <c r="C37">
        <f>Figure3!J40/AVERAGE(Figure3!J$5:J$8)*100</f>
        <v>110.93548137071052</v>
      </c>
      <c r="D37">
        <f>Figure3!K40/AVERAGE(Figure3!K$5:K$8)*100</f>
        <v>107.61788016529761</v>
      </c>
      <c r="E37">
        <f>Figure3!L40/AVERAGE(Figure3!L$5:L$8)*100</f>
        <v>121.18551926717076</v>
      </c>
    </row>
    <row r="38" spans="1:5" x14ac:dyDescent="0.25">
      <c r="A38" s="49" t="s">
        <v>170</v>
      </c>
      <c r="B38">
        <f>Figure3!N41/AVERAGE(Figure3!N$5:N$8)*100</f>
        <v>98.598398940818811</v>
      </c>
      <c r="C38">
        <f>Figure3!J41/AVERAGE(Figure3!J$5:J$8)*100</f>
        <v>111.23545766478024</v>
      </c>
      <c r="D38">
        <f>Figure3!K41/AVERAGE(Figure3!K$5:K$8)*100</f>
        <v>107.38081575649873</v>
      </c>
      <c r="E38">
        <f>Figure3!L41/AVERAGE(Figure3!L$5:L$8)*100</f>
        <v>121.20221847033736</v>
      </c>
    </row>
    <row r="39" spans="1:5" x14ac:dyDescent="0.25">
      <c r="A39" s="49" t="s">
        <v>171</v>
      </c>
      <c r="B39">
        <f>Figure3!N42/AVERAGE(Figure3!N$5:N$8)*100</f>
        <v>96.310731581826957</v>
      </c>
      <c r="C39">
        <f>Figure3!J42/AVERAGE(Figure3!J$5:J$8)*100</f>
        <v>111.06106720001867</v>
      </c>
      <c r="D39">
        <f>Figure3!K42/AVERAGE(Figure3!K$5:K$8)*100</f>
        <v>107.49049716449409</v>
      </c>
      <c r="E39">
        <f>Figure3!L42/AVERAGE(Figure3!L$5:L$8)*100</f>
        <v>120.87524080487975</v>
      </c>
    </row>
    <row r="40" spans="1:5" x14ac:dyDescent="0.25">
      <c r="A40" s="49" t="s">
        <v>172</v>
      </c>
      <c r="B40">
        <f>Figure3!N43/AVERAGE(Figure3!N$5:N$8)*100</f>
        <v>95.322139096018859</v>
      </c>
      <c r="C40">
        <f>Figure3!J43/AVERAGE(Figure3!J$5:J$8)*100</f>
        <v>111.26956166469652</v>
      </c>
      <c r="D40">
        <f>Figure3!K43/AVERAGE(Figure3!K$5:K$8)*100</f>
        <v>108.2492935517632</v>
      </c>
      <c r="E40">
        <f>Figure3!L43/AVERAGE(Figure3!L$5:L$8)*100</f>
        <v>120.55328790273221</v>
      </c>
    </row>
    <row r="41" spans="1:5" x14ac:dyDescent="0.25">
      <c r="A41" s="49" t="s">
        <v>173</v>
      </c>
      <c r="B41">
        <f>Figure3!N44/AVERAGE(Figure3!N$5:N$8)*100</f>
        <v>95.24619280790543</v>
      </c>
      <c r="C41">
        <f>Figure3!J44/AVERAGE(Figure3!J$5:J$8)*100</f>
        <v>111.23731746441838</v>
      </c>
      <c r="D41">
        <f>Figure3!K44/AVERAGE(Figure3!K$5:K$8)*100</f>
        <v>107.3564323400809</v>
      </c>
      <c r="E41">
        <f>Figure3!L44/AVERAGE(Figure3!L$5:L$8)*100</f>
        <v>119.70719595287855</v>
      </c>
    </row>
    <row r="42" spans="1:5" x14ac:dyDescent="0.25">
      <c r="A42" s="49" t="s">
        <v>214</v>
      </c>
      <c r="B42">
        <f>Figure3!N45/AVERAGE(Figure3!N$5:N$8)*100</f>
        <v>96.935270597053091</v>
      </c>
      <c r="C42">
        <f>Figure3!J45/AVERAGE(Figure3!J$5:J$8)*100</f>
        <v>111.68675782654654</v>
      </c>
      <c r="D42">
        <f>Figure3!K45/AVERAGE(Figure3!K$5:K$8)*100</f>
        <v>107.11971383506076</v>
      </c>
      <c r="E42">
        <f>Figure3!L45/AVERAGE(Figure3!L$5:L$8)*100</f>
        <v>119.29916838479815</v>
      </c>
    </row>
    <row r="43" spans="1:5" x14ac:dyDescent="0.25">
      <c r="A43" s="49" t="s">
        <v>174</v>
      </c>
      <c r="B43">
        <f>Figure3!N46/AVERAGE(Figure3!N$5:N$8)*100</f>
        <v>96.683050173862128</v>
      </c>
      <c r="C43">
        <f>Figure3!J46/AVERAGE(Figure3!J$5:J$8)*100</f>
        <v>111.79231112473111</v>
      </c>
      <c r="D43">
        <f>Figure3!K46/AVERAGE(Figure3!K$5:K$8)*100</f>
        <v>107.12927403491716</v>
      </c>
      <c r="E43">
        <f>Figure3!L46/AVERAGE(Figure3!L$5:L$8)*100</f>
        <v>118.14925145978212</v>
      </c>
    </row>
    <row r="44" spans="1:5" x14ac:dyDescent="0.25">
      <c r="A44" s="49" t="s">
        <v>175</v>
      </c>
      <c r="B44">
        <f>Figure3!N47/AVERAGE(Figure3!N$5:N$8)*100</f>
        <v>98.134430249475784</v>
      </c>
      <c r="C44">
        <f>Figure3!J47/AVERAGE(Figure3!J$5:J$8)*100</f>
        <v>112.19689079395619</v>
      </c>
      <c r="D44">
        <f>Figure3!K47/AVERAGE(Figure3!K$5:K$8)*100</f>
        <v>107.66474873972757</v>
      </c>
      <c r="E44">
        <f>Figure3!L47/AVERAGE(Figure3!L$5:L$8)*100</f>
        <v>117.70072549752157</v>
      </c>
    </row>
    <row r="45" spans="1:5" x14ac:dyDescent="0.25">
      <c r="A45" s="49" t="s">
        <v>176</v>
      </c>
      <c r="B45">
        <f>Figure3!N48/AVERAGE(Figure3!N$5:N$8)*100</f>
        <v>98.715354109572445</v>
      </c>
      <c r="C45">
        <f>Figure3!J48/AVERAGE(Figure3!J$5:J$8)*100</f>
        <v>112.36972891268313</v>
      </c>
      <c r="D45">
        <f>Figure3!K48/AVERAGE(Figure3!K$5:K$8)*100</f>
        <v>108.26291200412037</v>
      </c>
      <c r="E45">
        <f>Figure3!L48/AVERAGE(Figure3!L$5:L$8)*100</f>
        <v>118.61323050864669</v>
      </c>
    </row>
    <row r="46" spans="1:5" x14ac:dyDescent="0.25">
      <c r="A46" s="49" t="s">
        <v>177</v>
      </c>
      <c r="B46">
        <f>Figure3!N49/AVERAGE(Figure3!N$5:N$8)*100</f>
        <v>97.516044295929689</v>
      </c>
      <c r="C46">
        <f>Figure3!J49/AVERAGE(Figure3!J$5:J$8)*100</f>
        <v>112.83804678656276</v>
      </c>
      <c r="D46">
        <f>Figure3!K49/AVERAGE(Figure3!K$5:K$8)*100</f>
        <v>108.00573688029098</v>
      </c>
      <c r="E46">
        <f>Figure3!L49/AVERAGE(Figure3!L$5:L$8)*100</f>
        <v>119.89963992327021</v>
      </c>
    </row>
    <row r="47" spans="1:5" x14ac:dyDescent="0.25">
      <c r="A47" s="49" t="s">
        <v>178</v>
      </c>
      <c r="B47">
        <f>Figure3!N50/AVERAGE(Figure3!N$5:N$8)*100</f>
        <v>99.161336314398127</v>
      </c>
      <c r="C47">
        <f>Figure3!J50/AVERAGE(Figure3!J$5:J$8)*100</f>
        <v>113.02769485247661</v>
      </c>
      <c r="D47">
        <f>Figure3!K50/AVERAGE(Figure3!K$5:K$8)*100</f>
        <v>108.73412383989614</v>
      </c>
      <c r="E47">
        <f>Figure3!L50/AVERAGE(Figure3!L$5:L$8)*100</f>
        <v>121.72142276498067</v>
      </c>
    </row>
    <row r="48" spans="1:5" x14ac:dyDescent="0.25">
      <c r="A48" s="49" t="s">
        <v>179</v>
      </c>
      <c r="B48">
        <f>Figure3!N51/AVERAGE(Figure3!N$5:N$8)*100</f>
        <v>101.11872687751134</v>
      </c>
      <c r="C48">
        <f>Figure3!J51/AVERAGE(Figure3!J$5:J$8)*100</f>
        <v>113.1691036709374</v>
      </c>
      <c r="D48">
        <f>Figure3!K51/AVERAGE(Figure3!K$5:K$8)*100</f>
        <v>109.34705797272896</v>
      </c>
      <c r="E48">
        <f>Figure3!L51/AVERAGE(Figure3!L$5:L$8)*100</f>
        <v>122.27883885986147</v>
      </c>
    </row>
    <row r="49" spans="1:5" x14ac:dyDescent="0.25">
      <c r="A49" s="49" t="s">
        <v>180</v>
      </c>
      <c r="B49">
        <f>Figure3!N52/AVERAGE(Figure3!N$5:N$8)*100</f>
        <v>100.78718615563847</v>
      </c>
      <c r="C49">
        <f>Figure3!J52/AVERAGE(Figure3!J$5:J$8)*100</f>
        <v>113.49666379526707</v>
      </c>
      <c r="D49">
        <f>Figure3!K52/AVERAGE(Figure3!K$5:K$8)*100</f>
        <v>108.61062603318426</v>
      </c>
      <c r="E49">
        <f>Figure3!L52/AVERAGE(Figure3!L$5:L$8)*100</f>
        <v>122.85844326031665</v>
      </c>
    </row>
    <row r="50" spans="1:5" x14ac:dyDescent="0.25">
      <c r="A50" s="49" t="s">
        <v>181</v>
      </c>
      <c r="B50">
        <f>Figure3!N53/AVERAGE(Figure3!N$5:N$8)*100</f>
        <v>97.292403947876693</v>
      </c>
      <c r="C50">
        <f>Figure3!J53/AVERAGE(Figure3!J$5:J$8)*100</f>
        <v>114.24124679265806</v>
      </c>
      <c r="D50">
        <f>Figure3!K53/AVERAGE(Figure3!K$5:K$8)*100</f>
        <v>109.41843751025802</v>
      </c>
      <c r="E50">
        <f>Figure3!L53/AVERAGE(Figure3!L$5:L$8)*100</f>
        <v>122.78252682269806</v>
      </c>
    </row>
    <row r="51" spans="1:5" x14ac:dyDescent="0.25">
      <c r="A51" s="49" t="s">
        <v>182</v>
      </c>
      <c r="C51">
        <f>Figure3!J54/AVERAGE(Figure3!J$5:J$8)*100</f>
        <v>114.56775295017299</v>
      </c>
      <c r="D51">
        <f>Figure3!K54/AVERAGE(Figure3!K$5:K$8)*100</f>
        <v>109.12838825034432</v>
      </c>
      <c r="E51">
        <f>Figure3!L54/AVERAGE(Figure3!L$5:L$8)*100</f>
        <v>125.35651801687531</v>
      </c>
    </row>
    <row r="52" spans="1:5" x14ac:dyDescent="0.25">
      <c r="A52" s="49" t="s">
        <v>183</v>
      </c>
      <c r="C52">
        <f>Figure3!J55/AVERAGE(Figure3!J$5:J$8)*100</f>
        <v>114.92236002607905</v>
      </c>
      <c r="D52">
        <f>Figure3!K55/AVERAGE(Figure3!K$5:K$8)*100</f>
        <v>107.00999972176383</v>
      </c>
      <c r="E52">
        <f>Figure3!L55/AVERAGE(Figure3!L$5:L$8)*100</f>
        <v>125.43575382567207</v>
      </c>
    </row>
    <row r="53" spans="1:5" x14ac:dyDescent="0.25">
      <c r="A53" s="49" t="s">
        <v>184</v>
      </c>
      <c r="C53">
        <f>Figure3!J56/AVERAGE(Figure3!J$5:J$8)*100</f>
        <v>115.50515795824528</v>
      </c>
    </row>
  </sheetData>
  <pageMargins left="0.7" right="0.7" top="0.75" bottom="0.75" header="0.3" footer="0.3"/>
  <pageSetup orientation="portrait" horizontalDpi="4294967295" verticalDpi="4294967295" r:id="rId1"/>
  <drawing r:id="rId2"/>
  <legacyDrawing r:id="rId3"/>
  <oleObjects>
    <mc:AlternateContent xmlns:mc="http://schemas.openxmlformats.org/markup-compatibility/2006">
      <mc:Choice Requires="x14">
        <oleObject progId="EViews.Workfile.2" shapeId="7172" r:id="rId4">
          <objectPr defaultSize="0" r:id="rId5">
            <anchor moveWithCells="1">
              <from>
                <xdr:col>7</xdr:col>
                <xdr:colOff>0</xdr:colOff>
                <xdr:row>35</xdr:row>
                <xdr:rowOff>0</xdr:rowOff>
              </from>
              <to>
                <xdr:col>14</xdr:col>
                <xdr:colOff>361950</xdr:colOff>
                <xdr:row>51</xdr:row>
                <xdr:rowOff>28575</xdr:rowOff>
              </to>
            </anchor>
          </objectPr>
        </oleObject>
      </mc:Choice>
      <mc:Fallback>
        <oleObject progId="EViews.Workfile.2" shapeId="7172" r:id="rId4"/>
      </mc:Fallback>
    </mc:AlternateContent>
    <mc:AlternateContent xmlns:mc="http://schemas.openxmlformats.org/markup-compatibility/2006">
      <mc:Choice Requires="x14">
        <oleObject progId="EViews.Workfile.2" shapeId="7173" r:id="rId6">
          <objectPr defaultSize="0" r:id="rId7">
            <anchor moveWithCells="1">
              <from>
                <xdr:col>7</xdr:col>
                <xdr:colOff>0</xdr:colOff>
                <xdr:row>53</xdr:row>
                <xdr:rowOff>0</xdr:rowOff>
              </from>
              <to>
                <xdr:col>14</xdr:col>
                <xdr:colOff>304800</xdr:colOff>
                <xdr:row>69</xdr:row>
                <xdr:rowOff>28575</xdr:rowOff>
              </to>
            </anchor>
          </objectPr>
        </oleObject>
      </mc:Choice>
      <mc:Fallback>
        <oleObject progId="EViews.Workfile.2" shapeId="7173" r:id="rId6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3"/>
  <sheetViews>
    <sheetView workbookViewId="0">
      <selection activeCell="B16" sqref="B16:C17"/>
    </sheetView>
  </sheetViews>
  <sheetFormatPr defaultColWidth="11.42578125" defaultRowHeight="15" x14ac:dyDescent="0.25"/>
  <cols>
    <col min="1" max="1" width="4.7109375" customWidth="1"/>
    <col min="2" max="2" width="12.7109375" customWidth="1"/>
    <col min="3" max="4" width="9.7109375" customWidth="1"/>
    <col min="5" max="5" width="10.7109375" customWidth="1"/>
    <col min="6" max="7" width="9.7109375" customWidth="1"/>
    <col min="8" max="10" width="10.7109375" customWidth="1"/>
  </cols>
  <sheetData>
    <row r="1" spans="2:10" x14ac:dyDescent="0.25">
      <c r="B1" s="35"/>
      <c r="C1" s="35"/>
      <c r="D1" s="35"/>
      <c r="E1" s="35"/>
      <c r="F1" s="35"/>
      <c r="G1" s="35"/>
      <c r="H1" s="35"/>
      <c r="I1" s="35"/>
      <c r="J1" s="35"/>
    </row>
    <row r="2" spans="2:10" x14ac:dyDescent="0.25">
      <c r="B2" s="123" t="s">
        <v>285</v>
      </c>
      <c r="C2" s="123"/>
      <c r="D2" s="123"/>
      <c r="E2" s="123"/>
      <c r="F2" s="123"/>
      <c r="G2" s="123"/>
      <c r="H2" s="123"/>
      <c r="I2" s="123"/>
      <c r="J2" s="123"/>
    </row>
    <row r="3" spans="2:10" ht="15" customHeight="1" x14ac:dyDescent="0.25">
      <c r="B3" s="124" t="s">
        <v>282</v>
      </c>
      <c r="C3" s="127" t="s">
        <v>281</v>
      </c>
      <c r="D3" s="127"/>
      <c r="E3" s="127"/>
      <c r="F3" s="127"/>
      <c r="G3" s="127"/>
      <c r="H3" s="127"/>
      <c r="I3" s="128" t="s">
        <v>280</v>
      </c>
      <c r="J3" s="128"/>
    </row>
    <row r="4" spans="2:10" ht="24" customHeight="1" x14ac:dyDescent="0.25">
      <c r="B4" s="125"/>
      <c r="C4" s="129" t="s">
        <v>279</v>
      </c>
      <c r="D4" s="129"/>
      <c r="E4" s="129"/>
      <c r="F4" s="126" t="s">
        <v>278</v>
      </c>
      <c r="G4" s="126"/>
      <c r="H4" s="126"/>
      <c r="I4" s="129" t="s">
        <v>277</v>
      </c>
      <c r="J4" s="129"/>
    </row>
    <row r="5" spans="2:10" ht="25.5" x14ac:dyDescent="0.25">
      <c r="B5" s="126"/>
      <c r="C5" s="95" t="s">
        <v>276</v>
      </c>
      <c r="D5" s="94" t="s">
        <v>275</v>
      </c>
      <c r="E5" s="94" t="s">
        <v>274</v>
      </c>
      <c r="F5" s="95" t="s">
        <v>276</v>
      </c>
      <c r="G5" s="94" t="s">
        <v>275</v>
      </c>
      <c r="H5" s="94" t="s">
        <v>274</v>
      </c>
      <c r="I5" s="94" t="s">
        <v>275</v>
      </c>
      <c r="J5" s="94" t="s">
        <v>274</v>
      </c>
    </row>
    <row r="6" spans="2:10" ht="13.5" customHeight="1" x14ac:dyDescent="0.25">
      <c r="B6" s="130" t="s">
        <v>253</v>
      </c>
      <c r="C6" s="91"/>
      <c r="D6" s="91"/>
      <c r="E6" s="91">
        <v>0.29670000000000002</v>
      </c>
      <c r="F6" s="91"/>
      <c r="G6" s="91"/>
      <c r="H6" s="91">
        <v>0.2382</v>
      </c>
      <c r="I6" s="91" t="s">
        <v>273</v>
      </c>
      <c r="J6" s="92" t="s">
        <v>272</v>
      </c>
    </row>
    <row r="7" spans="2:10" ht="13.5" customHeight="1" x14ac:dyDescent="0.25">
      <c r="B7" s="130"/>
      <c r="C7" s="92" t="s">
        <v>270</v>
      </c>
      <c r="D7" s="92"/>
      <c r="E7" s="92" t="s">
        <v>270</v>
      </c>
      <c r="F7" s="92" t="s">
        <v>270</v>
      </c>
      <c r="G7" s="92"/>
      <c r="H7" s="92" t="s">
        <v>270</v>
      </c>
      <c r="I7" s="92" t="s">
        <v>269</v>
      </c>
      <c r="J7" s="92" t="s">
        <v>269</v>
      </c>
    </row>
    <row r="8" spans="2:10" ht="13.5" customHeight="1" x14ac:dyDescent="0.25">
      <c r="B8" s="130" t="s">
        <v>223</v>
      </c>
      <c r="C8" s="91">
        <v>1</v>
      </c>
      <c r="D8" s="93"/>
      <c r="E8" s="93">
        <v>0.57909999999999995</v>
      </c>
      <c r="F8" s="91">
        <v>1</v>
      </c>
      <c r="G8" s="93"/>
      <c r="H8" s="93">
        <v>0.65339999999999998</v>
      </c>
      <c r="I8" s="91" t="s">
        <v>271</v>
      </c>
      <c r="J8" s="91" t="s">
        <v>273</v>
      </c>
    </row>
    <row r="9" spans="2:10" ht="13.5" customHeight="1" x14ac:dyDescent="0.25">
      <c r="B9" s="130"/>
      <c r="C9" s="92" t="s">
        <v>283</v>
      </c>
      <c r="D9" s="92" t="s">
        <v>270</v>
      </c>
      <c r="E9" s="92" t="s">
        <v>270</v>
      </c>
      <c r="F9" s="92" t="s">
        <v>270</v>
      </c>
      <c r="G9" s="92" t="s">
        <v>270</v>
      </c>
      <c r="H9" s="92" t="s">
        <v>270</v>
      </c>
      <c r="I9" s="92" t="s">
        <v>269</v>
      </c>
      <c r="J9" s="92"/>
    </row>
    <row r="10" spans="2:10" ht="13.5" customHeight="1" x14ac:dyDescent="0.25">
      <c r="B10" s="130" t="s">
        <v>255</v>
      </c>
      <c r="C10" s="91">
        <v>0.98580000000000001</v>
      </c>
      <c r="D10" s="91">
        <v>0.13780000000000001</v>
      </c>
      <c r="E10" s="92">
        <v>4.4999999999999997E-3</v>
      </c>
      <c r="F10" s="91"/>
      <c r="G10" s="91">
        <v>0.17460000000000001</v>
      </c>
      <c r="H10" s="91"/>
      <c r="I10" s="91" t="s">
        <v>271</v>
      </c>
      <c r="J10" s="91" t="s">
        <v>273</v>
      </c>
    </row>
    <row r="11" spans="2:10" ht="13.5" customHeight="1" x14ac:dyDescent="0.25">
      <c r="B11" s="131"/>
      <c r="C11" s="90" t="s">
        <v>270</v>
      </c>
      <c r="D11" s="90" t="s">
        <v>270</v>
      </c>
      <c r="E11" s="90" t="s">
        <v>270</v>
      </c>
      <c r="F11" s="90" t="s">
        <v>270</v>
      </c>
      <c r="G11" s="90" t="s">
        <v>270</v>
      </c>
      <c r="H11" s="90" t="s">
        <v>270</v>
      </c>
      <c r="I11" s="90" t="s">
        <v>269</v>
      </c>
      <c r="J11" s="90"/>
    </row>
    <row r="12" spans="2:10" ht="12.75" customHeight="1" x14ac:dyDescent="0.25">
      <c r="B12" s="111" t="s">
        <v>284</v>
      </c>
      <c r="C12" s="111"/>
      <c r="D12" s="111"/>
      <c r="E12" s="111"/>
      <c r="F12" s="111"/>
      <c r="G12" s="111"/>
      <c r="H12" s="111"/>
      <c r="I12" s="111"/>
      <c r="J12" s="111"/>
    </row>
    <row r="13" spans="2:10" ht="12.75" customHeight="1" x14ac:dyDescent="0.25">
      <c r="B13" s="111"/>
      <c r="C13" s="111"/>
      <c r="D13" s="111"/>
      <c r="E13" s="111"/>
      <c r="F13" s="111"/>
      <c r="G13" s="111"/>
      <c r="H13" s="111"/>
      <c r="I13" s="111"/>
      <c r="J13" s="111"/>
    </row>
  </sheetData>
  <mergeCells count="11">
    <mergeCell ref="B12:J13"/>
    <mergeCell ref="B10:B11"/>
    <mergeCell ref="B6:B7"/>
    <mergeCell ref="B8:B9"/>
    <mergeCell ref="B2:J2"/>
    <mergeCell ref="B3:B5"/>
    <mergeCell ref="C3:H3"/>
    <mergeCell ref="I3:J3"/>
    <mergeCell ref="C4:E4"/>
    <mergeCell ref="F4:H4"/>
    <mergeCell ref="I4:J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workbookViewId="0">
      <selection activeCell="H18" sqref="H18"/>
    </sheetView>
  </sheetViews>
  <sheetFormatPr defaultRowHeight="15" x14ac:dyDescent="0.25"/>
  <cols>
    <col min="2" max="2" width="15.7109375" customWidth="1"/>
    <col min="3" max="6" width="12.7109375" customWidth="1"/>
  </cols>
  <sheetData>
    <row r="2" spans="2:6" x14ac:dyDescent="0.25">
      <c r="B2" s="135" t="s">
        <v>286</v>
      </c>
      <c r="C2" s="135"/>
      <c r="D2" s="135"/>
      <c r="E2" s="135"/>
      <c r="F2" s="135"/>
    </row>
    <row r="3" spans="2:6" x14ac:dyDescent="0.25">
      <c r="B3" s="132" t="s">
        <v>288</v>
      </c>
      <c r="C3" s="134" t="s">
        <v>287</v>
      </c>
      <c r="D3" s="134"/>
      <c r="E3" s="134" t="s">
        <v>294</v>
      </c>
      <c r="F3" s="134"/>
    </row>
    <row r="4" spans="2:6" ht="25.5" x14ac:dyDescent="0.25">
      <c r="B4" s="133"/>
      <c r="C4" s="98" t="s">
        <v>291</v>
      </c>
      <c r="D4" s="98" t="s">
        <v>292</v>
      </c>
      <c r="E4" s="98" t="s">
        <v>293</v>
      </c>
      <c r="F4" s="98" t="s">
        <v>292</v>
      </c>
    </row>
    <row r="5" spans="2:6" x14ac:dyDescent="0.25">
      <c r="B5" s="96" t="s">
        <v>276</v>
      </c>
      <c r="C5" s="97" t="s">
        <v>296</v>
      </c>
      <c r="D5" s="97">
        <v>29.797070000000001</v>
      </c>
      <c r="E5" s="97" t="s">
        <v>297</v>
      </c>
      <c r="F5" s="97">
        <v>21.131620000000002</v>
      </c>
    </row>
    <row r="6" spans="2:6" x14ac:dyDescent="0.25">
      <c r="B6" s="96" t="s">
        <v>289</v>
      </c>
      <c r="C6" s="97">
        <v>8.9490049999999997</v>
      </c>
      <c r="D6" s="97">
        <v>15.49471</v>
      </c>
      <c r="E6" s="97">
        <v>7.9907430000000002</v>
      </c>
      <c r="F6" s="97">
        <v>14.2646</v>
      </c>
    </row>
    <row r="7" spans="2:6" x14ac:dyDescent="0.25">
      <c r="B7" s="99" t="s">
        <v>290</v>
      </c>
      <c r="C7" s="100">
        <v>0.95826199999999995</v>
      </c>
      <c r="D7" s="100">
        <v>3.841466</v>
      </c>
      <c r="E7" s="100">
        <v>0.95826199999999995</v>
      </c>
      <c r="F7" s="100">
        <v>3.841466</v>
      </c>
    </row>
    <row r="8" spans="2:6" x14ac:dyDescent="0.25">
      <c r="B8" s="136" t="s">
        <v>295</v>
      </c>
      <c r="C8" s="136"/>
      <c r="D8" s="136"/>
      <c r="E8" s="136"/>
      <c r="F8" s="136"/>
    </row>
  </sheetData>
  <mergeCells count="5">
    <mergeCell ref="B3:B4"/>
    <mergeCell ref="C3:D3"/>
    <mergeCell ref="E3:F3"/>
    <mergeCell ref="B2:F2"/>
    <mergeCell ref="B8:F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K9" sqref="K9"/>
    </sheetView>
  </sheetViews>
  <sheetFormatPr defaultColWidth="11.42578125" defaultRowHeight="15" x14ac:dyDescent="0.25"/>
  <sheetData>
    <row r="1" spans="1:11" x14ac:dyDescent="0.25">
      <c r="A1" s="14" t="s">
        <v>1</v>
      </c>
      <c r="B1" s="15">
        <v>1.0102899999999999</v>
      </c>
      <c r="C1" s="1"/>
      <c r="D1" s="1"/>
    </row>
    <row r="2" spans="1:11" x14ac:dyDescent="0.25">
      <c r="A2" s="14" t="s">
        <v>57</v>
      </c>
      <c r="B2" s="15">
        <f>1-0.617138</f>
        <v>0.38286200000000004</v>
      </c>
      <c r="C2" s="1"/>
      <c r="D2" s="1"/>
    </row>
    <row r="3" spans="1:11" x14ac:dyDescent="0.25">
      <c r="A3" s="14" t="s">
        <v>62</v>
      </c>
      <c r="B3" s="15">
        <v>0.38400899999999999</v>
      </c>
      <c r="C3" s="1"/>
      <c r="D3" s="1"/>
    </row>
    <row r="4" spans="1:11" x14ac:dyDescent="0.25">
      <c r="A4" s="14" t="s">
        <v>63</v>
      </c>
      <c r="B4" s="15">
        <v>4.46821</v>
      </c>
      <c r="C4" s="1"/>
      <c r="D4" s="1"/>
    </row>
    <row r="5" spans="1:11" x14ac:dyDescent="0.25">
      <c r="A5" s="14" t="s">
        <v>64</v>
      </c>
      <c r="B5" s="15">
        <v>0.48118300000000003</v>
      </c>
      <c r="C5" s="1"/>
      <c r="D5" s="1"/>
    </row>
    <row r="6" spans="1:11" x14ac:dyDescent="0.25">
      <c r="A6" s="14" t="s">
        <v>65</v>
      </c>
      <c r="B6" s="15">
        <v>0.96713199999999999</v>
      </c>
      <c r="C6" s="2">
        <v>0.96713199999999999</v>
      </c>
      <c r="D6" s="1"/>
    </row>
    <row r="7" spans="1:11" x14ac:dyDescent="0.25">
      <c r="A7" s="14" t="s">
        <v>66</v>
      </c>
      <c r="B7" s="15">
        <v>1.5</v>
      </c>
      <c r="C7" s="1"/>
      <c r="D7" s="1"/>
    </row>
    <row r="8" spans="1:11" ht="30.75" customHeight="1" x14ac:dyDescent="0.25">
      <c r="A8" s="17"/>
      <c r="B8" s="18" t="s">
        <v>67</v>
      </c>
      <c r="C8" s="18" t="s">
        <v>68</v>
      </c>
      <c r="D8" s="1"/>
    </row>
    <row r="9" spans="1:11" x14ac:dyDescent="0.25">
      <c r="A9" s="19" t="s">
        <v>58</v>
      </c>
      <c r="B9" s="16">
        <f>((1-B2)*(B5-(B3-B7)))/(B4*(1-B2+B6)-B6)</f>
        <v>0.16127651792689116</v>
      </c>
      <c r="C9" s="16">
        <f>(((1+B9/100)^4)-1)*100</f>
        <v>0.64666835722653193</v>
      </c>
      <c r="D9" s="1"/>
      <c r="E9">
        <f>(((C9/100)+1)^(1/4)-1)*100</f>
        <v>0.16127651792690045</v>
      </c>
      <c r="H9">
        <v>1.5</v>
      </c>
      <c r="J9" s="137">
        <f>(((H9/100)+1)^(1/4)-1)*100</f>
        <v>0.37290889380929837</v>
      </c>
      <c r="K9" s="137">
        <f>J9+0.36</f>
        <v>0.73290889380929836</v>
      </c>
    </row>
    <row r="10" spans="1:11" x14ac:dyDescent="0.25">
      <c r="A10" s="19" t="s">
        <v>59</v>
      </c>
      <c r="B10" s="16">
        <f>(1/B4)*(B5-((1-B2+B6)/(1-B2))*(B3-B7))</f>
        <v>0.74886155614658212</v>
      </c>
      <c r="C10" s="16">
        <f t="shared" ref="C10:C12" si="0">(((1+B10/100)^4)-1)*100</f>
        <v>3.0292621396084796</v>
      </c>
      <c r="D10" s="1"/>
    </row>
    <row r="11" spans="1:11" x14ac:dyDescent="0.25">
      <c r="A11" s="19" t="s">
        <v>60</v>
      </c>
      <c r="B11" s="16">
        <f>((1-B2+B6)/(1-B2))*B9</f>
        <v>0.4140168796217959</v>
      </c>
      <c r="C11" s="16">
        <f t="shared" si="0"/>
        <v>1.6663805331147419</v>
      </c>
      <c r="D11" s="1"/>
    </row>
    <row r="12" spans="1:11" x14ac:dyDescent="0.25">
      <c r="A12" s="19" t="s">
        <v>61</v>
      </c>
      <c r="B12" s="16">
        <f>(B1*(B11+B7))/(B3+B4*B11)</f>
        <v>0.86561255702432582</v>
      </c>
      <c r="C12" s="16">
        <f t="shared" si="0"/>
        <v>3.5076673316943197</v>
      </c>
      <c r="D12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Figure1</vt:lpstr>
      <vt:lpstr>Table1 Figure2</vt:lpstr>
      <vt:lpstr>Figure3</vt:lpstr>
      <vt:lpstr>Tables2-4</vt:lpstr>
      <vt:lpstr>Figure4</vt:lpstr>
      <vt:lpstr>Figures 5-7</vt:lpstr>
      <vt:lpstr>Table A.1</vt:lpstr>
      <vt:lpstr>Table A.2</vt:lpstr>
      <vt:lpstr>ULM ext</vt:lpstr>
      <vt:lpstr>Figure4!BIE_c20180112105357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Oscar Galvez</cp:lastModifiedBy>
  <dcterms:created xsi:type="dcterms:W3CDTF">2015-06-10T00:33:37Z</dcterms:created>
  <dcterms:modified xsi:type="dcterms:W3CDTF">2019-12-19T01:44:59Z</dcterms:modified>
</cp:coreProperties>
</file>