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8D69AC2F-85E6-487B-8B8C-89351875C65A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TbCl" sheetId="1" r:id="rId1"/>
    <sheet name="DPA" sheetId="2" r:id="rId2"/>
    <sheet name="Std" sheetId="3" r:id="rId3"/>
    <sheet name="Worksheet" sheetId="4" r:id="rId4"/>
    <sheet name="R_1" sheetId="5" r:id="rId5"/>
    <sheet name="R_2" sheetId="6" r:id="rId6"/>
    <sheet name="R_3" sheetId="7" r:id="rId7"/>
    <sheet name="R_4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4" l="1"/>
  <c r="M18" i="4"/>
  <c r="M10" i="4"/>
  <c r="J10" i="4"/>
  <c r="K10" i="4"/>
  <c r="N29" i="4"/>
  <c r="N18" i="4"/>
  <c r="N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10" i="4"/>
  <c r="D45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6" i="4"/>
  <c r="D10" i="4"/>
  <c r="G8" i="4"/>
  <c r="H6" i="4"/>
  <c r="G6" i="4"/>
  <c r="F6" i="4"/>
  <c r="E6" i="4"/>
  <c r="F48" i="3" l="1"/>
  <c r="F47" i="3"/>
  <c r="F46" i="3"/>
  <c r="F45" i="3"/>
  <c r="F44" i="3"/>
  <c r="F43" i="3"/>
  <c r="F38" i="3"/>
  <c r="F37" i="3"/>
  <c r="F36" i="3"/>
  <c r="F35" i="3"/>
  <c r="F34" i="3"/>
  <c r="F24" i="3"/>
  <c r="F25" i="3" s="1"/>
  <c r="F26" i="3" s="1"/>
  <c r="F27" i="3" s="1"/>
  <c r="F28" i="3" s="1"/>
  <c r="F29" i="3" s="1"/>
  <c r="F15" i="3"/>
  <c r="F16" i="3" s="1"/>
  <c r="F17" i="3" s="1"/>
  <c r="F18" i="3" s="1"/>
  <c r="F19" i="3" s="1"/>
  <c r="F20" i="3" s="1"/>
  <c r="F33" i="3"/>
</calcChain>
</file>

<file path=xl/sharedStrings.xml><?xml version="1.0" encoding="utf-8"?>
<sst xmlns="http://schemas.openxmlformats.org/spreadsheetml/2006/main" count="668" uniqueCount="118">
  <si>
    <t>Inj.</t>
  </si>
  <si>
    <t>Injection Name</t>
  </si>
  <si>
    <t xml:space="preserve">Type </t>
  </si>
  <si>
    <t>Ret.Time</t>
  </si>
  <si>
    <t>Amount</t>
  </si>
  <si>
    <t xml:space="preserve">Rel.Area </t>
  </si>
  <si>
    <t>Area</t>
  </si>
  <si>
    <t>Height</t>
  </si>
  <si>
    <t>Type</t>
  </si>
  <si>
    <t>Width (50%)</t>
  </si>
  <si>
    <t>Asym.</t>
  </si>
  <si>
    <t>Resol.</t>
  </si>
  <si>
    <t>Plates</t>
  </si>
  <si>
    <t>No.</t>
  </si>
  <si>
    <t>Selected Peak:</t>
  </si>
  <si>
    <t>min</t>
  </si>
  <si>
    <t>%</t>
  </si>
  <si>
    <t>counts*min</t>
  </si>
  <si>
    <t>counts</t>
  </si>
  <si>
    <t>EP</t>
  </si>
  <si>
    <t>Emission_1</t>
  </si>
  <si>
    <t>TbCl mainpeak</t>
  </si>
  <si>
    <t>0 nmDPA</t>
  </si>
  <si>
    <t>Unknown</t>
  </si>
  <si>
    <t>n.a.</t>
  </si>
  <si>
    <t xml:space="preserve"> M </t>
  </si>
  <si>
    <t>0 nmDPA_2</t>
  </si>
  <si>
    <t>25 nmDPA</t>
  </si>
  <si>
    <t>250 nmDPA</t>
  </si>
  <si>
    <t>500 nmDPA</t>
  </si>
  <si>
    <t>750 nmDPA</t>
  </si>
  <si>
    <t>0 nmDPA_3</t>
  </si>
  <si>
    <t>S1_TAB818</t>
  </si>
  <si>
    <t>S2_TAB618</t>
  </si>
  <si>
    <t>S3_TAB518</t>
  </si>
  <si>
    <t>S4_TAB318</t>
  </si>
  <si>
    <t>S5_TAB218</t>
  </si>
  <si>
    <t>S6_TAB418</t>
  </si>
  <si>
    <t>S7_TAB718</t>
  </si>
  <si>
    <t>S8_TAB118</t>
  </si>
  <si>
    <t>S9_BBW718</t>
  </si>
  <si>
    <t>S10_BBW118</t>
  </si>
  <si>
    <t>S11_BBW518</t>
  </si>
  <si>
    <t>S12_BBW318</t>
  </si>
  <si>
    <t>S13_BBW218</t>
  </si>
  <si>
    <t>S14_BBW618</t>
  </si>
  <si>
    <t>S15_BBW418</t>
  </si>
  <si>
    <t>0nm dpa blank</t>
  </si>
  <si>
    <t>250 nmDPA_test</t>
  </si>
  <si>
    <t>S16_BBW818</t>
  </si>
  <si>
    <t>S17_FMM118</t>
  </si>
  <si>
    <t>S18_FMM418</t>
  </si>
  <si>
    <t>S19_FMM718</t>
  </si>
  <si>
    <t>S20_FMM818</t>
  </si>
  <si>
    <t>S21_FMM318</t>
  </si>
  <si>
    <t>S22_FMM218</t>
  </si>
  <si>
    <t>S23_FMM618</t>
  </si>
  <si>
    <t>S24_FMM518</t>
  </si>
  <si>
    <t>S25_blank1</t>
  </si>
  <si>
    <t>S26_blank2</t>
  </si>
  <si>
    <t>S27_blank3</t>
  </si>
  <si>
    <t>Maximum</t>
  </si>
  <si>
    <t>Average</t>
  </si>
  <si>
    <t>Minimum</t>
  </si>
  <si>
    <t>Standard Deviation</t>
  </si>
  <si>
    <t>Relative Standard Deviation</t>
  </si>
  <si>
    <t>DPA 1</t>
  </si>
  <si>
    <t>nM to femtomolar</t>
  </si>
  <si>
    <t>nM DPA</t>
  </si>
  <si>
    <t>fm standard</t>
  </si>
  <si>
    <t>750 nM</t>
  </si>
  <si>
    <t>nM is per L but we have 1ml so /1000</t>
  </si>
  <si>
    <t>1ml-1ul so /1000</t>
  </si>
  <si>
    <t>we inject 50ul so*50</t>
  </si>
  <si>
    <t>nM to pM is *1000</t>
  </si>
  <si>
    <t>pM to fm is *1000</t>
  </si>
  <si>
    <t>500 nM</t>
  </si>
  <si>
    <t>250 nM</t>
  </si>
  <si>
    <t>25 nM</t>
  </si>
  <si>
    <t xml:space="preserve">NO I used wrong ratio for standards I am in shock! How did I do this! OOPS! It is okay - because I can still use the data to determine replicability </t>
  </si>
  <si>
    <t>750nM 1:3 dilution= 187.5 nanomoles per L</t>
  </si>
  <si>
    <t>500nM 1:3 dilution= 187.5 nanomoles per L</t>
  </si>
  <si>
    <t>250nM 1:3 dilution= 187.5 nanomoles per L</t>
  </si>
  <si>
    <t>25nM 1:3 dilution= 187.5 nanomoles per L</t>
  </si>
  <si>
    <t>area (1:3 standard:tbcl)</t>
  </si>
  <si>
    <t>NOTE: Used a 1:3 sample TbCl3 dilution this time oops</t>
  </si>
  <si>
    <t>2000/400</t>
  </si>
  <si>
    <t>350ul+10ul filter</t>
  </si>
  <si>
    <t>250/83</t>
  </si>
  <si>
    <t>50ul inject</t>
  </si>
  <si>
    <t xml:space="preserve">83/250 </t>
  </si>
  <si>
    <t>DPA work out</t>
  </si>
  <si>
    <t>from 50mL</t>
  </si>
  <si>
    <t>fM DPA per spore Fitchel</t>
  </si>
  <si>
    <t>Sample</t>
  </si>
  <si>
    <t xml:space="preserve">Area </t>
  </si>
  <si>
    <t>fmDPA</t>
  </si>
  <si>
    <t>fmDPA-blank</t>
  </si>
  <si>
    <t>liquid used (uL)</t>
  </si>
  <si>
    <t>Hydrolysate DPA fM</t>
  </si>
  <si>
    <t>Sample weight (g)</t>
  </si>
  <si>
    <t>fM/ml/g</t>
  </si>
  <si>
    <t>Endospore abundance equivalent per g</t>
  </si>
  <si>
    <t>correction for spin down (ml)</t>
  </si>
  <si>
    <t>Average abundance/ml/g</t>
  </si>
  <si>
    <t>St dev</t>
  </si>
  <si>
    <t>%RSD</t>
  </si>
  <si>
    <t>y = 14.546x - 30831</t>
  </si>
  <si>
    <t>e_ml</t>
  </si>
  <si>
    <t>TAB_sample</t>
  </si>
  <si>
    <t>BBW_sample</t>
  </si>
  <si>
    <t>FMM_sample</t>
  </si>
  <si>
    <t>avg_spore</t>
  </si>
  <si>
    <t>sample</t>
  </si>
  <si>
    <t>std</t>
  </si>
  <si>
    <t>TAB</t>
  </si>
  <si>
    <t>BBW</t>
  </si>
  <si>
    <t>FMM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</si>
</sst>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1" fillId="0" borderId="1" xfId="0" applyFon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Std!$J$5:$J$7</c:f>
              <c:numCache>
                <c:formatCode>General</c:formatCode>
                <c:ptCount val="3"/>
                <c:pt idx="0">
                  <c:v>3125</c:v>
                </c:pt>
                <c:pt idx="1">
                  <c:v>6250</c:v>
                </c:pt>
                <c:pt idx="2">
                  <c:v>9375</c:v>
                </c:pt>
              </c:numCache>
            </c:numRef>
          </c:xVal>
          <c:yVal>
            <c:numRef>
              <c:f>Std!$K$5:$K$7</c:f>
              <c:numCache>
                <c:formatCode>General</c:formatCode>
                <c:ptCount val="3"/>
                <c:pt idx="0">
                  <c:v>15270.447099999999</c:v>
                </c:pt>
                <c:pt idx="1">
                  <c:v>58792.957499999997</c:v>
                </c:pt>
                <c:pt idx="2">
                  <c:v>106184.4277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F-475D-9D18-EC24F9946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10160"/>
        <c:axId val="188613040"/>
      </c:scatterChart>
      <c:valAx>
        <c:axId val="1886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3040"/>
        <c:crosses val="autoZero"/>
        <c:crossBetween val="midCat"/>
      </c:valAx>
      <c:valAx>
        <c:axId val="1886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Worksheet!$K$10:$K$17</c:f>
              <c:numCache>
                <c:formatCode>General</c:formatCode>
                <c:ptCount val="8"/>
                <c:pt idx="0">
                  <c:v>12305.241862172386</c:v>
                </c:pt>
                <c:pt idx="1">
                  <c:v>9950.1205572939671</c:v>
                </c:pt>
                <c:pt idx="2">
                  <c:v>12611.645038143721</c:v>
                </c:pt>
                <c:pt idx="3">
                  <c:v>12939.340088229415</c:v>
                </c:pt>
                <c:pt idx="4">
                  <c:v>5167.8949549061299</c:v>
                </c:pt>
                <c:pt idx="5">
                  <c:v>7655.7704585975871</c:v>
                </c:pt>
                <c:pt idx="6">
                  <c:v>11900.281840544549</c:v>
                </c:pt>
                <c:pt idx="7">
                  <c:v>9717.3402440901227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0-4BDF-B764-CB51AFB7C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415136"/>
        <c:axId val="545412736"/>
      </c:barChart>
      <c:catAx>
        <c:axId val="54541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2736"/>
        <c:crosses val="autoZero"/>
        <c:auto val="1"/>
        <c:lblAlgn val="ctr"/>
        <c:lblOffset val="100"/>
        <c:noMultiLvlLbl val="0"/>
      </c:catAx>
      <c:valAx>
        <c:axId val="545412736"/>
        <c:scaling>
          <c:orientation val="minMax"/>
          <c:max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(Worksheet!$K$18:$K$24,Worksheet!$K$28)</c:f>
              <c:numCache>
                <c:formatCode>General</c:formatCode>
                <c:ptCount val="8"/>
                <c:pt idx="0">
                  <c:v>81845.520247377819</c:v>
                </c:pt>
                <c:pt idx="1">
                  <c:v>93248.004837318571</c:v>
                </c:pt>
                <c:pt idx="2">
                  <c:v>84043.897968725258</c:v>
                </c:pt>
                <c:pt idx="3">
                  <c:v>113412.14499969156</c:v>
                </c:pt>
                <c:pt idx="4">
                  <c:v>77089.199023635811</c:v>
                </c:pt>
                <c:pt idx="5">
                  <c:v>119371.52574371742</c:v>
                </c:pt>
                <c:pt idx="6">
                  <c:v>87815.691691191518</c:v>
                </c:pt>
                <c:pt idx="7">
                  <c:v>86841.941050261012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2-4785-8454-965BEABE1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597584"/>
        <c:axId val="275596144"/>
      </c:barChart>
      <c:catAx>
        <c:axId val="27559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96144"/>
        <c:crosses val="autoZero"/>
        <c:auto val="1"/>
        <c:lblAlgn val="ctr"/>
        <c:lblOffset val="100"/>
        <c:noMultiLvlLbl val="0"/>
      </c:catAx>
      <c:valAx>
        <c:axId val="2755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9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Worksheet!$K$29:$K$36</c:f>
              <c:numCache>
                <c:formatCode>General</c:formatCode>
                <c:ptCount val="8"/>
                <c:pt idx="0">
                  <c:v>36073.880812525495</c:v>
                </c:pt>
                <c:pt idx="1">
                  <c:v>54855.209339551235</c:v>
                </c:pt>
                <c:pt idx="2">
                  <c:v>38483.197880108084</c:v>
                </c:pt>
                <c:pt idx="3">
                  <c:v>63438.787257013122</c:v>
                </c:pt>
                <c:pt idx="4">
                  <c:v>41869.128022130652</c:v>
                </c:pt>
                <c:pt idx="5">
                  <c:v>39736.650720055659</c:v>
                </c:pt>
                <c:pt idx="6">
                  <c:v>38443.434506458245</c:v>
                </c:pt>
                <c:pt idx="7">
                  <c:v>47135.304491310242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6-4FD9-8447-8AD6A467C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627952"/>
        <c:axId val="336622672"/>
      </c:barChart>
      <c:catAx>
        <c:axId val="33662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22672"/>
        <c:crosses val="autoZero"/>
        <c:auto val="1"/>
        <c:lblAlgn val="ctr"/>
        <c:lblOffset val="100"/>
        <c:noMultiLvlLbl val="0"/>
      </c:catAx>
      <c:valAx>
        <c:axId val="336622672"/>
        <c:scaling>
          <c:orientation val="minMax"/>
          <c:max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2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(Worksheet!$N$10,Worksheet!$N$18,Worksheet!$N$29)</c:f>
                <c:numCache>
                  <c:formatCode>General</c:formatCode>
                  <c:ptCount val="3"/>
                  <c:pt idx="0">
                    <c:v>2566.1540768922337</c:v>
                  </c:pt>
                  <c:pt idx="1">
                    <c:v>14294.873505409345</c:v>
                  </c:pt>
                  <c:pt idx="2">
                    <c:v>8974.3486060468167</c:v>
                  </c:pt>
                </c:numCache>
              </c:numRef>
            </c:plus>
            <c:minus>
              <c:numRef>
                <c:f>(Worksheet!$N$10,Worksheet!$N$18,Worksheet!$N$29)</c:f>
                <c:numCache>
                  <c:formatCode>General</c:formatCode>
                  <c:ptCount val="3"/>
                  <c:pt idx="0">
                    <c:v>2566.1540768922337</c:v>
                  </c:pt>
                  <c:pt idx="1">
                    <c:v>14294.873505409345</c:v>
                  </c:pt>
                  <c:pt idx="2">
                    <c:v>8974.3486060468167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(Worksheet!$M$10,Worksheet!$M$18,Worksheet!$M$29)</c:f>
              <c:numCache>
                <c:formatCode>General</c:formatCode>
                <c:ptCount val="3"/>
                <c:pt idx="0">
                  <c:v>10280.954380497235</c:v>
                </c:pt>
                <c:pt idx="1">
                  <c:v>92958.490695239874</c:v>
                </c:pt>
                <c:pt idx="2">
                  <c:v>45004.449128644097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0-4462-9E3F-8817A6ABB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15104"/>
        <c:axId val="198122704"/>
      </c:barChart>
      <c:catAx>
        <c:axId val="20441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22704"/>
        <c:crosses val="autoZero"/>
        <c:auto val="1"/>
        <c:lblAlgn val="ctr"/>
        <c:lblOffset val="100"/>
        <c:noMultiLvlLbl val="0"/>
      </c:catAx>
      <c:valAx>
        <c:axId val="1981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4.xml"/><Relationship Id="rId7" Type="http://schemas.openxmlformats.org/officeDocument/2006/relationships/image" Target="../media/image4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11</xdr:row>
      <xdr:rowOff>118110</xdr:rowOff>
    </xdr:from>
    <xdr:to>
      <xdr:col>14</xdr:col>
      <xdr:colOff>400050</xdr:colOff>
      <xdr:row>26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8A0AC-5A18-0F23-6C8B-0A651D8EA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68580</xdr:colOff>
      <xdr:row>7</xdr:row>
      <xdr:rowOff>129765</xdr:rowOff>
    </xdr:from>
    <xdr:to>
      <xdr:col>22</xdr:col>
      <xdr:colOff>373380</xdr:colOff>
      <xdr:row>22</xdr:row>
      <xdr:rowOff>129765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4CDC66-D8A7-893D-BB2D-079185C49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112059</xdr:colOff>
      <xdr:row>23</xdr:row>
      <xdr:rowOff>8964</xdr:rowOff>
    </xdr:from>
    <xdr:to>
      <xdr:col>22</xdr:col>
      <xdr:colOff>416859</xdr:colOff>
      <xdr:row>38</xdr:row>
      <xdr:rowOff>62753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B54F6E-F88A-5754-8AEC-343258B5B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147917</xdr:colOff>
      <xdr:row>39</xdr:row>
      <xdr:rowOff>8963</xdr:rowOff>
    </xdr:from>
    <xdr:to>
      <xdr:col>22</xdr:col>
      <xdr:colOff>452717</xdr:colOff>
      <xdr:row>54</xdr:row>
      <xdr:rowOff>62752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1D7E06-458B-DCA6-44B2-5827B80C7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582707</xdr:colOff>
      <xdr:row>6</xdr:row>
      <xdr:rowOff>116543</xdr:rowOff>
    </xdr:from>
    <xdr:to>
      <xdr:col>32</xdr:col>
      <xdr:colOff>1996</xdr:colOff>
      <xdr:row>25</xdr:row>
      <xdr:rowOff>89647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03BFD2-CF06-13A5-5DE8-0411FC85A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24095" y="1192308"/>
          <a:ext cx="5515289" cy="3379692"/>
        </a:xfrm>
        <a:prstGeom prst="rect">
          <a:avLst/>
        </a:prstGeom>
      </xdr:spPr>
    </xdr:pic>
    <xdr:clientData/>
  </xdr:twoCellAnchor>
  <xdr:twoCellAnchor>
    <xdr:from>
      <xdr:col>22</xdr:col>
      <xdr:colOff>582706</xdr:colOff>
      <xdr:row>26</xdr:row>
      <xdr:rowOff>71716</xdr:rowOff>
    </xdr:from>
    <xdr:to>
      <xdr:col>37</xdr:col>
      <xdr:colOff>107577</xdr:colOff>
      <xdr:row>53</xdr:row>
      <xdr:rowOff>17930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A64641BB-0BB8-0D81-5300-CC59E79BDA25}"/>
            </a:ext>
          </a:extLst>
        </xdr:cNvPr>
        <xdr:cNvGrpSpPr/>
      </xdr:nvGrpSpPr>
      <xdr:grpSpPr>
        <a:xfrm>
          <a:off x="15724094" y="4733363"/>
          <a:ext cx="8668871" cy="4787155"/>
          <a:chOff x="1293018" y="12903201"/>
          <a:chExt cx="18043858" cy="11125316"/>
        </a:xfrm>
      </xdr:grpSpPr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73CDD563-AEEA-0BDA-BC25-091B4E21A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93018" y="12903201"/>
            <a:ext cx="8996847" cy="5552340"/>
          </a:xfrm>
          <a:prstGeom prst="rect">
            <a:avLst/>
          </a:prstGeom>
        </xdr:spPr>
      </xdr:pic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4424A7E0-13BD-F558-F421-8F220C1BAB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0306586" y="12913518"/>
            <a:ext cx="8996847" cy="5552340"/>
          </a:xfrm>
          <a:prstGeom prst="rect">
            <a:avLst/>
          </a:prstGeom>
        </xdr:spPr>
      </xdr:pic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E6C54458-1EFA-F4F5-C1BA-A9D8B46A20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293019" y="18465858"/>
            <a:ext cx="9013568" cy="5562659"/>
          </a:xfrm>
          <a:prstGeom prst="rect">
            <a:avLst/>
          </a:prstGeom>
        </xdr:spPr>
      </xdr:pic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7B4955DD-AE11-4CBF-A595-E579914C9C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0323308" y="18465858"/>
            <a:ext cx="9013568" cy="5562659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237566</xdr:colOff>
      <xdr:row>54</xdr:row>
      <xdr:rowOff>107576</xdr:rowOff>
    </xdr:from>
    <xdr:to>
      <xdr:col>22</xdr:col>
      <xdr:colOff>542366</xdr:colOff>
      <xdr:row>69</xdr:row>
      <xdr:rowOff>161364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33FE54-B486-77E3-EFA0-C960D9E3D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workbookViewId="0">
      <selection sqref="A1:M5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14</v>
      </c>
      <c r="D2" t="s">
        <v>15</v>
      </c>
      <c r="F2" t="s">
        <v>16</v>
      </c>
      <c r="G2" t="s">
        <v>17</v>
      </c>
      <c r="H2" t="s">
        <v>18</v>
      </c>
      <c r="J2" t="s">
        <v>15</v>
      </c>
      <c r="K2" t="s">
        <v>19</v>
      </c>
      <c r="L2" t="s">
        <v>19</v>
      </c>
      <c r="M2" t="s">
        <v>19</v>
      </c>
    </row>
    <row r="3" spans="1:13" x14ac:dyDescent="0.3"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  <row r="4" spans="1:13" x14ac:dyDescent="0.3">
      <c r="D4" t="s">
        <v>21</v>
      </c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</row>
    <row r="5" spans="1:13" x14ac:dyDescent="0.3">
      <c r="A5">
        <v>1</v>
      </c>
      <c r="B5" t="s">
        <v>22</v>
      </c>
      <c r="C5" t="s">
        <v>23</v>
      </c>
      <c r="D5">
        <v>2.27</v>
      </c>
      <c r="E5" t="s">
        <v>24</v>
      </c>
      <c r="F5">
        <v>100</v>
      </c>
      <c r="G5">
        <v>110477.55620000001</v>
      </c>
      <c r="H5">
        <v>759362.62</v>
      </c>
      <c r="I5" t="s">
        <v>25</v>
      </c>
      <c r="J5">
        <v>0.11899999999999999</v>
      </c>
      <c r="K5">
        <v>0.96</v>
      </c>
      <c r="L5" t="s">
        <v>24</v>
      </c>
      <c r="M5">
        <v>2006</v>
      </c>
    </row>
    <row r="6" spans="1:13" x14ac:dyDescent="0.3">
      <c r="A6">
        <v>2</v>
      </c>
      <c r="B6" t="s">
        <v>26</v>
      </c>
      <c r="C6" t="s">
        <v>23</v>
      </c>
      <c r="D6">
        <v>2.2770000000000001</v>
      </c>
      <c r="E6" t="s">
        <v>24</v>
      </c>
      <c r="F6">
        <v>4.0599999999999996</v>
      </c>
      <c r="G6">
        <v>111022.2191</v>
      </c>
      <c r="H6">
        <v>766914.47</v>
      </c>
      <c r="I6" t="s">
        <v>25</v>
      </c>
      <c r="J6">
        <v>0.11700000000000001</v>
      </c>
      <c r="K6">
        <v>0.97</v>
      </c>
      <c r="L6">
        <v>26.14</v>
      </c>
      <c r="M6">
        <v>2092</v>
      </c>
    </row>
    <row r="7" spans="1:13" x14ac:dyDescent="0.3">
      <c r="A7">
        <v>3</v>
      </c>
      <c r="B7" t="s">
        <v>27</v>
      </c>
      <c r="C7" t="s">
        <v>23</v>
      </c>
      <c r="D7">
        <v>2.29</v>
      </c>
      <c r="E7" t="s">
        <v>24</v>
      </c>
      <c r="F7">
        <v>18.059999999999999</v>
      </c>
      <c r="G7">
        <v>325772.27649999998</v>
      </c>
      <c r="H7">
        <v>2712205.27</v>
      </c>
      <c r="I7" t="s">
        <v>25</v>
      </c>
      <c r="J7">
        <v>0.108</v>
      </c>
      <c r="K7">
        <v>1.7</v>
      </c>
      <c r="L7">
        <v>10.23</v>
      </c>
      <c r="M7">
        <v>2471</v>
      </c>
    </row>
    <row r="8" spans="1:13" x14ac:dyDescent="0.3">
      <c r="A8">
        <v>4</v>
      </c>
      <c r="B8" t="s">
        <v>28</v>
      </c>
      <c r="C8" t="s">
        <v>23</v>
      </c>
      <c r="D8">
        <v>2.282</v>
      </c>
      <c r="E8" t="s">
        <v>24</v>
      </c>
      <c r="F8">
        <v>14.7</v>
      </c>
      <c r="G8">
        <v>257092.02309999999</v>
      </c>
      <c r="H8">
        <v>2521808.9900000002</v>
      </c>
      <c r="I8" t="s">
        <v>25</v>
      </c>
      <c r="J8">
        <v>0.1</v>
      </c>
      <c r="K8">
        <v>1.27</v>
      </c>
      <c r="L8">
        <v>1.1499999999999999</v>
      </c>
      <c r="M8">
        <v>2903</v>
      </c>
    </row>
    <row r="9" spans="1:13" x14ac:dyDescent="0.3">
      <c r="A9">
        <v>5</v>
      </c>
      <c r="B9" t="s">
        <v>29</v>
      </c>
      <c r="C9" t="s">
        <v>23</v>
      </c>
      <c r="D9">
        <v>2.286</v>
      </c>
      <c r="E9" t="s">
        <v>24</v>
      </c>
      <c r="F9">
        <v>50.81</v>
      </c>
      <c r="G9">
        <v>251166.4112</v>
      </c>
      <c r="H9">
        <v>2490447.85</v>
      </c>
      <c r="I9" t="s">
        <v>25</v>
      </c>
      <c r="J9">
        <v>9.9000000000000005E-2</v>
      </c>
      <c r="K9">
        <v>1.24</v>
      </c>
      <c r="L9">
        <v>1.1599999999999999</v>
      </c>
      <c r="M9">
        <v>2950</v>
      </c>
    </row>
    <row r="10" spans="1:13" x14ac:dyDescent="0.3">
      <c r="A10">
        <v>6</v>
      </c>
      <c r="B10" t="s">
        <v>30</v>
      </c>
      <c r="C10" t="s">
        <v>23</v>
      </c>
      <c r="D10">
        <v>2.2869999999999999</v>
      </c>
      <c r="E10" t="s">
        <v>24</v>
      </c>
      <c r="F10">
        <v>47.77</v>
      </c>
      <c r="G10">
        <v>246692.04560000001</v>
      </c>
      <c r="H10">
        <v>2471825.0699999998</v>
      </c>
      <c r="I10" t="s">
        <v>25</v>
      </c>
      <c r="J10">
        <v>9.9000000000000005E-2</v>
      </c>
      <c r="K10">
        <v>1.22</v>
      </c>
      <c r="L10">
        <v>1.1499999999999999</v>
      </c>
      <c r="M10">
        <v>2972</v>
      </c>
    </row>
    <row r="11" spans="1:13" x14ac:dyDescent="0.3">
      <c r="A11">
        <v>7</v>
      </c>
      <c r="B11" t="s">
        <v>31</v>
      </c>
      <c r="C11" t="s">
        <v>23</v>
      </c>
      <c r="D11">
        <v>2.2930000000000001</v>
      </c>
      <c r="E11" t="s">
        <v>24</v>
      </c>
      <c r="F11">
        <v>82.89</v>
      </c>
      <c r="G11">
        <v>319448.70970000001</v>
      </c>
      <c r="H11">
        <v>2726713.28</v>
      </c>
      <c r="I11" t="s">
        <v>25</v>
      </c>
      <c r="J11">
        <v>0.107</v>
      </c>
      <c r="K11">
        <v>1.59</v>
      </c>
      <c r="L11">
        <v>24.03</v>
      </c>
      <c r="M11">
        <v>2520</v>
      </c>
    </row>
    <row r="12" spans="1:13" x14ac:dyDescent="0.3">
      <c r="A12">
        <v>8</v>
      </c>
      <c r="B12" t="s">
        <v>32</v>
      </c>
      <c r="C12" t="s">
        <v>23</v>
      </c>
      <c r="D12">
        <v>2.2879999999999998</v>
      </c>
      <c r="E12" t="s">
        <v>24</v>
      </c>
      <c r="F12">
        <v>35.33</v>
      </c>
      <c r="G12">
        <v>335555.92540000001</v>
      </c>
      <c r="H12">
        <v>3625539.94</v>
      </c>
      <c r="I12" t="s">
        <v>25</v>
      </c>
      <c r="J12">
        <v>8.8999999999999996E-2</v>
      </c>
      <c r="K12">
        <v>1.32</v>
      </c>
      <c r="L12">
        <v>1.28</v>
      </c>
      <c r="M12">
        <v>3641</v>
      </c>
    </row>
    <row r="13" spans="1:13" x14ac:dyDescent="0.3">
      <c r="A13">
        <v>9</v>
      </c>
      <c r="B13" t="s">
        <v>33</v>
      </c>
      <c r="C13" t="s">
        <v>23</v>
      </c>
      <c r="D13">
        <v>2.2839999999999998</v>
      </c>
      <c r="E13" t="s">
        <v>24</v>
      </c>
      <c r="F13">
        <v>32.28</v>
      </c>
      <c r="G13">
        <v>213985.58230000001</v>
      </c>
      <c r="H13">
        <v>2277545.54</v>
      </c>
      <c r="I13" t="s">
        <v>25</v>
      </c>
      <c r="J13">
        <v>0.09</v>
      </c>
      <c r="K13">
        <v>1.33</v>
      </c>
      <c r="L13">
        <v>1.25</v>
      </c>
      <c r="M13">
        <v>3548</v>
      </c>
    </row>
    <row r="14" spans="1:13" x14ac:dyDescent="0.3">
      <c r="A14">
        <v>10</v>
      </c>
      <c r="B14" t="s">
        <v>34</v>
      </c>
      <c r="C14" t="s">
        <v>23</v>
      </c>
      <c r="D14">
        <v>2.29</v>
      </c>
      <c r="E14" t="s">
        <v>24</v>
      </c>
      <c r="F14">
        <v>35.67</v>
      </c>
      <c r="G14">
        <v>333025.82490000001</v>
      </c>
      <c r="H14">
        <v>3566308.76</v>
      </c>
      <c r="I14" t="s">
        <v>25</v>
      </c>
      <c r="J14">
        <v>0.09</v>
      </c>
      <c r="K14">
        <v>1.29</v>
      </c>
      <c r="L14">
        <v>1.27</v>
      </c>
      <c r="M14">
        <v>3591</v>
      </c>
    </row>
    <row r="15" spans="1:13" x14ac:dyDescent="0.3">
      <c r="A15">
        <v>11</v>
      </c>
      <c r="B15" t="s">
        <v>35</v>
      </c>
      <c r="C15" t="s">
        <v>23</v>
      </c>
      <c r="D15">
        <v>2.2879999999999998</v>
      </c>
      <c r="E15" t="s">
        <v>24</v>
      </c>
      <c r="F15">
        <v>35.65</v>
      </c>
      <c r="G15">
        <v>352064.13260000001</v>
      </c>
      <c r="H15">
        <v>3823676.06</v>
      </c>
      <c r="I15" t="s">
        <v>25</v>
      </c>
      <c r="J15">
        <v>8.7999999999999995E-2</v>
      </c>
      <c r="K15">
        <v>1.32</v>
      </c>
      <c r="L15">
        <v>1.29</v>
      </c>
      <c r="M15">
        <v>3731</v>
      </c>
    </row>
    <row r="16" spans="1:13" x14ac:dyDescent="0.3">
      <c r="A16">
        <v>12</v>
      </c>
      <c r="B16" t="s">
        <v>36</v>
      </c>
      <c r="C16" t="s">
        <v>23</v>
      </c>
      <c r="D16">
        <v>2.2850000000000001</v>
      </c>
      <c r="E16" t="s">
        <v>24</v>
      </c>
      <c r="F16">
        <v>32.28</v>
      </c>
      <c r="G16">
        <v>111283.60709999999</v>
      </c>
      <c r="H16">
        <v>1191353.6399999999</v>
      </c>
      <c r="I16" t="s">
        <v>25</v>
      </c>
      <c r="J16">
        <v>0.09</v>
      </c>
      <c r="K16">
        <v>1.34</v>
      </c>
      <c r="L16">
        <v>1.22</v>
      </c>
      <c r="M16">
        <v>3588</v>
      </c>
    </row>
    <row r="17" spans="1:13" x14ac:dyDescent="0.3">
      <c r="A17">
        <v>13</v>
      </c>
      <c r="B17" t="s">
        <v>37</v>
      </c>
      <c r="C17" t="s">
        <v>23</v>
      </c>
      <c r="D17">
        <v>2.2850000000000001</v>
      </c>
      <c r="E17" t="s">
        <v>24</v>
      </c>
      <c r="F17">
        <v>26.75</v>
      </c>
      <c r="G17">
        <v>183865.095</v>
      </c>
      <c r="H17">
        <v>1975754.74</v>
      </c>
      <c r="I17" t="s">
        <v>25</v>
      </c>
      <c r="J17">
        <v>8.8999999999999996E-2</v>
      </c>
      <c r="K17">
        <v>1.33</v>
      </c>
      <c r="L17">
        <v>1.23</v>
      </c>
      <c r="M17">
        <v>3613</v>
      </c>
    </row>
    <row r="18" spans="1:13" x14ac:dyDescent="0.3">
      <c r="A18">
        <v>14</v>
      </c>
      <c r="B18" t="s">
        <v>38</v>
      </c>
      <c r="C18" t="s">
        <v>23</v>
      </c>
      <c r="D18">
        <v>2.2879999999999998</v>
      </c>
      <c r="E18" t="s">
        <v>24</v>
      </c>
      <c r="F18">
        <v>34.5</v>
      </c>
      <c r="G18">
        <v>383049.25109999999</v>
      </c>
      <c r="H18">
        <v>4101837.6</v>
      </c>
      <c r="I18" t="s">
        <v>25</v>
      </c>
      <c r="J18">
        <v>8.8999999999999996E-2</v>
      </c>
      <c r="K18">
        <v>1.33</v>
      </c>
      <c r="L18">
        <v>1.31</v>
      </c>
      <c r="M18">
        <v>3659</v>
      </c>
    </row>
    <row r="19" spans="1:13" x14ac:dyDescent="0.3">
      <c r="A19">
        <v>15</v>
      </c>
      <c r="B19" t="s">
        <v>39</v>
      </c>
      <c r="C19" t="s">
        <v>23</v>
      </c>
      <c r="D19">
        <v>2.286</v>
      </c>
      <c r="E19" t="s">
        <v>24</v>
      </c>
      <c r="F19">
        <v>28.45</v>
      </c>
      <c r="G19">
        <v>258766.3616</v>
      </c>
      <c r="H19">
        <v>2795815.01</v>
      </c>
      <c r="I19" t="s">
        <v>25</v>
      </c>
      <c r="J19">
        <v>8.8999999999999996E-2</v>
      </c>
      <c r="K19">
        <v>1.34</v>
      </c>
      <c r="L19">
        <v>1.25</v>
      </c>
      <c r="M19">
        <v>3658</v>
      </c>
    </row>
    <row r="20" spans="1:13" x14ac:dyDescent="0.3">
      <c r="A20">
        <v>16</v>
      </c>
      <c r="B20" t="s">
        <v>40</v>
      </c>
      <c r="C20" t="s">
        <v>23</v>
      </c>
      <c r="D20">
        <v>2.286</v>
      </c>
      <c r="E20" t="s">
        <v>24</v>
      </c>
      <c r="F20">
        <v>19.71</v>
      </c>
      <c r="G20">
        <v>590246.67610000004</v>
      </c>
      <c r="H20">
        <v>6522938.7999999998</v>
      </c>
      <c r="I20" t="s">
        <v>25</v>
      </c>
      <c r="J20">
        <v>8.5999999999999993E-2</v>
      </c>
      <c r="K20">
        <v>1.23</v>
      </c>
      <c r="L20">
        <v>1.28</v>
      </c>
      <c r="M20">
        <v>3944</v>
      </c>
    </row>
    <row r="21" spans="1:13" x14ac:dyDescent="0.3">
      <c r="A21">
        <v>17</v>
      </c>
      <c r="B21" t="s">
        <v>41</v>
      </c>
      <c r="C21" t="s">
        <v>23</v>
      </c>
      <c r="D21">
        <v>2.2890000000000001</v>
      </c>
      <c r="E21" t="s">
        <v>24</v>
      </c>
      <c r="F21">
        <v>19.05</v>
      </c>
      <c r="G21">
        <v>667831.61670000001</v>
      </c>
      <c r="H21">
        <v>7541595.1299999999</v>
      </c>
      <c r="I21" t="s">
        <v>25</v>
      </c>
      <c r="J21">
        <v>8.2000000000000003E-2</v>
      </c>
      <c r="K21">
        <v>1.08</v>
      </c>
      <c r="L21">
        <v>1.34</v>
      </c>
      <c r="M21">
        <v>4268</v>
      </c>
    </row>
    <row r="22" spans="1:13" x14ac:dyDescent="0.3">
      <c r="A22">
        <v>18</v>
      </c>
      <c r="B22" t="s">
        <v>42</v>
      </c>
      <c r="C22" t="s">
        <v>23</v>
      </c>
      <c r="D22">
        <v>2.2879999999999998</v>
      </c>
      <c r="E22" t="s">
        <v>24</v>
      </c>
      <c r="F22">
        <v>22.26</v>
      </c>
      <c r="G22">
        <v>753884.4754</v>
      </c>
      <c r="H22">
        <v>8498840.1500000004</v>
      </c>
      <c r="I22" t="s">
        <v>25</v>
      </c>
      <c r="J22">
        <v>8.4000000000000005E-2</v>
      </c>
      <c r="K22">
        <v>1.21</v>
      </c>
      <c r="L22">
        <v>1.31</v>
      </c>
      <c r="M22">
        <v>4111</v>
      </c>
    </row>
    <row r="23" spans="1:13" x14ac:dyDescent="0.3">
      <c r="A23">
        <v>19</v>
      </c>
      <c r="B23" t="s">
        <v>43</v>
      </c>
      <c r="C23" t="s">
        <v>23</v>
      </c>
      <c r="D23">
        <v>2.29</v>
      </c>
      <c r="E23" t="s">
        <v>24</v>
      </c>
      <c r="F23">
        <v>19</v>
      </c>
      <c r="G23">
        <v>905831.57250000001</v>
      </c>
      <c r="H23">
        <v>9978699.0199999996</v>
      </c>
      <c r="I23" t="s">
        <v>25</v>
      </c>
      <c r="J23">
        <v>8.5000000000000006E-2</v>
      </c>
      <c r="K23">
        <v>1.1100000000000001</v>
      </c>
      <c r="L23">
        <v>1.32</v>
      </c>
      <c r="M23">
        <v>4039</v>
      </c>
    </row>
    <row r="24" spans="1:13" x14ac:dyDescent="0.3">
      <c r="A24">
        <v>20</v>
      </c>
      <c r="B24" t="s">
        <v>44</v>
      </c>
      <c r="C24" t="s">
        <v>23</v>
      </c>
      <c r="D24">
        <v>2.286</v>
      </c>
      <c r="E24" t="s">
        <v>24</v>
      </c>
      <c r="F24">
        <v>20.74</v>
      </c>
      <c r="G24">
        <v>647851.34080000001</v>
      </c>
      <c r="H24">
        <v>7155382.2400000002</v>
      </c>
      <c r="I24" t="s">
        <v>25</v>
      </c>
      <c r="J24">
        <v>8.5999999999999993E-2</v>
      </c>
      <c r="K24">
        <v>1.21</v>
      </c>
      <c r="L24">
        <v>1.28</v>
      </c>
      <c r="M24">
        <v>3935</v>
      </c>
    </row>
    <row r="25" spans="1:13" x14ac:dyDescent="0.3">
      <c r="A25">
        <v>21</v>
      </c>
      <c r="B25" t="s">
        <v>45</v>
      </c>
      <c r="C25" t="s">
        <v>23</v>
      </c>
      <c r="D25">
        <v>2.2909999999999999</v>
      </c>
      <c r="E25" t="s">
        <v>24</v>
      </c>
      <c r="F25">
        <v>24.4</v>
      </c>
      <c r="G25">
        <v>1234265.7105</v>
      </c>
      <c r="H25">
        <v>13781896.34</v>
      </c>
      <c r="I25" t="s">
        <v>25</v>
      </c>
      <c r="J25">
        <v>8.5000000000000006E-2</v>
      </c>
      <c r="K25">
        <v>1.22</v>
      </c>
      <c r="L25">
        <v>1.33</v>
      </c>
      <c r="M25">
        <v>4015</v>
      </c>
    </row>
    <row r="26" spans="1:13" x14ac:dyDescent="0.3">
      <c r="A26">
        <v>22</v>
      </c>
      <c r="B26" t="s">
        <v>46</v>
      </c>
      <c r="C26" t="s">
        <v>23</v>
      </c>
      <c r="D26">
        <v>2.2869999999999999</v>
      </c>
      <c r="E26" t="s">
        <v>24</v>
      </c>
      <c r="F26">
        <v>18.78</v>
      </c>
      <c r="G26">
        <v>668759.15130000003</v>
      </c>
      <c r="H26">
        <v>7297842.2800000003</v>
      </c>
      <c r="I26" t="s">
        <v>25</v>
      </c>
      <c r="J26">
        <v>8.5999999999999993E-2</v>
      </c>
      <c r="K26">
        <v>1.17</v>
      </c>
      <c r="L26">
        <v>1.26</v>
      </c>
      <c r="M26">
        <v>3883</v>
      </c>
    </row>
    <row r="27" spans="1:13" x14ac:dyDescent="0.3">
      <c r="A27">
        <v>23</v>
      </c>
      <c r="B27" t="s">
        <v>47</v>
      </c>
      <c r="C27" t="s">
        <v>23</v>
      </c>
      <c r="D27">
        <v>2.2930000000000001</v>
      </c>
      <c r="E27" t="s">
        <v>24</v>
      </c>
      <c r="F27">
        <v>44.3</v>
      </c>
      <c r="G27">
        <v>324256.3015</v>
      </c>
      <c r="H27">
        <v>2792495.32</v>
      </c>
      <c r="I27" t="s">
        <v>25</v>
      </c>
      <c r="J27">
        <v>0.106</v>
      </c>
      <c r="K27">
        <v>1.57</v>
      </c>
      <c r="L27">
        <v>20.5</v>
      </c>
      <c r="M27">
        <v>2569</v>
      </c>
    </row>
    <row r="28" spans="1:13" x14ac:dyDescent="0.3">
      <c r="A28">
        <v>24</v>
      </c>
      <c r="B28" t="s">
        <v>48</v>
      </c>
      <c r="C28" t="s">
        <v>23</v>
      </c>
      <c r="D28">
        <v>2.2919999999999998</v>
      </c>
      <c r="E28" t="s">
        <v>24</v>
      </c>
      <c r="F28">
        <v>55.32</v>
      </c>
      <c r="G28">
        <v>277203.78590000002</v>
      </c>
      <c r="H28">
        <v>2644067.8199999998</v>
      </c>
      <c r="I28" t="s">
        <v>25</v>
      </c>
      <c r="J28">
        <v>0.10199999999999999</v>
      </c>
      <c r="K28">
        <v>1.32</v>
      </c>
      <c r="L28">
        <v>1.22</v>
      </c>
      <c r="M28">
        <v>2809</v>
      </c>
    </row>
    <row r="29" spans="1:13" x14ac:dyDescent="0.3">
      <c r="A29">
        <v>25</v>
      </c>
      <c r="B29" t="s">
        <v>47</v>
      </c>
      <c r="C29" t="s">
        <v>23</v>
      </c>
      <c r="D29">
        <v>2.2930000000000001</v>
      </c>
      <c r="E29" t="s">
        <v>24</v>
      </c>
      <c r="F29">
        <v>39.799999999999997</v>
      </c>
      <c r="G29">
        <v>337889.85279999999</v>
      </c>
      <c r="H29">
        <v>2894808.26</v>
      </c>
      <c r="I29" t="s">
        <v>25</v>
      </c>
      <c r="J29">
        <v>0.107</v>
      </c>
      <c r="K29">
        <v>1.59</v>
      </c>
      <c r="L29">
        <v>5.32</v>
      </c>
      <c r="M29">
        <v>2549</v>
      </c>
    </row>
    <row r="30" spans="1:13" x14ac:dyDescent="0.3">
      <c r="A30">
        <v>26</v>
      </c>
      <c r="B30" t="s">
        <v>49</v>
      </c>
      <c r="C30" t="s">
        <v>23</v>
      </c>
      <c r="D30">
        <v>2.2869999999999999</v>
      </c>
      <c r="E30" t="s">
        <v>24</v>
      </c>
      <c r="F30">
        <v>20.66</v>
      </c>
      <c r="G30">
        <v>696537.50859999994</v>
      </c>
      <c r="H30">
        <v>7797619.7999999998</v>
      </c>
      <c r="I30" t="s">
        <v>25</v>
      </c>
      <c r="J30">
        <v>8.5000000000000006E-2</v>
      </c>
      <c r="K30">
        <v>1.23</v>
      </c>
      <c r="L30">
        <v>1.31</v>
      </c>
      <c r="M30">
        <v>4023</v>
      </c>
    </row>
    <row r="31" spans="1:13" x14ac:dyDescent="0.3">
      <c r="A31">
        <v>27</v>
      </c>
      <c r="B31" t="s">
        <v>50</v>
      </c>
      <c r="C31" t="s">
        <v>23</v>
      </c>
      <c r="D31">
        <v>2.2829999999999999</v>
      </c>
      <c r="E31" t="s">
        <v>24</v>
      </c>
      <c r="F31">
        <v>17.59</v>
      </c>
      <c r="G31">
        <v>619823.31649999996</v>
      </c>
      <c r="H31">
        <v>6807706.8700000001</v>
      </c>
      <c r="I31" t="s">
        <v>25</v>
      </c>
      <c r="J31">
        <v>8.7999999999999995E-2</v>
      </c>
      <c r="K31">
        <v>1.4</v>
      </c>
      <c r="L31">
        <v>1.28</v>
      </c>
      <c r="M31">
        <v>3764</v>
      </c>
    </row>
    <row r="32" spans="1:13" x14ac:dyDescent="0.3">
      <c r="A32">
        <v>28</v>
      </c>
      <c r="B32" t="s">
        <v>51</v>
      </c>
      <c r="C32" t="s">
        <v>23</v>
      </c>
      <c r="D32">
        <v>2.2890000000000001</v>
      </c>
      <c r="E32" t="s">
        <v>24</v>
      </c>
      <c r="F32">
        <v>21.32</v>
      </c>
      <c r="G32">
        <v>1150296.0064999999</v>
      </c>
      <c r="H32">
        <v>12551101.25</v>
      </c>
      <c r="I32" t="s">
        <v>25</v>
      </c>
      <c r="J32">
        <v>8.7999999999999995E-2</v>
      </c>
      <c r="K32">
        <v>1.35</v>
      </c>
      <c r="L32">
        <v>1.31</v>
      </c>
      <c r="M32">
        <v>3740</v>
      </c>
    </row>
    <row r="33" spans="1:13" x14ac:dyDescent="0.3">
      <c r="A33">
        <v>29</v>
      </c>
      <c r="B33" t="s">
        <v>52</v>
      </c>
      <c r="C33" t="s">
        <v>23</v>
      </c>
      <c r="D33">
        <v>2.2850000000000001</v>
      </c>
      <c r="E33" t="s">
        <v>24</v>
      </c>
      <c r="F33">
        <v>20.56</v>
      </c>
      <c r="G33">
        <v>782959.57</v>
      </c>
      <c r="H33">
        <v>8793774.5</v>
      </c>
      <c r="I33" t="s">
        <v>25</v>
      </c>
      <c r="J33">
        <v>8.5000000000000006E-2</v>
      </c>
      <c r="K33">
        <v>1.38</v>
      </c>
      <c r="L33">
        <v>1.3</v>
      </c>
      <c r="M33">
        <v>3959</v>
      </c>
    </row>
    <row r="34" spans="1:13" x14ac:dyDescent="0.3">
      <c r="A34">
        <v>30</v>
      </c>
      <c r="B34" t="s">
        <v>53</v>
      </c>
      <c r="C34" t="s">
        <v>23</v>
      </c>
      <c r="D34">
        <v>2.2890000000000001</v>
      </c>
      <c r="E34" t="s">
        <v>24</v>
      </c>
      <c r="F34">
        <v>24.34</v>
      </c>
      <c r="G34">
        <v>1528934.122</v>
      </c>
      <c r="H34">
        <v>16944868.649999999</v>
      </c>
      <c r="I34" t="s">
        <v>25</v>
      </c>
      <c r="J34">
        <v>8.5999999999999993E-2</v>
      </c>
      <c r="K34">
        <v>1.33</v>
      </c>
      <c r="L34">
        <v>1.32</v>
      </c>
      <c r="M34">
        <v>3886</v>
      </c>
    </row>
    <row r="35" spans="1:13" x14ac:dyDescent="0.3">
      <c r="A35">
        <v>31</v>
      </c>
      <c r="B35" t="s">
        <v>54</v>
      </c>
      <c r="C35" t="s">
        <v>23</v>
      </c>
      <c r="D35">
        <v>2.286</v>
      </c>
      <c r="E35" t="s">
        <v>24</v>
      </c>
      <c r="F35">
        <v>20.45</v>
      </c>
      <c r="G35">
        <v>855587.1361</v>
      </c>
      <c r="H35">
        <v>9534687.7599999998</v>
      </c>
      <c r="I35" t="s">
        <v>25</v>
      </c>
      <c r="J35">
        <v>8.5999999999999993E-2</v>
      </c>
      <c r="K35">
        <v>1.38</v>
      </c>
      <c r="L35">
        <v>1.29</v>
      </c>
      <c r="M35">
        <v>3887</v>
      </c>
    </row>
    <row r="36" spans="1:13" x14ac:dyDescent="0.3">
      <c r="A36">
        <v>32</v>
      </c>
      <c r="B36" t="s">
        <v>55</v>
      </c>
      <c r="C36" t="s">
        <v>23</v>
      </c>
      <c r="D36">
        <v>2.2850000000000001</v>
      </c>
      <c r="E36" t="s">
        <v>24</v>
      </c>
      <c r="F36">
        <v>19.12</v>
      </c>
      <c r="G36">
        <v>734918.21100000001</v>
      </c>
      <c r="H36">
        <v>8240559.1299999999</v>
      </c>
      <c r="I36" t="s">
        <v>25</v>
      </c>
      <c r="J36">
        <v>8.5000000000000006E-2</v>
      </c>
      <c r="K36">
        <v>1.39</v>
      </c>
      <c r="L36">
        <v>1.29</v>
      </c>
      <c r="M36">
        <v>3959</v>
      </c>
    </row>
    <row r="37" spans="1:13" x14ac:dyDescent="0.3">
      <c r="A37">
        <v>33</v>
      </c>
      <c r="B37" t="s">
        <v>56</v>
      </c>
      <c r="C37" t="s">
        <v>23</v>
      </c>
      <c r="D37">
        <v>2.282</v>
      </c>
      <c r="E37" t="s">
        <v>24</v>
      </c>
      <c r="F37">
        <v>18.5</v>
      </c>
      <c r="G37">
        <v>644728.76089999999</v>
      </c>
      <c r="H37">
        <v>7218662.3600000003</v>
      </c>
      <c r="I37" t="s">
        <v>25</v>
      </c>
      <c r="J37">
        <v>8.5999999999999993E-2</v>
      </c>
      <c r="K37">
        <v>1.42</v>
      </c>
      <c r="L37">
        <v>1.28</v>
      </c>
      <c r="M37">
        <v>3940</v>
      </c>
    </row>
    <row r="38" spans="1:13" x14ac:dyDescent="0.3">
      <c r="A38">
        <v>34</v>
      </c>
      <c r="B38" t="s">
        <v>57</v>
      </c>
      <c r="C38" t="s">
        <v>23</v>
      </c>
      <c r="D38">
        <v>2.2869999999999999</v>
      </c>
      <c r="E38" t="s">
        <v>24</v>
      </c>
      <c r="F38">
        <v>19.04</v>
      </c>
      <c r="G38">
        <v>895425.88639999996</v>
      </c>
      <c r="H38">
        <v>9976378.4800000004</v>
      </c>
      <c r="I38" t="s">
        <v>25</v>
      </c>
      <c r="J38">
        <v>8.5999999999999993E-2</v>
      </c>
      <c r="K38">
        <v>1.37</v>
      </c>
      <c r="L38">
        <v>1.3</v>
      </c>
      <c r="M38">
        <v>3895</v>
      </c>
    </row>
    <row r="39" spans="1:13" x14ac:dyDescent="0.3">
      <c r="A39">
        <v>35</v>
      </c>
      <c r="B39" t="s">
        <v>58</v>
      </c>
      <c r="C39" t="s">
        <v>23</v>
      </c>
      <c r="D39">
        <v>2.298</v>
      </c>
      <c r="E39" t="s">
        <v>24</v>
      </c>
      <c r="F39">
        <v>25.7</v>
      </c>
      <c r="G39">
        <v>175616.62359999999</v>
      </c>
      <c r="H39">
        <v>1441806.26</v>
      </c>
      <c r="I39" t="s">
        <v>25</v>
      </c>
      <c r="J39">
        <v>0.11</v>
      </c>
      <c r="K39">
        <v>1.68</v>
      </c>
      <c r="L39">
        <v>9.17</v>
      </c>
      <c r="M39">
        <v>2400</v>
      </c>
    </row>
    <row r="40" spans="1:13" x14ac:dyDescent="0.3">
      <c r="A40">
        <v>36</v>
      </c>
      <c r="B40" t="s">
        <v>59</v>
      </c>
      <c r="C40" t="s">
        <v>23</v>
      </c>
      <c r="D40">
        <v>2.298</v>
      </c>
      <c r="E40" t="s">
        <v>24</v>
      </c>
      <c r="F40">
        <v>37.08</v>
      </c>
      <c r="G40">
        <v>174709.0845</v>
      </c>
      <c r="H40">
        <v>1471944.63</v>
      </c>
      <c r="I40" t="s">
        <v>25</v>
      </c>
      <c r="J40">
        <v>0.105</v>
      </c>
      <c r="K40">
        <v>1.68</v>
      </c>
      <c r="L40">
        <v>11.68</v>
      </c>
      <c r="M40">
        <v>2630</v>
      </c>
    </row>
    <row r="41" spans="1:13" x14ac:dyDescent="0.3">
      <c r="A41">
        <v>37</v>
      </c>
      <c r="B41" t="s">
        <v>60</v>
      </c>
      <c r="C41" t="s">
        <v>23</v>
      </c>
      <c r="D41">
        <v>2.2959999999999998</v>
      </c>
      <c r="E41" t="s">
        <v>24</v>
      </c>
      <c r="F41">
        <v>9.86</v>
      </c>
      <c r="G41">
        <v>173779.3334</v>
      </c>
      <c r="H41">
        <v>1465800.67</v>
      </c>
      <c r="I41" t="s">
        <v>25</v>
      </c>
      <c r="J41">
        <v>0.106</v>
      </c>
      <c r="K41">
        <v>1.59</v>
      </c>
      <c r="L41">
        <v>4.29</v>
      </c>
      <c r="M41">
        <v>2591</v>
      </c>
    </row>
    <row r="42" spans="1:13" x14ac:dyDescent="0.3">
      <c r="A42">
        <v>38</v>
      </c>
      <c r="B42" t="s">
        <v>47</v>
      </c>
      <c r="C42" t="s">
        <v>23</v>
      </c>
      <c r="D42">
        <v>2.2999999999999998</v>
      </c>
      <c r="E42" t="s">
        <v>24</v>
      </c>
      <c r="F42">
        <v>12.3</v>
      </c>
      <c r="G42">
        <v>119711.36440000001</v>
      </c>
      <c r="H42">
        <v>841610.31</v>
      </c>
      <c r="I42" t="s">
        <v>25</v>
      </c>
      <c r="J42">
        <v>0.122</v>
      </c>
      <c r="K42">
        <v>1.34</v>
      </c>
      <c r="L42">
        <v>3.71</v>
      </c>
      <c r="M42">
        <v>1972</v>
      </c>
    </row>
    <row r="43" spans="1:13" x14ac:dyDescent="0.3">
      <c r="A43">
        <v>39</v>
      </c>
      <c r="B43" t="s">
        <v>27</v>
      </c>
      <c r="C43" t="s">
        <v>23</v>
      </c>
      <c r="D43">
        <v>2.294</v>
      </c>
      <c r="E43" t="s">
        <v>24</v>
      </c>
      <c r="F43">
        <v>17.36</v>
      </c>
      <c r="G43">
        <v>333373.90330000001</v>
      </c>
      <c r="H43">
        <v>2778372.4</v>
      </c>
      <c r="I43" t="s">
        <v>25</v>
      </c>
      <c r="J43">
        <v>0.108</v>
      </c>
      <c r="K43">
        <v>1.7</v>
      </c>
      <c r="L43">
        <v>3.68</v>
      </c>
      <c r="M43">
        <v>2488</v>
      </c>
    </row>
    <row r="44" spans="1:13" x14ac:dyDescent="0.3">
      <c r="A44">
        <v>40</v>
      </c>
      <c r="B44" t="s">
        <v>28</v>
      </c>
      <c r="C44" t="s">
        <v>23</v>
      </c>
      <c r="D44">
        <v>2.2930000000000001</v>
      </c>
      <c r="E44" t="s">
        <v>24</v>
      </c>
      <c r="F44">
        <v>30.26</v>
      </c>
      <c r="G44">
        <v>277337.11839999998</v>
      </c>
      <c r="H44">
        <v>2648055.63</v>
      </c>
      <c r="I44" t="s">
        <v>25</v>
      </c>
      <c r="J44">
        <v>0.10199999999999999</v>
      </c>
      <c r="K44">
        <v>1.32</v>
      </c>
      <c r="L44">
        <v>1.27</v>
      </c>
      <c r="M44">
        <v>2828</v>
      </c>
    </row>
    <row r="45" spans="1:13" x14ac:dyDescent="0.3">
      <c r="A45">
        <v>41</v>
      </c>
      <c r="B45" t="s">
        <v>29</v>
      </c>
      <c r="C45" t="s">
        <v>23</v>
      </c>
      <c r="D45">
        <v>2.294</v>
      </c>
      <c r="E45" t="s">
        <v>24</v>
      </c>
      <c r="F45">
        <v>14.31</v>
      </c>
      <c r="G45">
        <v>267017.74949999998</v>
      </c>
      <c r="H45">
        <v>2589145.02</v>
      </c>
      <c r="I45" t="s">
        <v>25</v>
      </c>
      <c r="J45">
        <v>0.10100000000000001</v>
      </c>
      <c r="K45">
        <v>1.27</v>
      </c>
      <c r="L45">
        <v>1.19</v>
      </c>
      <c r="M45">
        <v>2872</v>
      </c>
    </row>
    <row r="46" spans="1:13" x14ac:dyDescent="0.3">
      <c r="A46">
        <v>42</v>
      </c>
      <c r="B46" t="s">
        <v>30</v>
      </c>
      <c r="C46" t="s">
        <v>23</v>
      </c>
      <c r="D46">
        <v>2.2930000000000001</v>
      </c>
      <c r="E46" t="s">
        <v>24</v>
      </c>
      <c r="F46">
        <v>14.5</v>
      </c>
      <c r="G46">
        <v>261419.79560000001</v>
      </c>
      <c r="H46">
        <v>2569092.21</v>
      </c>
      <c r="I46" t="s">
        <v>25</v>
      </c>
      <c r="J46">
        <v>0.1</v>
      </c>
      <c r="K46">
        <v>1.27</v>
      </c>
      <c r="L46">
        <v>1.2</v>
      </c>
      <c r="M46">
        <v>2939</v>
      </c>
    </row>
    <row r="47" spans="1:13" x14ac:dyDescent="0.3">
      <c r="A47">
        <v>43</v>
      </c>
      <c r="B47" t="s">
        <v>22</v>
      </c>
      <c r="C47" t="s">
        <v>23</v>
      </c>
      <c r="D47">
        <v>2.2919999999999998</v>
      </c>
      <c r="E47" t="s">
        <v>24</v>
      </c>
      <c r="F47">
        <v>20.95</v>
      </c>
      <c r="G47">
        <v>323237.19179999997</v>
      </c>
      <c r="H47">
        <v>2735851.07</v>
      </c>
      <c r="I47" t="s">
        <v>25</v>
      </c>
      <c r="J47">
        <v>0.108</v>
      </c>
      <c r="K47">
        <v>1.62</v>
      </c>
      <c r="L47">
        <v>3.87</v>
      </c>
      <c r="M47">
        <v>2487</v>
      </c>
    </row>
    <row r="48" spans="1:13" x14ac:dyDescent="0.3">
      <c r="A48">
        <v>44</v>
      </c>
      <c r="B48" t="s">
        <v>22</v>
      </c>
      <c r="C48" t="s">
        <v>23</v>
      </c>
      <c r="D48">
        <v>1.9350000000000001</v>
      </c>
      <c r="E48" t="s">
        <v>24</v>
      </c>
      <c r="F48">
        <v>27.92</v>
      </c>
      <c r="G48">
        <v>704.09839999999997</v>
      </c>
      <c r="H48">
        <v>14463.78</v>
      </c>
      <c r="I48" t="s">
        <v>25</v>
      </c>
      <c r="J48">
        <v>3.7999999999999999E-2</v>
      </c>
      <c r="K48">
        <v>1.17</v>
      </c>
      <c r="L48" t="s">
        <v>24</v>
      </c>
      <c r="M48">
        <v>14174</v>
      </c>
    </row>
    <row r="49" spans="1:13" x14ac:dyDescent="0.3">
      <c r="A49" t="s">
        <v>61</v>
      </c>
      <c r="D49">
        <v>2.2999999999999998</v>
      </c>
      <c r="E49">
        <v>0</v>
      </c>
      <c r="F49">
        <v>100</v>
      </c>
      <c r="G49">
        <v>1528934.122</v>
      </c>
      <c r="H49">
        <v>16944868.649999999</v>
      </c>
      <c r="J49">
        <v>0.122</v>
      </c>
      <c r="K49">
        <v>1.7</v>
      </c>
      <c r="L49">
        <v>26.14</v>
      </c>
      <c r="M49">
        <v>14174</v>
      </c>
    </row>
    <row r="50" spans="1:13" x14ac:dyDescent="0.3">
      <c r="A50" t="s">
        <v>62</v>
      </c>
      <c r="D50">
        <v>2.2799999999999998</v>
      </c>
      <c r="E50" t="s">
        <v>24</v>
      </c>
      <c r="F50">
        <v>28.51</v>
      </c>
      <c r="G50">
        <v>459486.46100000001</v>
      </c>
      <c r="H50">
        <v>4848572.16</v>
      </c>
      <c r="J50">
        <v>9.4E-2</v>
      </c>
      <c r="K50">
        <v>1.34</v>
      </c>
      <c r="L50">
        <v>3.85</v>
      </c>
      <c r="M50">
        <v>3534</v>
      </c>
    </row>
    <row r="51" spans="1:13" x14ac:dyDescent="0.3">
      <c r="A51" t="s">
        <v>63</v>
      </c>
      <c r="D51">
        <v>1.9350000000000001</v>
      </c>
      <c r="E51">
        <v>0</v>
      </c>
      <c r="F51">
        <v>4.0599999999999996</v>
      </c>
      <c r="G51">
        <v>704.09839999999997</v>
      </c>
      <c r="H51">
        <v>14463.78</v>
      </c>
      <c r="J51">
        <v>3.7999999999999999E-2</v>
      </c>
      <c r="K51">
        <v>0.96</v>
      </c>
      <c r="L51">
        <v>1.1499999999999999</v>
      </c>
      <c r="M51">
        <v>1972</v>
      </c>
    </row>
    <row r="52" spans="1:13" x14ac:dyDescent="0.3">
      <c r="A52" t="s">
        <v>64</v>
      </c>
      <c r="D52">
        <v>5.3999999999999999E-2</v>
      </c>
      <c r="E52" t="s">
        <v>24</v>
      </c>
      <c r="F52">
        <v>17.75</v>
      </c>
      <c r="G52">
        <v>335041.74449999997</v>
      </c>
      <c r="H52">
        <v>3878663.12</v>
      </c>
      <c r="J52">
        <v>1.4E-2</v>
      </c>
      <c r="K52">
        <v>0.18</v>
      </c>
      <c r="L52">
        <v>6.09</v>
      </c>
      <c r="M52">
        <v>1774</v>
      </c>
    </row>
    <row r="53" spans="1:13" x14ac:dyDescent="0.3">
      <c r="A53" t="s">
        <v>65</v>
      </c>
      <c r="D53" s="1">
        <v>2.35E-2</v>
      </c>
      <c r="E53" t="s">
        <v>24</v>
      </c>
      <c r="F53" s="1">
        <v>0.62260000000000004</v>
      </c>
      <c r="G53" s="1">
        <v>0.72919999999999996</v>
      </c>
      <c r="H53" s="1">
        <v>0.8</v>
      </c>
      <c r="J53" s="1">
        <v>0.14749999999999999</v>
      </c>
      <c r="K53" s="1">
        <v>0.1336</v>
      </c>
      <c r="L53" s="1">
        <v>1.5810999999999999</v>
      </c>
      <c r="M53" s="1">
        <v>0.502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3"/>
  <sheetViews>
    <sheetView workbookViewId="0">
      <selection activeCell="G12" sqref="G12:G48"/>
    </sheetView>
  </sheetViews>
  <sheetFormatPr defaultRowHeight="14.4" x14ac:dyDescent="0.3"/>
  <cols>
    <col min="2" max="2" width="16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14</v>
      </c>
      <c r="D2" t="s">
        <v>15</v>
      </c>
      <c r="F2" t="s">
        <v>16</v>
      </c>
      <c r="G2" t="s">
        <v>17</v>
      </c>
      <c r="H2" t="s">
        <v>18</v>
      </c>
      <c r="J2" t="s">
        <v>15</v>
      </c>
      <c r="K2" t="s">
        <v>19</v>
      </c>
      <c r="L2" t="s">
        <v>19</v>
      </c>
      <c r="M2" t="s">
        <v>19</v>
      </c>
    </row>
    <row r="3" spans="1:13" x14ac:dyDescent="0.3"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  <row r="4" spans="1:13" x14ac:dyDescent="0.3">
      <c r="D4" t="s">
        <v>66</v>
      </c>
      <c r="E4" t="s">
        <v>66</v>
      </c>
      <c r="F4" t="s">
        <v>66</v>
      </c>
      <c r="G4" t="s">
        <v>66</v>
      </c>
      <c r="H4" t="s">
        <v>66</v>
      </c>
      <c r="I4" t="s">
        <v>66</v>
      </c>
      <c r="J4" t="s">
        <v>66</v>
      </c>
      <c r="K4" t="s">
        <v>66</v>
      </c>
      <c r="L4" t="s">
        <v>66</v>
      </c>
      <c r="M4" t="s">
        <v>66</v>
      </c>
    </row>
    <row r="5" spans="1:13" x14ac:dyDescent="0.3">
      <c r="A5">
        <v>1</v>
      </c>
      <c r="B5" t="s">
        <v>22</v>
      </c>
      <c r="C5" t="s">
        <v>23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</row>
    <row r="6" spans="1:13" x14ac:dyDescent="0.3">
      <c r="A6">
        <v>2</v>
      </c>
      <c r="B6" t="s">
        <v>26</v>
      </c>
      <c r="C6" t="s">
        <v>23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</row>
    <row r="7" spans="1:13" x14ac:dyDescent="0.3">
      <c r="A7">
        <v>3</v>
      </c>
      <c r="B7" t="s">
        <v>27</v>
      </c>
      <c r="C7" t="s">
        <v>23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</row>
    <row r="8" spans="1:13" x14ac:dyDescent="0.3">
      <c r="A8">
        <v>4</v>
      </c>
      <c r="B8" t="s">
        <v>28</v>
      </c>
      <c r="C8" t="s">
        <v>23</v>
      </c>
      <c r="D8">
        <v>2.4580000000000002</v>
      </c>
      <c r="E8" t="s">
        <v>24</v>
      </c>
      <c r="F8">
        <v>0.87</v>
      </c>
      <c r="G8">
        <v>15270.447099999999</v>
      </c>
      <c r="H8">
        <v>186517.39</v>
      </c>
      <c r="I8" t="s">
        <v>25</v>
      </c>
      <c r="J8">
        <v>0.08</v>
      </c>
      <c r="K8">
        <v>1.7</v>
      </c>
      <c r="L8">
        <v>24.09</v>
      </c>
      <c r="M8">
        <v>5218</v>
      </c>
    </row>
    <row r="9" spans="1:13" x14ac:dyDescent="0.3">
      <c r="A9">
        <v>5</v>
      </c>
      <c r="B9" t="s">
        <v>29</v>
      </c>
      <c r="C9" t="s">
        <v>23</v>
      </c>
      <c r="D9">
        <v>2.4729999999999999</v>
      </c>
      <c r="E9" t="s">
        <v>24</v>
      </c>
      <c r="F9">
        <v>11.89</v>
      </c>
      <c r="G9">
        <v>58792.957499999997</v>
      </c>
      <c r="H9">
        <v>622808.26</v>
      </c>
      <c r="I9" t="s">
        <v>25</v>
      </c>
      <c r="J9">
        <v>9.0999999999999998E-2</v>
      </c>
      <c r="K9">
        <v>1.56</v>
      </c>
      <c r="L9">
        <v>22.44</v>
      </c>
      <c r="M9">
        <v>4109</v>
      </c>
    </row>
    <row r="10" spans="1:13" x14ac:dyDescent="0.3">
      <c r="A10">
        <v>6</v>
      </c>
      <c r="B10" t="s">
        <v>30</v>
      </c>
      <c r="C10" t="s">
        <v>23</v>
      </c>
      <c r="D10">
        <v>2.4769999999999999</v>
      </c>
      <c r="E10" t="s">
        <v>24</v>
      </c>
      <c r="F10">
        <v>20.56</v>
      </c>
      <c r="G10">
        <v>106184.4277</v>
      </c>
      <c r="H10">
        <v>1052590.55</v>
      </c>
      <c r="I10" t="s">
        <v>25</v>
      </c>
      <c r="J10">
        <v>9.7000000000000003E-2</v>
      </c>
      <c r="K10">
        <v>1.51</v>
      </c>
      <c r="L10">
        <v>21.92</v>
      </c>
      <c r="M10">
        <v>3608</v>
      </c>
    </row>
    <row r="11" spans="1:13" x14ac:dyDescent="0.3">
      <c r="A11">
        <v>7</v>
      </c>
      <c r="B11" t="s">
        <v>31</v>
      </c>
      <c r="C11" t="s">
        <v>23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</row>
    <row r="12" spans="1:13" x14ac:dyDescent="0.3">
      <c r="A12">
        <v>8</v>
      </c>
      <c r="B12" t="s">
        <v>32</v>
      </c>
      <c r="C12" t="s">
        <v>23</v>
      </c>
      <c r="D12">
        <v>2.4969999999999999</v>
      </c>
      <c r="E12" t="s">
        <v>24</v>
      </c>
      <c r="F12">
        <v>26.71</v>
      </c>
      <c r="G12">
        <v>253694.72459999999</v>
      </c>
      <c r="H12">
        <v>2265284.41</v>
      </c>
      <c r="I12" t="s">
        <v>25</v>
      </c>
      <c r="J12">
        <v>0.10199999999999999</v>
      </c>
      <c r="K12">
        <v>1.7</v>
      </c>
      <c r="L12">
        <v>11.39</v>
      </c>
      <c r="M12">
        <v>3290</v>
      </c>
    </row>
    <row r="13" spans="1:13" x14ac:dyDescent="0.3">
      <c r="A13">
        <v>9</v>
      </c>
      <c r="B13" t="s">
        <v>33</v>
      </c>
      <c r="C13" t="s">
        <v>23</v>
      </c>
      <c r="D13">
        <v>2.4929999999999999</v>
      </c>
      <c r="E13" t="s">
        <v>24</v>
      </c>
      <c r="F13">
        <v>30.06</v>
      </c>
      <c r="G13">
        <v>199238.8591</v>
      </c>
      <c r="H13">
        <v>1662866.14</v>
      </c>
      <c r="I13" t="s">
        <v>25</v>
      </c>
      <c r="J13">
        <v>0.106</v>
      </c>
      <c r="K13">
        <v>1.96</v>
      </c>
      <c r="L13">
        <v>5.93</v>
      </c>
      <c r="M13">
        <v>3036</v>
      </c>
    </row>
    <row r="14" spans="1:13" x14ac:dyDescent="0.3">
      <c r="A14">
        <v>10</v>
      </c>
      <c r="B14" t="s">
        <v>34</v>
      </c>
      <c r="C14" t="s">
        <v>23</v>
      </c>
      <c r="D14">
        <v>2.4980000000000002</v>
      </c>
      <c r="E14" t="s">
        <v>24</v>
      </c>
      <c r="F14">
        <v>27.93</v>
      </c>
      <c r="G14">
        <v>260779.47649999999</v>
      </c>
      <c r="H14">
        <v>2280318.69</v>
      </c>
      <c r="I14" t="s">
        <v>25</v>
      </c>
      <c r="J14">
        <v>0.10299999999999999</v>
      </c>
      <c r="K14">
        <v>1.81</v>
      </c>
      <c r="L14">
        <v>6.67</v>
      </c>
      <c r="M14">
        <v>3254</v>
      </c>
    </row>
    <row r="15" spans="1:13" x14ac:dyDescent="0.3">
      <c r="A15">
        <v>11</v>
      </c>
      <c r="B15" t="s">
        <v>35</v>
      </c>
      <c r="C15" t="s">
        <v>23</v>
      </c>
      <c r="D15">
        <v>2.4969999999999999</v>
      </c>
      <c r="E15" t="s">
        <v>24</v>
      </c>
      <c r="F15">
        <v>27.17</v>
      </c>
      <c r="G15">
        <v>268356.54590000003</v>
      </c>
      <c r="H15">
        <v>2314909.09</v>
      </c>
      <c r="I15" t="s">
        <v>25</v>
      </c>
      <c r="J15">
        <v>0.10299999999999999</v>
      </c>
      <c r="K15">
        <v>1.85</v>
      </c>
      <c r="L15">
        <v>6.62</v>
      </c>
      <c r="M15">
        <v>3252</v>
      </c>
    </row>
    <row r="16" spans="1:13" x14ac:dyDescent="0.3">
      <c r="A16">
        <v>12</v>
      </c>
      <c r="B16" t="s">
        <v>36</v>
      </c>
      <c r="C16" t="s">
        <v>23</v>
      </c>
      <c r="D16">
        <v>2.496</v>
      </c>
      <c r="E16" t="s">
        <v>24</v>
      </c>
      <c r="F16">
        <v>25.72</v>
      </c>
      <c r="G16">
        <v>88662.714399999997</v>
      </c>
      <c r="H16">
        <v>693125.13</v>
      </c>
      <c r="I16" t="s">
        <v>25</v>
      </c>
      <c r="J16">
        <v>0.114</v>
      </c>
      <c r="K16">
        <v>1.99</v>
      </c>
      <c r="L16">
        <v>23.29</v>
      </c>
      <c r="M16">
        <v>2643</v>
      </c>
    </row>
    <row r="17" spans="1:13" x14ac:dyDescent="0.3">
      <c r="A17">
        <v>13</v>
      </c>
      <c r="B17" t="s">
        <v>37</v>
      </c>
      <c r="C17" t="s">
        <v>23</v>
      </c>
      <c r="D17">
        <v>2.4940000000000002</v>
      </c>
      <c r="E17" t="s">
        <v>24</v>
      </c>
      <c r="F17">
        <v>21.27</v>
      </c>
      <c r="G17">
        <v>146188.1648</v>
      </c>
      <c r="H17">
        <v>1154786.6299999999</v>
      </c>
      <c r="I17" t="s">
        <v>25</v>
      </c>
      <c r="J17">
        <v>0.112</v>
      </c>
      <c r="K17">
        <v>2.0299999999999998</v>
      </c>
      <c r="L17">
        <v>18.63</v>
      </c>
      <c r="M17">
        <v>2746</v>
      </c>
    </row>
    <row r="18" spans="1:13" x14ac:dyDescent="0.3">
      <c r="A18">
        <v>14</v>
      </c>
      <c r="B18" t="s">
        <v>38</v>
      </c>
      <c r="C18" t="s">
        <v>23</v>
      </c>
      <c r="D18">
        <v>2.5049999999999999</v>
      </c>
      <c r="E18" t="s">
        <v>24</v>
      </c>
      <c r="F18">
        <v>22</v>
      </c>
      <c r="G18">
        <v>244331.10990000001</v>
      </c>
      <c r="H18">
        <v>2053568.89</v>
      </c>
      <c r="I18" t="s">
        <v>25</v>
      </c>
      <c r="J18">
        <v>0.106</v>
      </c>
      <c r="K18">
        <v>1.81</v>
      </c>
      <c r="L18">
        <v>19.98</v>
      </c>
      <c r="M18">
        <v>3072</v>
      </c>
    </row>
    <row r="19" spans="1:13" x14ac:dyDescent="0.3">
      <c r="A19">
        <v>15</v>
      </c>
      <c r="B19" t="s">
        <v>39</v>
      </c>
      <c r="C19" t="s">
        <v>23</v>
      </c>
      <c r="D19">
        <v>2.4969999999999999</v>
      </c>
      <c r="E19" t="s">
        <v>24</v>
      </c>
      <c r="F19">
        <v>21.31</v>
      </c>
      <c r="G19">
        <v>193856.43849999999</v>
      </c>
      <c r="H19">
        <v>1568303.09</v>
      </c>
      <c r="I19" t="s">
        <v>25</v>
      </c>
      <c r="J19">
        <v>0.11</v>
      </c>
      <c r="K19">
        <v>2.0099999999999998</v>
      </c>
      <c r="L19">
        <v>18.329999999999998</v>
      </c>
      <c r="M19">
        <v>2858</v>
      </c>
    </row>
    <row r="20" spans="1:13" x14ac:dyDescent="0.3">
      <c r="A20">
        <v>16</v>
      </c>
      <c r="B20" t="s">
        <v>40</v>
      </c>
      <c r="C20" t="s">
        <v>23</v>
      </c>
      <c r="D20">
        <v>2.5070000000000001</v>
      </c>
      <c r="E20" t="s">
        <v>24</v>
      </c>
      <c r="F20">
        <v>62.18</v>
      </c>
      <c r="G20">
        <v>1861627.2072000001</v>
      </c>
      <c r="H20">
        <v>14139688.609999999</v>
      </c>
      <c r="I20" t="s">
        <v>25</v>
      </c>
      <c r="J20">
        <v>0.11799999999999999</v>
      </c>
      <c r="K20">
        <v>1.85</v>
      </c>
      <c r="L20">
        <v>6.18</v>
      </c>
      <c r="M20">
        <v>2509</v>
      </c>
    </row>
    <row r="21" spans="1:13" x14ac:dyDescent="0.3">
      <c r="A21">
        <v>17</v>
      </c>
      <c r="B21" t="s">
        <v>41</v>
      </c>
      <c r="C21" t="s">
        <v>23</v>
      </c>
      <c r="D21">
        <v>2.5059999999999998</v>
      </c>
      <c r="E21" t="s">
        <v>24</v>
      </c>
      <c r="F21">
        <v>60.61</v>
      </c>
      <c r="G21">
        <v>2125279.0904000001</v>
      </c>
      <c r="H21">
        <v>17343242.719999999</v>
      </c>
      <c r="I21" t="s">
        <v>25</v>
      </c>
      <c r="J21">
        <v>0.109</v>
      </c>
      <c r="K21">
        <v>1.74</v>
      </c>
      <c r="L21">
        <v>2.27</v>
      </c>
      <c r="M21">
        <v>2942</v>
      </c>
    </row>
    <row r="22" spans="1:13" x14ac:dyDescent="0.3">
      <c r="A22">
        <v>18</v>
      </c>
      <c r="B22" t="s">
        <v>42</v>
      </c>
      <c r="C22" t="s">
        <v>23</v>
      </c>
      <c r="D22">
        <v>2.5009999999999999</v>
      </c>
      <c r="E22" t="s">
        <v>24</v>
      </c>
      <c r="F22">
        <v>56.48</v>
      </c>
      <c r="G22">
        <v>1912458.7975999999</v>
      </c>
      <c r="H22">
        <v>15446405.939999999</v>
      </c>
      <c r="I22" t="s">
        <v>25</v>
      </c>
      <c r="J22">
        <v>0.108</v>
      </c>
      <c r="K22">
        <v>1.88</v>
      </c>
      <c r="L22">
        <v>6.3</v>
      </c>
      <c r="M22">
        <v>2951</v>
      </c>
    </row>
    <row r="23" spans="1:13" x14ac:dyDescent="0.3">
      <c r="A23">
        <v>19</v>
      </c>
      <c r="B23" t="s">
        <v>43</v>
      </c>
      <c r="C23" t="s">
        <v>23</v>
      </c>
      <c r="D23">
        <v>2.5049999999999999</v>
      </c>
      <c r="E23" t="s">
        <v>24</v>
      </c>
      <c r="F23">
        <v>54.36</v>
      </c>
      <c r="G23">
        <v>2591520.7664999999</v>
      </c>
      <c r="H23">
        <v>21509437.539999999</v>
      </c>
      <c r="I23" t="s">
        <v>25</v>
      </c>
      <c r="J23">
        <v>0.107</v>
      </c>
      <c r="K23">
        <v>1.76</v>
      </c>
      <c r="L23">
        <v>2.2999999999999998</v>
      </c>
      <c r="M23">
        <v>3032</v>
      </c>
    </row>
    <row r="24" spans="1:13" x14ac:dyDescent="0.3">
      <c r="A24">
        <v>20</v>
      </c>
      <c r="B24" t="s">
        <v>44</v>
      </c>
      <c r="C24" t="s">
        <v>23</v>
      </c>
      <c r="D24">
        <v>2.5009999999999999</v>
      </c>
      <c r="E24" t="s">
        <v>24</v>
      </c>
      <c r="F24">
        <v>56.07</v>
      </c>
      <c r="G24">
        <v>1751650.0318</v>
      </c>
      <c r="H24">
        <v>13684545.82</v>
      </c>
      <c r="I24" t="s">
        <v>25</v>
      </c>
      <c r="J24">
        <v>0.112</v>
      </c>
      <c r="K24">
        <v>1.91</v>
      </c>
      <c r="L24">
        <v>2.5</v>
      </c>
      <c r="M24">
        <v>2750</v>
      </c>
    </row>
    <row r="25" spans="1:13" x14ac:dyDescent="0.3">
      <c r="A25">
        <v>21</v>
      </c>
      <c r="B25" t="s">
        <v>45</v>
      </c>
      <c r="C25" t="s">
        <v>23</v>
      </c>
      <c r="D25">
        <v>2.5049999999999999</v>
      </c>
      <c r="E25" t="s">
        <v>24</v>
      </c>
      <c r="F25">
        <v>53.95</v>
      </c>
      <c r="G25">
        <v>2729315.4676000001</v>
      </c>
      <c r="H25">
        <v>23220539.52</v>
      </c>
      <c r="I25" t="s">
        <v>25</v>
      </c>
      <c r="J25">
        <v>0.105</v>
      </c>
      <c r="K25">
        <v>1.73</v>
      </c>
      <c r="L25">
        <v>2.4</v>
      </c>
      <c r="M25">
        <v>3154</v>
      </c>
    </row>
    <row r="26" spans="1:13" x14ac:dyDescent="0.3">
      <c r="A26">
        <v>22</v>
      </c>
      <c r="B26" t="s">
        <v>46</v>
      </c>
      <c r="C26" t="s">
        <v>23</v>
      </c>
      <c r="D26">
        <v>2.504</v>
      </c>
      <c r="E26" t="s">
        <v>24</v>
      </c>
      <c r="F26">
        <v>56.15</v>
      </c>
      <c r="G26">
        <v>1999671.4143000001</v>
      </c>
      <c r="H26">
        <v>15133856.970000001</v>
      </c>
      <c r="I26" t="s">
        <v>25</v>
      </c>
      <c r="J26">
        <v>0.11700000000000001</v>
      </c>
      <c r="K26">
        <v>1.9</v>
      </c>
      <c r="L26">
        <v>5.78</v>
      </c>
      <c r="M26">
        <v>2545</v>
      </c>
    </row>
    <row r="27" spans="1:13" x14ac:dyDescent="0.3">
      <c r="A27">
        <v>23</v>
      </c>
      <c r="B27" t="s">
        <v>47</v>
      </c>
      <c r="C27" t="s">
        <v>23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</row>
    <row r="28" spans="1:13" x14ac:dyDescent="0.3">
      <c r="A28">
        <v>24</v>
      </c>
      <c r="B28" t="s">
        <v>48</v>
      </c>
      <c r="C28" t="s">
        <v>23</v>
      </c>
      <c r="D28">
        <v>2.4870000000000001</v>
      </c>
      <c r="E28" t="s">
        <v>24</v>
      </c>
      <c r="F28">
        <v>4.41</v>
      </c>
      <c r="G28">
        <v>22087.2952</v>
      </c>
      <c r="H28">
        <v>244237.17</v>
      </c>
      <c r="I28" t="s">
        <v>25</v>
      </c>
      <c r="J28">
        <v>8.6999999999999994E-2</v>
      </c>
      <c r="K28">
        <v>1.79</v>
      </c>
      <c r="L28">
        <v>12.37</v>
      </c>
      <c r="M28">
        <v>4553</v>
      </c>
    </row>
    <row r="29" spans="1:13" x14ac:dyDescent="0.3">
      <c r="A29">
        <v>25</v>
      </c>
      <c r="B29" t="s">
        <v>47</v>
      </c>
      <c r="C29" t="s">
        <v>23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</row>
    <row r="30" spans="1:13" x14ac:dyDescent="0.3">
      <c r="A30">
        <v>26</v>
      </c>
      <c r="B30" t="s">
        <v>49</v>
      </c>
      <c r="C30" t="s">
        <v>23</v>
      </c>
      <c r="D30">
        <v>2.5</v>
      </c>
      <c r="E30" t="s">
        <v>24</v>
      </c>
      <c r="F30">
        <v>58.64</v>
      </c>
      <c r="G30">
        <v>1977156.0416000001</v>
      </c>
      <c r="H30">
        <v>16190036.859999999</v>
      </c>
      <c r="I30" t="s">
        <v>25</v>
      </c>
      <c r="J30">
        <v>0.108</v>
      </c>
      <c r="K30">
        <v>1.83</v>
      </c>
      <c r="L30">
        <v>2.1800000000000002</v>
      </c>
      <c r="M30">
        <v>2985</v>
      </c>
    </row>
    <row r="31" spans="1:13" x14ac:dyDescent="0.3">
      <c r="A31">
        <v>27</v>
      </c>
      <c r="B31" t="s">
        <v>50</v>
      </c>
      <c r="C31" t="s">
        <v>23</v>
      </c>
      <c r="D31">
        <v>2.5</v>
      </c>
      <c r="E31" t="s">
        <v>24</v>
      </c>
      <c r="F31">
        <v>22.8</v>
      </c>
      <c r="G31">
        <v>803280.77060000005</v>
      </c>
      <c r="H31">
        <v>6339416.4900000002</v>
      </c>
      <c r="I31" t="s">
        <v>25</v>
      </c>
      <c r="J31">
        <v>0.114</v>
      </c>
      <c r="K31">
        <v>1.94</v>
      </c>
      <c r="L31">
        <v>2.2400000000000002</v>
      </c>
      <c r="M31">
        <v>2682</v>
      </c>
    </row>
    <row r="32" spans="1:13" x14ac:dyDescent="0.3">
      <c r="A32">
        <v>28</v>
      </c>
      <c r="B32" t="s">
        <v>51</v>
      </c>
      <c r="C32" t="s">
        <v>23</v>
      </c>
      <c r="D32">
        <v>2.504</v>
      </c>
      <c r="E32" t="s">
        <v>24</v>
      </c>
      <c r="F32">
        <v>22.94</v>
      </c>
      <c r="G32">
        <v>1237548.6353</v>
      </c>
      <c r="H32">
        <v>10350638</v>
      </c>
      <c r="I32" t="s">
        <v>25</v>
      </c>
      <c r="J32">
        <v>0.106</v>
      </c>
      <c r="K32">
        <v>1.87</v>
      </c>
      <c r="L32">
        <v>6.88</v>
      </c>
      <c r="M32">
        <v>3066</v>
      </c>
    </row>
    <row r="33" spans="1:13" x14ac:dyDescent="0.3">
      <c r="A33">
        <v>29</v>
      </c>
      <c r="B33" t="s">
        <v>52</v>
      </c>
      <c r="C33" t="s">
        <v>23</v>
      </c>
      <c r="D33">
        <v>2.5019999999999998</v>
      </c>
      <c r="E33" t="s">
        <v>24</v>
      </c>
      <c r="F33">
        <v>22.55</v>
      </c>
      <c r="G33">
        <v>858989.76780000003</v>
      </c>
      <c r="H33">
        <v>6742774.21</v>
      </c>
      <c r="I33" t="s">
        <v>25</v>
      </c>
      <c r="J33">
        <v>0.112</v>
      </c>
      <c r="K33">
        <v>1.98</v>
      </c>
      <c r="L33">
        <v>11.57</v>
      </c>
      <c r="M33">
        <v>2746</v>
      </c>
    </row>
    <row r="34" spans="1:13" x14ac:dyDescent="0.3">
      <c r="A34">
        <v>30</v>
      </c>
      <c r="B34" t="s">
        <v>53</v>
      </c>
      <c r="C34" t="s">
        <v>23</v>
      </c>
      <c r="D34">
        <v>2.5009999999999999</v>
      </c>
      <c r="E34" t="s">
        <v>24</v>
      </c>
      <c r="F34">
        <v>22.86</v>
      </c>
      <c r="G34">
        <v>1436020.8599</v>
      </c>
      <c r="H34">
        <v>12219986.51</v>
      </c>
      <c r="I34" t="s">
        <v>25</v>
      </c>
      <c r="J34">
        <v>0.104</v>
      </c>
      <c r="K34">
        <v>1.88</v>
      </c>
      <c r="L34">
        <v>2.36</v>
      </c>
      <c r="M34">
        <v>3207</v>
      </c>
    </row>
    <row r="35" spans="1:13" x14ac:dyDescent="0.3">
      <c r="A35">
        <v>31</v>
      </c>
      <c r="B35" t="s">
        <v>54</v>
      </c>
      <c r="C35" t="s">
        <v>23</v>
      </c>
      <c r="D35">
        <v>2.5009999999999999</v>
      </c>
      <c r="E35" t="s">
        <v>24</v>
      </c>
      <c r="F35">
        <v>22.4</v>
      </c>
      <c r="G35">
        <v>937280.32380000001</v>
      </c>
      <c r="H35">
        <v>7515375.0499999998</v>
      </c>
      <c r="I35" t="s">
        <v>25</v>
      </c>
      <c r="J35">
        <v>0.11</v>
      </c>
      <c r="K35">
        <v>1.98</v>
      </c>
      <c r="L35">
        <v>2.13</v>
      </c>
      <c r="M35">
        <v>2885</v>
      </c>
    </row>
    <row r="36" spans="1:13" x14ac:dyDescent="0.3">
      <c r="A36">
        <v>32</v>
      </c>
      <c r="B36" t="s">
        <v>55</v>
      </c>
      <c r="C36" t="s">
        <v>23</v>
      </c>
      <c r="D36">
        <v>2.5009999999999999</v>
      </c>
      <c r="E36" t="s">
        <v>24</v>
      </c>
      <c r="F36">
        <v>23.11</v>
      </c>
      <c r="G36">
        <v>887972.50390000001</v>
      </c>
      <c r="H36">
        <v>6963264.1699999999</v>
      </c>
      <c r="I36" t="s">
        <v>25</v>
      </c>
      <c r="J36">
        <v>0.112</v>
      </c>
      <c r="K36">
        <v>2.0099999999999998</v>
      </c>
      <c r="L36">
        <v>2.31</v>
      </c>
      <c r="M36">
        <v>2740</v>
      </c>
    </row>
    <row r="37" spans="1:13" x14ac:dyDescent="0.3">
      <c r="A37">
        <v>33</v>
      </c>
      <c r="B37" t="s">
        <v>56</v>
      </c>
      <c r="C37" t="s">
        <v>23</v>
      </c>
      <c r="D37">
        <v>2.5</v>
      </c>
      <c r="E37" t="s">
        <v>24</v>
      </c>
      <c r="F37">
        <v>24.62</v>
      </c>
      <c r="G37">
        <v>858070.34640000004</v>
      </c>
      <c r="H37">
        <v>6537799.9199999999</v>
      </c>
      <c r="I37" t="s">
        <v>25</v>
      </c>
      <c r="J37">
        <v>0.11600000000000001</v>
      </c>
      <c r="K37">
        <v>2.0499999999999998</v>
      </c>
      <c r="L37">
        <v>11.44</v>
      </c>
      <c r="M37">
        <v>2576</v>
      </c>
    </row>
    <row r="38" spans="1:13" x14ac:dyDescent="0.3">
      <c r="A38">
        <v>34</v>
      </c>
      <c r="B38" t="s">
        <v>57</v>
      </c>
      <c r="C38" t="s">
        <v>23</v>
      </c>
      <c r="D38">
        <v>2.5009999999999999</v>
      </c>
      <c r="E38" t="s">
        <v>24</v>
      </c>
      <c r="F38">
        <v>22.52</v>
      </c>
      <c r="G38">
        <v>1059046.5347</v>
      </c>
      <c r="H38">
        <v>8600724.5899999999</v>
      </c>
      <c r="I38" t="s">
        <v>25</v>
      </c>
      <c r="J38">
        <v>0.108</v>
      </c>
      <c r="K38">
        <v>1.97</v>
      </c>
      <c r="L38">
        <v>6.48</v>
      </c>
      <c r="M38">
        <v>2977</v>
      </c>
    </row>
    <row r="39" spans="1:13" x14ac:dyDescent="0.3">
      <c r="A39">
        <v>35</v>
      </c>
      <c r="B39" t="s">
        <v>58</v>
      </c>
      <c r="C39" t="s">
        <v>23</v>
      </c>
      <c r="D39" t="s">
        <v>24</v>
      </c>
      <c r="E39" t="s">
        <v>24</v>
      </c>
      <c r="F39" t="s">
        <v>24</v>
      </c>
      <c r="G39" t="s">
        <v>24</v>
      </c>
      <c r="H39" t="s">
        <v>24</v>
      </c>
      <c r="I39" t="s">
        <v>24</v>
      </c>
      <c r="J39" t="s">
        <v>24</v>
      </c>
      <c r="K39" t="s">
        <v>24</v>
      </c>
      <c r="L39" t="s">
        <v>24</v>
      </c>
      <c r="M39" t="s">
        <v>24</v>
      </c>
    </row>
    <row r="40" spans="1:13" x14ac:dyDescent="0.3">
      <c r="A40">
        <v>36</v>
      </c>
      <c r="B40" t="s">
        <v>59</v>
      </c>
      <c r="C40" t="s">
        <v>23</v>
      </c>
      <c r="D40" t="s">
        <v>24</v>
      </c>
      <c r="E40" t="s">
        <v>24</v>
      </c>
      <c r="F40" t="s">
        <v>24</v>
      </c>
      <c r="G40" t="s">
        <v>24</v>
      </c>
      <c r="H40" t="s">
        <v>24</v>
      </c>
      <c r="I40" t="s">
        <v>24</v>
      </c>
      <c r="J40" t="s">
        <v>24</v>
      </c>
      <c r="K40" t="s">
        <v>24</v>
      </c>
      <c r="L40" t="s">
        <v>24</v>
      </c>
      <c r="M40" t="s">
        <v>24</v>
      </c>
    </row>
    <row r="41" spans="1:13" x14ac:dyDescent="0.3">
      <c r="A41">
        <v>37</v>
      </c>
      <c r="B41" t="s">
        <v>60</v>
      </c>
      <c r="C41" t="s">
        <v>23</v>
      </c>
      <c r="D41" t="s">
        <v>24</v>
      </c>
      <c r="E41" t="s">
        <v>24</v>
      </c>
      <c r="F41" t="s">
        <v>24</v>
      </c>
      <c r="G41" t="s">
        <v>24</v>
      </c>
      <c r="H41" t="s">
        <v>24</v>
      </c>
      <c r="I41" t="s">
        <v>24</v>
      </c>
      <c r="J41" t="s">
        <v>24</v>
      </c>
      <c r="K41" t="s">
        <v>24</v>
      </c>
      <c r="L41" t="s">
        <v>24</v>
      </c>
      <c r="M41" t="s">
        <v>24</v>
      </c>
    </row>
    <row r="42" spans="1:13" x14ac:dyDescent="0.3">
      <c r="A42">
        <v>38</v>
      </c>
      <c r="B42" t="s">
        <v>47</v>
      </c>
      <c r="C42" t="s">
        <v>23</v>
      </c>
      <c r="D42" t="s">
        <v>24</v>
      </c>
      <c r="E42" t="s">
        <v>24</v>
      </c>
      <c r="F42" t="s">
        <v>24</v>
      </c>
      <c r="G42" t="s">
        <v>24</v>
      </c>
      <c r="H42" t="s">
        <v>24</v>
      </c>
      <c r="I42" t="s">
        <v>24</v>
      </c>
      <c r="J42" t="s">
        <v>24</v>
      </c>
      <c r="K42" t="s">
        <v>24</v>
      </c>
      <c r="L42" t="s">
        <v>24</v>
      </c>
      <c r="M42" t="s">
        <v>24</v>
      </c>
    </row>
    <row r="43" spans="1:13" x14ac:dyDescent="0.3">
      <c r="A43">
        <v>39</v>
      </c>
      <c r="B43" t="s">
        <v>27</v>
      </c>
      <c r="C43" t="s">
        <v>23</v>
      </c>
      <c r="D43" t="s">
        <v>24</v>
      </c>
      <c r="E43" t="s">
        <v>24</v>
      </c>
      <c r="F43" t="s">
        <v>24</v>
      </c>
      <c r="G43" t="s">
        <v>24</v>
      </c>
      <c r="H43" t="s">
        <v>24</v>
      </c>
      <c r="I43" t="s">
        <v>24</v>
      </c>
      <c r="J43" t="s">
        <v>24</v>
      </c>
      <c r="K43" t="s">
        <v>24</v>
      </c>
      <c r="L43" t="s">
        <v>24</v>
      </c>
      <c r="M43" t="s">
        <v>24</v>
      </c>
    </row>
    <row r="44" spans="1:13" x14ac:dyDescent="0.3">
      <c r="A44">
        <v>40</v>
      </c>
      <c r="B44" t="s">
        <v>28</v>
      </c>
      <c r="C44" t="s">
        <v>23</v>
      </c>
      <c r="D44">
        <v>2.4889999999999999</v>
      </c>
      <c r="E44" t="s">
        <v>24</v>
      </c>
      <c r="F44">
        <v>2.25</v>
      </c>
      <c r="G44">
        <v>20592.565600000002</v>
      </c>
      <c r="H44">
        <v>243086.24</v>
      </c>
      <c r="I44" t="s">
        <v>25</v>
      </c>
      <c r="J44">
        <v>0.08</v>
      </c>
      <c r="K44">
        <v>1.68</v>
      </c>
      <c r="L44">
        <v>4.18</v>
      </c>
      <c r="M44">
        <v>5311</v>
      </c>
    </row>
    <row r="45" spans="1:13" x14ac:dyDescent="0.3">
      <c r="A45">
        <v>41</v>
      </c>
      <c r="B45" t="s">
        <v>29</v>
      </c>
      <c r="C45" t="s">
        <v>23</v>
      </c>
      <c r="D45">
        <v>2.4910000000000001</v>
      </c>
      <c r="E45" t="s">
        <v>24</v>
      </c>
      <c r="F45">
        <v>3.26</v>
      </c>
      <c r="G45">
        <v>60927.523699999998</v>
      </c>
      <c r="H45">
        <v>613571.87</v>
      </c>
      <c r="I45" t="s">
        <v>25</v>
      </c>
      <c r="J45">
        <v>9.5000000000000001E-2</v>
      </c>
      <c r="K45">
        <v>1.63</v>
      </c>
      <c r="L45">
        <v>4.29</v>
      </c>
      <c r="M45">
        <v>3806</v>
      </c>
    </row>
    <row r="46" spans="1:13" x14ac:dyDescent="0.3">
      <c r="A46">
        <v>42</v>
      </c>
      <c r="B46" t="s">
        <v>30</v>
      </c>
      <c r="C46" t="s">
        <v>23</v>
      </c>
      <c r="D46">
        <v>2.492</v>
      </c>
      <c r="E46" t="s">
        <v>24</v>
      </c>
      <c r="F46">
        <v>5.95</v>
      </c>
      <c r="G46">
        <v>107363.03969999999</v>
      </c>
      <c r="H46">
        <v>1039893.24</v>
      </c>
      <c r="I46" t="s">
        <v>25</v>
      </c>
      <c r="J46">
        <v>9.7000000000000003E-2</v>
      </c>
      <c r="K46">
        <v>1.67</v>
      </c>
      <c r="L46">
        <v>4.38</v>
      </c>
      <c r="M46">
        <v>3661</v>
      </c>
    </row>
    <row r="47" spans="1:13" x14ac:dyDescent="0.3">
      <c r="A47">
        <v>43</v>
      </c>
      <c r="B47" t="s">
        <v>22</v>
      </c>
      <c r="C47" t="s">
        <v>23</v>
      </c>
      <c r="D47" t="s">
        <v>24</v>
      </c>
      <c r="E47" t="s">
        <v>24</v>
      </c>
      <c r="F47" t="s">
        <v>24</v>
      </c>
      <c r="G47" t="s">
        <v>24</v>
      </c>
      <c r="H47" t="s">
        <v>24</v>
      </c>
      <c r="I47" t="s">
        <v>24</v>
      </c>
      <c r="J47" t="s">
        <v>24</v>
      </c>
      <c r="K47" t="s">
        <v>24</v>
      </c>
      <c r="L47" t="s">
        <v>24</v>
      </c>
      <c r="M47" t="s">
        <v>24</v>
      </c>
    </row>
    <row r="48" spans="1:13" x14ac:dyDescent="0.3">
      <c r="A48">
        <v>44</v>
      </c>
      <c r="B48" t="s">
        <v>22</v>
      </c>
      <c r="C48" t="s">
        <v>23</v>
      </c>
      <c r="D48" t="s">
        <v>24</v>
      </c>
      <c r="E48" t="s">
        <v>24</v>
      </c>
      <c r="F48" t="s">
        <v>24</v>
      </c>
      <c r="G48" t="s">
        <v>24</v>
      </c>
      <c r="H48" t="s">
        <v>24</v>
      </c>
      <c r="I48" t="s">
        <v>24</v>
      </c>
      <c r="J48" t="s">
        <v>24</v>
      </c>
      <c r="K48" t="s">
        <v>24</v>
      </c>
      <c r="L48" t="s">
        <v>24</v>
      </c>
      <c r="M48" t="s">
        <v>24</v>
      </c>
    </row>
    <row r="49" spans="1:13" x14ac:dyDescent="0.3">
      <c r="A49" t="s">
        <v>61</v>
      </c>
      <c r="D49">
        <v>2.5070000000000001</v>
      </c>
      <c r="E49">
        <v>0</v>
      </c>
      <c r="F49">
        <v>62.18</v>
      </c>
      <c r="G49">
        <v>2729315.4676000001</v>
      </c>
      <c r="H49">
        <v>23220539.52</v>
      </c>
      <c r="J49">
        <v>0.11799999999999999</v>
      </c>
      <c r="K49">
        <v>2.0499999999999998</v>
      </c>
      <c r="L49">
        <v>24.09</v>
      </c>
      <c r="M49">
        <v>5311</v>
      </c>
    </row>
    <row r="50" spans="1:13" x14ac:dyDescent="0.3">
      <c r="A50" t="s">
        <v>62</v>
      </c>
      <c r="D50">
        <v>2.496</v>
      </c>
      <c r="E50" t="s">
        <v>24</v>
      </c>
      <c r="F50">
        <v>28.83</v>
      </c>
      <c r="G50">
        <v>873329.51130000001</v>
      </c>
      <c r="H50">
        <v>7094632.25</v>
      </c>
      <c r="J50">
        <v>0.105</v>
      </c>
      <c r="K50">
        <v>1.84</v>
      </c>
      <c r="L50">
        <v>9.0299999999999994</v>
      </c>
      <c r="M50">
        <v>3231</v>
      </c>
    </row>
    <row r="51" spans="1:13" x14ac:dyDescent="0.3">
      <c r="A51" t="s">
        <v>63</v>
      </c>
      <c r="D51">
        <v>2.4580000000000002</v>
      </c>
      <c r="E51">
        <v>0</v>
      </c>
      <c r="F51">
        <v>0.87</v>
      </c>
      <c r="G51">
        <v>15270.447099999999</v>
      </c>
      <c r="H51">
        <v>186517.39</v>
      </c>
      <c r="J51">
        <v>0.08</v>
      </c>
      <c r="K51">
        <v>1.51</v>
      </c>
      <c r="L51">
        <v>2.13</v>
      </c>
      <c r="M51">
        <v>2509</v>
      </c>
    </row>
    <row r="52" spans="1:13" x14ac:dyDescent="0.3">
      <c r="A52" t="s">
        <v>64</v>
      </c>
      <c r="D52">
        <v>1.0999999999999999E-2</v>
      </c>
      <c r="E52" t="s">
        <v>24</v>
      </c>
      <c r="F52">
        <v>18.82</v>
      </c>
      <c r="G52">
        <v>857141.46340000001</v>
      </c>
      <c r="H52">
        <v>6959604.2800000003</v>
      </c>
      <c r="J52">
        <v>0.01</v>
      </c>
      <c r="K52">
        <v>0.14000000000000001</v>
      </c>
      <c r="L52">
        <v>7.39</v>
      </c>
      <c r="M52">
        <v>711</v>
      </c>
    </row>
    <row r="53" spans="1:13" x14ac:dyDescent="0.3">
      <c r="A53" t="s">
        <v>65</v>
      </c>
      <c r="D53" s="1">
        <v>4.3E-3</v>
      </c>
      <c r="E53" t="s">
        <v>24</v>
      </c>
      <c r="F53" s="1">
        <v>0.65269999999999995</v>
      </c>
      <c r="G53" s="1">
        <v>0.98150000000000004</v>
      </c>
      <c r="H53" s="1">
        <v>0.98099999999999998</v>
      </c>
      <c r="J53" s="1">
        <v>9.3700000000000006E-2</v>
      </c>
      <c r="K53" s="1">
        <v>7.7399999999999997E-2</v>
      </c>
      <c r="L53" s="1">
        <v>0.81830000000000003</v>
      </c>
      <c r="M53" s="1">
        <v>0.21990000000000001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2A0D-9350-4058-8074-A661B1DFF367}">
  <dimension ref="B2:K49"/>
  <sheetViews>
    <sheetView workbookViewId="0">
      <selection activeCell="Q25" sqref="Q25"/>
    </sheetView>
  </sheetViews>
  <sheetFormatPr defaultRowHeight="14.4" x14ac:dyDescent="0.3"/>
  <cols>
    <col min="4" max="4" width="13.77734375" customWidth="1"/>
    <col min="5" max="5" width="12.6640625" customWidth="1"/>
    <col min="6" max="6" width="11" bestFit="1" customWidth="1"/>
  </cols>
  <sheetData>
    <row r="2" spans="2:11" x14ac:dyDescent="0.3">
      <c r="C2" t="s">
        <v>67</v>
      </c>
    </row>
    <row r="3" spans="2:11" x14ac:dyDescent="0.3">
      <c r="C3" t="s">
        <v>68</v>
      </c>
      <c r="D3" t="s">
        <v>69</v>
      </c>
      <c r="E3" t="s">
        <v>84</v>
      </c>
      <c r="J3" t="s">
        <v>69</v>
      </c>
      <c r="K3" t="s">
        <v>84</v>
      </c>
    </row>
    <row r="4" spans="2:11" x14ac:dyDescent="0.3">
      <c r="C4">
        <v>0</v>
      </c>
      <c r="D4">
        <v>0</v>
      </c>
      <c r="E4">
        <v>0</v>
      </c>
      <c r="J4">
        <v>312.5</v>
      </c>
      <c r="K4">
        <v>0</v>
      </c>
    </row>
    <row r="5" spans="2:11" x14ac:dyDescent="0.3">
      <c r="C5">
        <v>25</v>
      </c>
      <c r="D5">
        <v>312.5</v>
      </c>
      <c r="E5">
        <v>0</v>
      </c>
      <c r="J5">
        <v>3125</v>
      </c>
      <c r="K5">
        <v>15270.447099999999</v>
      </c>
    </row>
    <row r="6" spans="2:11" x14ac:dyDescent="0.3">
      <c r="C6">
        <v>250</v>
      </c>
      <c r="D6">
        <v>3125</v>
      </c>
      <c r="E6">
        <v>15270.447099999999</v>
      </c>
      <c r="J6">
        <v>6250</v>
      </c>
      <c r="K6">
        <v>58792.957499999997</v>
      </c>
    </row>
    <row r="7" spans="2:11" x14ac:dyDescent="0.3">
      <c r="C7">
        <v>500</v>
      </c>
      <c r="D7">
        <v>6250</v>
      </c>
      <c r="E7">
        <v>58792.957499999997</v>
      </c>
      <c r="J7">
        <v>9375</v>
      </c>
      <c r="K7">
        <v>106184.4277</v>
      </c>
    </row>
    <row r="8" spans="2:11" x14ac:dyDescent="0.3">
      <c r="C8">
        <v>750</v>
      </c>
      <c r="D8">
        <v>9375</v>
      </c>
      <c r="E8">
        <v>106184.4277</v>
      </c>
    </row>
    <row r="11" spans="2:11" x14ac:dyDescent="0.3">
      <c r="B11" t="s">
        <v>79</v>
      </c>
    </row>
    <row r="14" spans="2:11" x14ac:dyDescent="0.3">
      <c r="B14" t="s">
        <v>70</v>
      </c>
      <c r="F14">
        <v>750</v>
      </c>
    </row>
    <row r="15" spans="2:11" x14ac:dyDescent="0.3">
      <c r="B15" t="s">
        <v>80</v>
      </c>
      <c r="F15">
        <f>F14/4</f>
        <v>187.5</v>
      </c>
    </row>
    <row r="16" spans="2:11" x14ac:dyDescent="0.3">
      <c r="B16" t="s">
        <v>71</v>
      </c>
      <c r="F16">
        <f>F15/1000</f>
        <v>0.1875</v>
      </c>
    </row>
    <row r="17" spans="2:6" x14ac:dyDescent="0.3">
      <c r="B17" t="s">
        <v>72</v>
      </c>
      <c r="F17">
        <f>F16/1000</f>
        <v>1.875E-4</v>
      </c>
    </row>
    <row r="18" spans="2:6" x14ac:dyDescent="0.3">
      <c r="B18" t="s">
        <v>73</v>
      </c>
      <c r="F18">
        <f>F17*50</f>
        <v>9.3749999999999997E-3</v>
      </c>
    </row>
    <row r="19" spans="2:6" x14ac:dyDescent="0.3">
      <c r="B19" t="s">
        <v>74</v>
      </c>
      <c r="F19">
        <f>F18*1000</f>
        <v>9.375</v>
      </c>
    </row>
    <row r="20" spans="2:6" x14ac:dyDescent="0.3">
      <c r="B20" t="s">
        <v>75</v>
      </c>
      <c r="F20">
        <f>F19*1000</f>
        <v>9375</v>
      </c>
    </row>
    <row r="23" spans="2:6" x14ac:dyDescent="0.3">
      <c r="B23" t="s">
        <v>76</v>
      </c>
      <c r="F23">
        <v>500</v>
      </c>
    </row>
    <row r="24" spans="2:6" x14ac:dyDescent="0.3">
      <c r="B24" t="s">
        <v>81</v>
      </c>
      <c r="F24">
        <f>F23/4</f>
        <v>125</v>
      </c>
    </row>
    <row r="25" spans="2:6" x14ac:dyDescent="0.3">
      <c r="B25" t="s">
        <v>71</v>
      </c>
      <c r="F25">
        <f>F24/1000</f>
        <v>0.125</v>
      </c>
    </row>
    <row r="26" spans="2:6" x14ac:dyDescent="0.3">
      <c r="B26" t="s">
        <v>72</v>
      </c>
      <c r="F26">
        <f>F25/1000</f>
        <v>1.25E-4</v>
      </c>
    </row>
    <row r="27" spans="2:6" x14ac:dyDescent="0.3">
      <c r="B27" t="s">
        <v>73</v>
      </c>
      <c r="F27">
        <f>F26*50</f>
        <v>6.2500000000000003E-3</v>
      </c>
    </row>
    <row r="28" spans="2:6" x14ac:dyDescent="0.3">
      <c r="B28" t="s">
        <v>74</v>
      </c>
      <c r="F28">
        <f>F27*1000</f>
        <v>6.25</v>
      </c>
    </row>
    <row r="29" spans="2:6" x14ac:dyDescent="0.3">
      <c r="B29" t="s">
        <v>75</v>
      </c>
      <c r="F29">
        <f>F28*1000</f>
        <v>6250</v>
      </c>
    </row>
    <row r="32" spans="2:6" x14ac:dyDescent="0.3">
      <c r="B32" t="s">
        <v>77</v>
      </c>
      <c r="F32">
        <v>250</v>
      </c>
    </row>
    <row r="33" spans="2:6" x14ac:dyDescent="0.3">
      <c r="B33" t="s">
        <v>82</v>
      </c>
      <c r="F33">
        <f>F32/4</f>
        <v>62.5</v>
      </c>
    </row>
    <row r="34" spans="2:6" x14ac:dyDescent="0.3">
      <c r="B34" t="s">
        <v>71</v>
      </c>
      <c r="F34">
        <f>F33/1000</f>
        <v>6.25E-2</v>
      </c>
    </row>
    <row r="35" spans="2:6" x14ac:dyDescent="0.3">
      <c r="B35" t="s">
        <v>72</v>
      </c>
      <c r="F35">
        <f>F34/1000</f>
        <v>6.2500000000000001E-5</v>
      </c>
    </row>
    <row r="36" spans="2:6" x14ac:dyDescent="0.3">
      <c r="B36" t="s">
        <v>73</v>
      </c>
      <c r="F36">
        <f>F35*50</f>
        <v>3.1250000000000002E-3</v>
      </c>
    </row>
    <row r="37" spans="2:6" x14ac:dyDescent="0.3">
      <c r="B37" t="s">
        <v>74</v>
      </c>
      <c r="F37">
        <f>F36*1000</f>
        <v>3.125</v>
      </c>
    </row>
    <row r="38" spans="2:6" x14ac:dyDescent="0.3">
      <c r="B38" t="s">
        <v>75</v>
      </c>
      <c r="F38">
        <f>F37*1000</f>
        <v>3125</v>
      </c>
    </row>
    <row r="42" spans="2:6" x14ac:dyDescent="0.3">
      <c r="B42" t="s">
        <v>78</v>
      </c>
      <c r="F42">
        <v>25</v>
      </c>
    </row>
    <row r="43" spans="2:6" x14ac:dyDescent="0.3">
      <c r="B43" t="s">
        <v>83</v>
      </c>
      <c r="F43">
        <f>F42/4</f>
        <v>6.25</v>
      </c>
    </row>
    <row r="44" spans="2:6" x14ac:dyDescent="0.3">
      <c r="B44" t="s">
        <v>71</v>
      </c>
      <c r="F44">
        <f>F43/1000</f>
        <v>6.2500000000000003E-3</v>
      </c>
    </row>
    <row r="45" spans="2:6" x14ac:dyDescent="0.3">
      <c r="B45" t="s">
        <v>72</v>
      </c>
      <c r="F45">
        <f>F44/1000</f>
        <v>6.2500000000000003E-6</v>
      </c>
    </row>
    <row r="46" spans="2:6" x14ac:dyDescent="0.3">
      <c r="B46" t="s">
        <v>73</v>
      </c>
      <c r="F46">
        <f>F45*50</f>
        <v>3.1250000000000001E-4</v>
      </c>
    </row>
    <row r="47" spans="2:6" x14ac:dyDescent="0.3">
      <c r="B47" t="s">
        <v>74</v>
      </c>
      <c r="F47">
        <f>F46*1000</f>
        <v>0.3125</v>
      </c>
    </row>
    <row r="48" spans="2:6" x14ac:dyDescent="0.3">
      <c r="B48" t="s">
        <v>75</v>
      </c>
      <c r="F48">
        <f>F47*1000</f>
        <v>312.5</v>
      </c>
    </row>
    <row r="49" spans="2:2" x14ac:dyDescent="0.3">
      <c r="B49" t="s">
        <v>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C168-0C8E-4C20-AC7F-61E06EEE10B1}">
  <dimension ref="B2:Q46"/>
  <sheetViews>
    <sheetView topLeftCell="A4" zoomScale="85" zoomScaleNormal="85" workbookViewId="0">
      <selection activeCell="M10" sqref="M10:N29"/>
    </sheetView>
  </sheetViews>
  <sheetFormatPr defaultRowHeight="14.4" x14ac:dyDescent="0.3"/>
  <cols>
    <col min="2" max="2" width="18.5546875" customWidth="1"/>
    <col min="7" max="7" width="10" bestFit="1" customWidth="1"/>
    <col min="10" max="10" width="13.88671875" customWidth="1"/>
    <col min="11" max="11" width="15.6640625" customWidth="1"/>
    <col min="12" max="12" width="11.5546875" customWidth="1"/>
  </cols>
  <sheetData>
    <row r="2" spans="2:17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x14ac:dyDescent="0.3">
      <c r="B5" s="2"/>
      <c r="C5" s="2" t="s">
        <v>107</v>
      </c>
      <c r="D5" s="2"/>
      <c r="E5" s="3" t="s">
        <v>86</v>
      </c>
      <c r="F5" s="3" t="s">
        <v>87</v>
      </c>
      <c r="G5" s="3" t="s">
        <v>88</v>
      </c>
      <c r="H5" s="3" t="s">
        <v>89</v>
      </c>
      <c r="I5" s="2"/>
      <c r="J5" s="2"/>
      <c r="K5" s="2"/>
      <c r="L5" s="2"/>
      <c r="M5" s="2"/>
      <c r="N5" s="2"/>
      <c r="O5" s="2"/>
      <c r="P5" s="2"/>
      <c r="Q5" s="2"/>
    </row>
    <row r="6" spans="2:17" x14ac:dyDescent="0.3">
      <c r="B6" s="2"/>
      <c r="C6" s="2"/>
      <c r="D6" s="2"/>
      <c r="E6" s="2">
        <f>2000/400</f>
        <v>5</v>
      </c>
      <c r="F6" s="2">
        <f>350/250</f>
        <v>1.4</v>
      </c>
      <c r="G6" s="2">
        <f>250/83</f>
        <v>3.0120481927710845</v>
      </c>
      <c r="H6" s="2">
        <f>333/50</f>
        <v>6.66</v>
      </c>
      <c r="I6" s="2"/>
      <c r="J6" s="2"/>
      <c r="K6" s="2"/>
      <c r="L6" s="2"/>
      <c r="M6" s="2"/>
      <c r="N6" s="2"/>
      <c r="O6" s="2"/>
      <c r="P6" s="2"/>
      <c r="Q6" s="2"/>
    </row>
    <row r="7" spans="2:17" x14ac:dyDescent="0.3">
      <c r="B7" s="2"/>
      <c r="C7" s="2"/>
      <c r="D7" s="2"/>
      <c r="E7" s="2"/>
      <c r="F7" s="2"/>
      <c r="G7" s="2" t="s">
        <v>90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2:17" x14ac:dyDescent="0.3">
      <c r="B8" s="2" t="s">
        <v>91</v>
      </c>
      <c r="C8" s="2"/>
      <c r="D8" s="2"/>
      <c r="E8" s="2"/>
      <c r="F8" s="2"/>
      <c r="G8" s="2">
        <f>83/250</f>
        <v>0.33200000000000002</v>
      </c>
      <c r="H8" s="2"/>
      <c r="I8" s="2"/>
      <c r="J8" s="4">
        <v>0.224</v>
      </c>
      <c r="K8" s="2" t="s">
        <v>92</v>
      </c>
      <c r="L8" s="2">
        <v>0.224</v>
      </c>
      <c r="M8" s="2" t="s">
        <v>93</v>
      </c>
      <c r="N8" s="2"/>
      <c r="O8" s="2"/>
      <c r="P8" s="2"/>
      <c r="Q8" s="2"/>
    </row>
    <row r="9" spans="2:17" x14ac:dyDescent="0.3">
      <c r="B9" s="5" t="s">
        <v>94</v>
      </c>
      <c r="C9" s="5" t="s">
        <v>95</v>
      </c>
      <c r="D9" s="5" t="s">
        <v>96</v>
      </c>
      <c r="E9" s="5" t="s">
        <v>97</v>
      </c>
      <c r="F9" s="5" t="s">
        <v>98</v>
      </c>
      <c r="G9" s="5" t="s">
        <v>99</v>
      </c>
      <c r="H9" s="5" t="s">
        <v>100</v>
      </c>
      <c r="I9" s="5" t="s">
        <v>101</v>
      </c>
      <c r="J9" s="5" t="s">
        <v>102</v>
      </c>
      <c r="K9" s="5" t="s">
        <v>103</v>
      </c>
      <c r="L9" s="5" t="s">
        <v>102</v>
      </c>
      <c r="M9" s="5" t="s">
        <v>104</v>
      </c>
      <c r="N9" s="5" t="s">
        <v>105</v>
      </c>
      <c r="O9" s="5" t="s">
        <v>106</v>
      </c>
      <c r="P9" s="2"/>
      <c r="Q9" s="2"/>
    </row>
    <row r="10" spans="2:17" x14ac:dyDescent="0.3">
      <c r="B10" t="s">
        <v>32</v>
      </c>
      <c r="C10">
        <v>253694.72459999999</v>
      </c>
      <c r="D10">
        <f>((C10)+30831)/14.546</f>
        <v>19560.410050873092</v>
      </c>
      <c r="E10">
        <f>D10-0</f>
        <v>19560.410050873092</v>
      </c>
      <c r="F10">
        <v>50</v>
      </c>
      <c r="G10">
        <f>E10*$E$6*$F$6*$G$6*$H$6</f>
        <v>2746705.7728063362</v>
      </c>
      <c r="J10">
        <f>G10*$J$8</f>
        <v>615262.09310861933</v>
      </c>
      <c r="K10">
        <f>J10/50</f>
        <v>12305.241862172386</v>
      </c>
      <c r="M10">
        <f>AVERAGE(K10:K17)</f>
        <v>10280.954380497235</v>
      </c>
      <c r="N10">
        <f>_xlfn.STDEV.P(K10:K17)</f>
        <v>2566.1540768922337</v>
      </c>
    </row>
    <row r="11" spans="2:17" x14ac:dyDescent="0.3">
      <c r="B11" t="s">
        <v>33</v>
      </c>
      <c r="C11">
        <v>199238.8591</v>
      </c>
      <c r="D11">
        <f t="shared" ref="D11:D46" si="0">((C11)+30831)/14.546</f>
        <v>15816.709686511756</v>
      </c>
      <c r="E11">
        <f t="shared" ref="E11:E46" si="1">D11-0</f>
        <v>15816.709686511756</v>
      </c>
      <c r="F11">
        <v>50</v>
      </c>
      <c r="G11">
        <f t="shared" ref="G11:G46" si="2">E11*$E$6*$F$6*$G$6*$H$6</f>
        <v>2221009.0529674035</v>
      </c>
      <c r="J11">
        <f t="shared" ref="J11:J46" si="3">G11*$J$8</f>
        <v>497506.02786469838</v>
      </c>
      <c r="K11">
        <f t="shared" ref="K11:K46" si="4">J11/50</f>
        <v>9950.1205572939671</v>
      </c>
    </row>
    <row r="12" spans="2:17" x14ac:dyDescent="0.3">
      <c r="B12" t="s">
        <v>34</v>
      </c>
      <c r="C12">
        <v>260779.47649999999</v>
      </c>
      <c r="D12">
        <f t="shared" si="0"/>
        <v>20047.468479307026</v>
      </c>
      <c r="E12">
        <f t="shared" si="1"/>
        <v>20047.468479307026</v>
      </c>
      <c r="F12">
        <v>50</v>
      </c>
      <c r="G12">
        <f t="shared" si="2"/>
        <v>2815099.3388713659</v>
      </c>
      <c r="J12">
        <f t="shared" si="3"/>
        <v>630582.251907186</v>
      </c>
      <c r="K12">
        <f t="shared" si="4"/>
        <v>12611.645038143721</v>
      </c>
    </row>
    <row r="13" spans="2:17" x14ac:dyDescent="0.3">
      <c r="B13" t="s">
        <v>35</v>
      </c>
      <c r="C13">
        <v>268356.54590000003</v>
      </c>
      <c r="D13">
        <f t="shared" si="0"/>
        <v>20568.372466657504</v>
      </c>
      <c r="E13">
        <f t="shared" si="1"/>
        <v>20568.372466657504</v>
      </c>
      <c r="F13">
        <v>50</v>
      </c>
      <c r="G13">
        <f t="shared" si="2"/>
        <v>2888245.5554083516</v>
      </c>
      <c r="J13">
        <f t="shared" si="3"/>
        <v>646967.00441147073</v>
      </c>
      <c r="K13">
        <f t="shared" si="4"/>
        <v>12939.340088229415</v>
      </c>
    </row>
    <row r="14" spans="2:17" x14ac:dyDescent="0.3">
      <c r="B14" t="s">
        <v>36</v>
      </c>
      <c r="C14">
        <v>88662.714399999997</v>
      </c>
      <c r="D14">
        <f t="shared" si="0"/>
        <v>8214.884806819744</v>
      </c>
      <c r="E14">
        <f t="shared" si="1"/>
        <v>8214.884806819744</v>
      </c>
      <c r="F14">
        <v>50</v>
      </c>
      <c r="G14">
        <f t="shared" si="2"/>
        <v>1153547.9810058326</v>
      </c>
      <c r="J14">
        <f t="shared" si="3"/>
        <v>258394.74774530649</v>
      </c>
      <c r="K14">
        <f t="shared" si="4"/>
        <v>5167.8949549061299</v>
      </c>
    </row>
    <row r="15" spans="2:17" x14ac:dyDescent="0.3">
      <c r="B15" t="s">
        <v>37</v>
      </c>
      <c r="C15">
        <v>146188.1648</v>
      </c>
      <c r="D15">
        <f t="shared" si="0"/>
        <v>12169.611219579267</v>
      </c>
      <c r="E15">
        <f t="shared" si="1"/>
        <v>12169.611219579267</v>
      </c>
      <c r="F15">
        <v>50</v>
      </c>
      <c r="G15">
        <f t="shared" si="2"/>
        <v>1708877.3345083899</v>
      </c>
      <c r="J15">
        <f t="shared" si="3"/>
        <v>382788.52292987937</v>
      </c>
      <c r="K15">
        <f t="shared" si="4"/>
        <v>7655.7704585975871</v>
      </c>
    </row>
    <row r="16" spans="2:17" x14ac:dyDescent="0.3">
      <c r="B16" t="s">
        <v>38</v>
      </c>
      <c r="C16">
        <v>244331.10990000001</v>
      </c>
      <c r="D16">
        <f t="shared" si="0"/>
        <v>18916.685679912007</v>
      </c>
      <c r="E16">
        <f t="shared" si="1"/>
        <v>18916.685679912007</v>
      </c>
      <c r="F16">
        <v>50</v>
      </c>
      <c r="G16">
        <f t="shared" si="2"/>
        <v>2656312.9108358365</v>
      </c>
      <c r="J16">
        <f t="shared" si="3"/>
        <v>595014.09202722739</v>
      </c>
      <c r="K16">
        <f t="shared" si="4"/>
        <v>11900.281840544549</v>
      </c>
    </row>
    <row r="17" spans="2:14" x14ac:dyDescent="0.3">
      <c r="B17" t="s">
        <v>39</v>
      </c>
      <c r="C17">
        <v>193856.43849999999</v>
      </c>
      <c r="D17">
        <f t="shared" si="0"/>
        <v>15446.682146294514</v>
      </c>
      <c r="E17">
        <f t="shared" si="1"/>
        <v>15446.682146294514</v>
      </c>
      <c r="F17">
        <v>50</v>
      </c>
      <c r="G17">
        <f t="shared" si="2"/>
        <v>2169049.1616272596</v>
      </c>
      <c r="J17">
        <f t="shared" si="3"/>
        <v>485867.01220450614</v>
      </c>
      <c r="K17">
        <f t="shared" si="4"/>
        <v>9717.3402440901227</v>
      </c>
    </row>
    <row r="18" spans="2:14" x14ac:dyDescent="0.3">
      <c r="B18" t="s">
        <v>40</v>
      </c>
      <c r="C18">
        <v>1861627.2072000001</v>
      </c>
      <c r="D18">
        <f t="shared" si="0"/>
        <v>130101.62293413997</v>
      </c>
      <c r="E18">
        <f t="shared" si="1"/>
        <v>130101.62293413997</v>
      </c>
      <c r="F18">
        <v>50</v>
      </c>
      <c r="G18">
        <f t="shared" si="2"/>
        <v>18269089.340932548</v>
      </c>
      <c r="J18">
        <f t="shared" si="3"/>
        <v>4092276.0123688909</v>
      </c>
      <c r="K18">
        <f t="shared" si="4"/>
        <v>81845.520247377819</v>
      </c>
      <c r="M18">
        <f>AVERAGE(K18:K24,K28)</f>
        <v>92958.490695239874</v>
      </c>
      <c r="N18">
        <f>_xlfn.STDEV.P(K18:K24,K28)</f>
        <v>14294.873505409345</v>
      </c>
    </row>
    <row r="19" spans="2:14" x14ac:dyDescent="0.3">
      <c r="B19" t="s">
        <v>41</v>
      </c>
      <c r="C19">
        <v>2125279.0904000001</v>
      </c>
      <c r="D19">
        <f t="shared" si="0"/>
        <v>148227.01020211744</v>
      </c>
      <c r="E19">
        <f t="shared" si="1"/>
        <v>148227.01020211744</v>
      </c>
      <c r="F19">
        <v>50</v>
      </c>
      <c r="G19">
        <f t="shared" si="2"/>
        <v>20814286.794044323</v>
      </c>
      <c r="J19">
        <f t="shared" si="3"/>
        <v>4662400.2418659283</v>
      </c>
      <c r="K19">
        <f t="shared" si="4"/>
        <v>93248.004837318571</v>
      </c>
    </row>
    <row r="20" spans="2:14" x14ac:dyDescent="0.3">
      <c r="B20" t="s">
        <v>42</v>
      </c>
      <c r="C20">
        <v>1912458.7975999999</v>
      </c>
      <c r="D20">
        <f t="shared" si="0"/>
        <v>133596.16372886018</v>
      </c>
      <c r="E20">
        <f t="shared" si="1"/>
        <v>133596.16372886018</v>
      </c>
      <c r="F20">
        <v>50</v>
      </c>
      <c r="G20">
        <f t="shared" si="2"/>
        <v>18759798.653733317</v>
      </c>
      <c r="J20">
        <f t="shared" si="3"/>
        <v>4202194.8984362632</v>
      </c>
      <c r="K20">
        <f t="shared" si="4"/>
        <v>84043.897968725258</v>
      </c>
    </row>
    <row r="21" spans="2:14" x14ac:dyDescent="0.3">
      <c r="B21" t="s">
        <v>43</v>
      </c>
      <c r="C21">
        <v>2591520.7664999999</v>
      </c>
      <c r="D21">
        <f t="shared" si="0"/>
        <v>180279.92344974563</v>
      </c>
      <c r="E21">
        <f t="shared" si="1"/>
        <v>180279.92344974563</v>
      </c>
      <c r="F21">
        <v>50</v>
      </c>
      <c r="G21">
        <f t="shared" si="2"/>
        <v>25315210.937431153</v>
      </c>
      <c r="J21">
        <f t="shared" si="3"/>
        <v>5670607.2499845782</v>
      </c>
      <c r="K21">
        <f t="shared" si="4"/>
        <v>113412.14499969156</v>
      </c>
    </row>
    <row r="22" spans="2:14" x14ac:dyDescent="0.3">
      <c r="B22" t="s">
        <v>44</v>
      </c>
      <c r="C22">
        <v>1751650.0318</v>
      </c>
      <c r="D22">
        <f t="shared" si="0"/>
        <v>122540.97564966315</v>
      </c>
      <c r="E22">
        <f t="shared" si="1"/>
        <v>122540.97564966315</v>
      </c>
      <c r="F22">
        <v>50</v>
      </c>
      <c r="G22">
        <f t="shared" si="2"/>
        <v>17207410.496347278</v>
      </c>
      <c r="J22">
        <f t="shared" si="3"/>
        <v>3854459.9511817903</v>
      </c>
      <c r="K22">
        <f t="shared" si="4"/>
        <v>77089.199023635811</v>
      </c>
    </row>
    <row r="23" spans="2:14" x14ac:dyDescent="0.3">
      <c r="B23" t="s">
        <v>45</v>
      </c>
      <c r="C23">
        <v>2729315.4676000001</v>
      </c>
      <c r="D23">
        <f t="shared" si="0"/>
        <v>189752.95391172831</v>
      </c>
      <c r="E23">
        <f t="shared" si="1"/>
        <v>189752.95391172831</v>
      </c>
      <c r="F23">
        <v>50</v>
      </c>
      <c r="G23">
        <f t="shared" si="2"/>
        <v>26645429.853508353</v>
      </c>
      <c r="J23">
        <f t="shared" si="3"/>
        <v>5968576.287185871</v>
      </c>
      <c r="K23">
        <f t="shared" si="4"/>
        <v>119371.52574371742</v>
      </c>
    </row>
    <row r="24" spans="2:14" x14ac:dyDescent="0.3">
      <c r="B24" t="s">
        <v>46</v>
      </c>
      <c r="C24">
        <v>1999671.4143000001</v>
      </c>
      <c r="D24">
        <f t="shared" si="0"/>
        <v>139591.80629038913</v>
      </c>
      <c r="E24">
        <f t="shared" si="1"/>
        <v>139591.80629038913</v>
      </c>
      <c r="F24">
        <v>50</v>
      </c>
      <c r="G24">
        <f t="shared" si="2"/>
        <v>19601716.895355247</v>
      </c>
      <c r="J24">
        <f t="shared" si="3"/>
        <v>4390784.5845595757</v>
      </c>
      <c r="K24">
        <f t="shared" si="4"/>
        <v>87815.691691191518</v>
      </c>
    </row>
    <row r="25" spans="2:14" x14ac:dyDescent="0.3">
      <c r="B25" t="s">
        <v>47</v>
      </c>
      <c r="C25">
        <v>0</v>
      </c>
      <c r="D25">
        <f t="shared" si="0"/>
        <v>2119.5517668087446</v>
      </c>
      <c r="E25">
        <f t="shared" si="1"/>
        <v>2119.5517668087446</v>
      </c>
      <c r="F25">
        <v>50</v>
      </c>
      <c r="G25">
        <f t="shared" si="2"/>
        <v>297631.0342428424</v>
      </c>
      <c r="J25">
        <f t="shared" si="3"/>
        <v>66669.351670396703</v>
      </c>
      <c r="K25">
        <f t="shared" si="4"/>
        <v>1333.387033407934</v>
      </c>
    </row>
    <row r="26" spans="2:14" x14ac:dyDescent="0.3">
      <c r="B26" t="s">
        <v>48</v>
      </c>
      <c r="C26">
        <v>22087.2952</v>
      </c>
      <c r="D26">
        <f t="shared" si="0"/>
        <v>3637.9963701361203</v>
      </c>
      <c r="E26">
        <f t="shared" si="1"/>
        <v>3637.9963701361203</v>
      </c>
      <c r="F26">
        <v>50</v>
      </c>
      <c r="G26">
        <f t="shared" si="2"/>
        <v>510853.58667393355</v>
      </c>
      <c r="J26">
        <f t="shared" si="3"/>
        <v>114431.20341496111</v>
      </c>
      <c r="K26">
        <f t="shared" si="4"/>
        <v>2288.6240682992225</v>
      </c>
    </row>
    <row r="27" spans="2:14" x14ac:dyDescent="0.3">
      <c r="B27" t="s">
        <v>47</v>
      </c>
      <c r="C27">
        <v>0</v>
      </c>
      <c r="D27">
        <f t="shared" si="0"/>
        <v>2119.5517668087446</v>
      </c>
      <c r="E27">
        <f t="shared" si="1"/>
        <v>2119.5517668087446</v>
      </c>
      <c r="F27">
        <v>50</v>
      </c>
      <c r="G27">
        <f t="shared" si="2"/>
        <v>297631.0342428424</v>
      </c>
      <c r="J27">
        <f t="shared" si="3"/>
        <v>66669.351670396703</v>
      </c>
      <c r="K27">
        <f t="shared" si="4"/>
        <v>1333.387033407934</v>
      </c>
    </row>
    <row r="28" spans="2:14" x14ac:dyDescent="0.3">
      <c r="B28" t="s">
        <v>49</v>
      </c>
      <c r="C28">
        <v>1977156.0416000001</v>
      </c>
      <c r="D28">
        <f t="shared" si="0"/>
        <v>138043.93246253266</v>
      </c>
      <c r="E28">
        <f t="shared" si="1"/>
        <v>138043.93246253266</v>
      </c>
      <c r="F28">
        <v>50</v>
      </c>
      <c r="G28">
        <f t="shared" si="2"/>
        <v>19384361.841576118</v>
      </c>
      <c r="J28">
        <f t="shared" si="3"/>
        <v>4342097.0525130508</v>
      </c>
      <c r="K28">
        <f t="shared" si="4"/>
        <v>86841.941050261012</v>
      </c>
    </row>
    <row r="29" spans="2:14" x14ac:dyDescent="0.3">
      <c r="B29" t="s">
        <v>50</v>
      </c>
      <c r="C29">
        <v>803280.77060000005</v>
      </c>
      <c r="D29">
        <f t="shared" si="0"/>
        <v>57343.033864980069</v>
      </c>
      <c r="E29">
        <f t="shared" si="1"/>
        <v>57343.033864980069</v>
      </c>
      <c r="F29">
        <v>50</v>
      </c>
      <c r="G29">
        <f t="shared" si="2"/>
        <v>8052205.5385101549</v>
      </c>
      <c r="J29">
        <f t="shared" si="3"/>
        <v>1803694.0406262747</v>
      </c>
      <c r="K29">
        <f t="shared" si="4"/>
        <v>36073.880812525495</v>
      </c>
      <c r="M29">
        <f>AVERAGE(K29:K36)</f>
        <v>45004.449128644097</v>
      </c>
      <c r="N29">
        <f>_xlfn.STDEV.P(K29:K36)</f>
        <v>8974.3486060468167</v>
      </c>
    </row>
    <row r="30" spans="2:14" x14ac:dyDescent="0.3">
      <c r="B30" t="s">
        <v>51</v>
      </c>
      <c r="C30">
        <v>1237548.6353</v>
      </c>
      <c r="D30">
        <f t="shared" si="0"/>
        <v>87197.830008249686</v>
      </c>
      <c r="E30">
        <f t="shared" si="1"/>
        <v>87197.830008249686</v>
      </c>
      <c r="F30">
        <v>50</v>
      </c>
      <c r="G30">
        <f t="shared" si="2"/>
        <v>12244466.370435543</v>
      </c>
      <c r="J30">
        <f t="shared" si="3"/>
        <v>2742760.4669775618</v>
      </c>
      <c r="K30">
        <f t="shared" si="4"/>
        <v>54855.209339551235</v>
      </c>
    </row>
    <row r="31" spans="2:14" x14ac:dyDescent="0.3">
      <c r="B31" t="s">
        <v>52</v>
      </c>
      <c r="C31">
        <v>858989.76780000003</v>
      </c>
      <c r="D31">
        <f t="shared" si="0"/>
        <v>61172.88380310739</v>
      </c>
      <c r="E31">
        <f t="shared" si="1"/>
        <v>61172.88380310739</v>
      </c>
      <c r="F31">
        <v>50</v>
      </c>
      <c r="G31">
        <f t="shared" si="2"/>
        <v>8589999.5268098395</v>
      </c>
      <c r="J31">
        <f t="shared" si="3"/>
        <v>1924159.8940054041</v>
      </c>
      <c r="K31">
        <f t="shared" si="4"/>
        <v>38483.197880108084</v>
      </c>
    </row>
    <row r="32" spans="2:14" x14ac:dyDescent="0.3">
      <c r="B32" t="s">
        <v>53</v>
      </c>
      <c r="C32">
        <v>1436020.8599</v>
      </c>
      <c r="D32">
        <f t="shared" si="0"/>
        <v>100842.28378248317</v>
      </c>
      <c r="E32">
        <f t="shared" si="1"/>
        <v>100842.28378248317</v>
      </c>
      <c r="F32">
        <v>50</v>
      </c>
      <c r="G32">
        <f t="shared" si="2"/>
        <v>14160443.584154716</v>
      </c>
      <c r="J32">
        <f t="shared" si="3"/>
        <v>3171939.3628506563</v>
      </c>
      <c r="K32">
        <f t="shared" si="4"/>
        <v>63438.787257013122</v>
      </c>
    </row>
    <row r="33" spans="2:11" x14ac:dyDescent="0.3">
      <c r="B33" t="s">
        <v>54</v>
      </c>
      <c r="C33">
        <v>937280.32380000001</v>
      </c>
      <c r="D33">
        <f t="shared" si="0"/>
        <v>66555.157692836525</v>
      </c>
      <c r="E33">
        <f t="shared" si="1"/>
        <v>66555.157692836525</v>
      </c>
      <c r="F33">
        <v>50</v>
      </c>
      <c r="G33">
        <f t="shared" si="2"/>
        <v>9345787.5049398765</v>
      </c>
      <c r="J33">
        <f t="shared" si="3"/>
        <v>2093456.4011065324</v>
      </c>
      <c r="K33">
        <f t="shared" si="4"/>
        <v>41869.128022130652</v>
      </c>
    </row>
    <row r="34" spans="2:11" x14ac:dyDescent="0.3">
      <c r="B34" t="s">
        <v>55</v>
      </c>
      <c r="C34">
        <v>887972.50390000001</v>
      </c>
      <c r="D34">
        <f t="shared" si="0"/>
        <v>63165.372191667819</v>
      </c>
      <c r="E34">
        <f t="shared" si="1"/>
        <v>63165.372191667819</v>
      </c>
      <c r="F34">
        <v>50</v>
      </c>
      <c r="G34">
        <f t="shared" si="2"/>
        <v>8869788.1071552802</v>
      </c>
      <c r="J34">
        <f t="shared" si="3"/>
        <v>1986832.5360027829</v>
      </c>
      <c r="K34">
        <f t="shared" si="4"/>
        <v>39736.650720055659</v>
      </c>
    </row>
    <row r="35" spans="2:11" x14ac:dyDescent="0.3">
      <c r="B35" t="s">
        <v>56</v>
      </c>
      <c r="C35">
        <v>858070.34640000004</v>
      </c>
      <c r="D35">
        <f t="shared" si="0"/>
        <v>61109.675952151796</v>
      </c>
      <c r="E35">
        <f t="shared" si="1"/>
        <v>61109.675952151796</v>
      </c>
      <c r="F35">
        <v>50</v>
      </c>
      <c r="G35">
        <f t="shared" si="2"/>
        <v>8581123.773763001</v>
      </c>
      <c r="J35">
        <f t="shared" si="3"/>
        <v>1922171.7253229122</v>
      </c>
      <c r="K35">
        <f t="shared" si="4"/>
        <v>38443.434506458245</v>
      </c>
    </row>
    <row r="36" spans="2:11" x14ac:dyDescent="0.3">
      <c r="B36" t="s">
        <v>57</v>
      </c>
      <c r="C36">
        <v>1059046.5347</v>
      </c>
      <c r="D36">
        <f t="shared" si="0"/>
        <v>74926.270775470926</v>
      </c>
      <c r="E36">
        <f t="shared" si="1"/>
        <v>74926.270775470926</v>
      </c>
      <c r="F36">
        <v>50</v>
      </c>
      <c r="G36">
        <f t="shared" si="2"/>
        <v>10521273.323953178</v>
      </c>
      <c r="J36">
        <f t="shared" si="3"/>
        <v>2356765.224565512</v>
      </c>
      <c r="K36">
        <f t="shared" si="4"/>
        <v>47135.304491310242</v>
      </c>
    </row>
    <row r="37" spans="2:11" x14ac:dyDescent="0.3">
      <c r="B37" t="s">
        <v>58</v>
      </c>
      <c r="C37">
        <v>0</v>
      </c>
      <c r="D37">
        <f t="shared" si="0"/>
        <v>2119.5517668087446</v>
      </c>
      <c r="E37">
        <f t="shared" si="1"/>
        <v>2119.5517668087446</v>
      </c>
      <c r="F37">
        <v>50</v>
      </c>
      <c r="G37">
        <f t="shared" si="2"/>
        <v>297631.0342428424</v>
      </c>
      <c r="J37">
        <f t="shared" si="3"/>
        <v>66669.351670396703</v>
      </c>
      <c r="K37">
        <f t="shared" si="4"/>
        <v>1333.387033407934</v>
      </c>
    </row>
    <row r="38" spans="2:11" x14ac:dyDescent="0.3">
      <c r="B38" t="s">
        <v>59</v>
      </c>
      <c r="C38">
        <v>0</v>
      </c>
      <c r="D38">
        <f t="shared" si="0"/>
        <v>2119.5517668087446</v>
      </c>
      <c r="E38">
        <f t="shared" si="1"/>
        <v>2119.5517668087446</v>
      </c>
      <c r="F38">
        <v>50</v>
      </c>
      <c r="G38">
        <f t="shared" si="2"/>
        <v>297631.0342428424</v>
      </c>
      <c r="J38">
        <f t="shared" si="3"/>
        <v>66669.351670396703</v>
      </c>
      <c r="K38">
        <f t="shared" si="4"/>
        <v>1333.387033407934</v>
      </c>
    </row>
    <row r="39" spans="2:11" x14ac:dyDescent="0.3">
      <c r="B39" t="s">
        <v>60</v>
      </c>
      <c r="C39">
        <v>0</v>
      </c>
      <c r="D39">
        <f t="shared" si="0"/>
        <v>2119.5517668087446</v>
      </c>
      <c r="E39">
        <f t="shared" si="1"/>
        <v>2119.5517668087446</v>
      </c>
      <c r="F39">
        <v>50</v>
      </c>
      <c r="G39">
        <f t="shared" si="2"/>
        <v>297631.0342428424</v>
      </c>
      <c r="J39">
        <f t="shared" si="3"/>
        <v>66669.351670396703</v>
      </c>
      <c r="K39">
        <f t="shared" si="4"/>
        <v>1333.387033407934</v>
      </c>
    </row>
    <row r="40" spans="2:11" x14ac:dyDescent="0.3">
      <c r="B40" t="s">
        <v>47</v>
      </c>
      <c r="C40">
        <v>0</v>
      </c>
      <c r="D40">
        <f t="shared" si="0"/>
        <v>2119.5517668087446</v>
      </c>
      <c r="E40">
        <f t="shared" si="1"/>
        <v>2119.5517668087446</v>
      </c>
      <c r="F40">
        <v>50</v>
      </c>
      <c r="G40">
        <f t="shared" si="2"/>
        <v>297631.0342428424</v>
      </c>
      <c r="J40">
        <f t="shared" si="3"/>
        <v>66669.351670396703</v>
      </c>
      <c r="K40">
        <f t="shared" si="4"/>
        <v>1333.387033407934</v>
      </c>
    </row>
    <row r="41" spans="2:11" x14ac:dyDescent="0.3">
      <c r="B41" t="s">
        <v>27</v>
      </c>
      <c r="C41">
        <v>0</v>
      </c>
      <c r="D41">
        <f t="shared" si="0"/>
        <v>2119.5517668087446</v>
      </c>
      <c r="E41">
        <f t="shared" si="1"/>
        <v>2119.5517668087446</v>
      </c>
      <c r="F41">
        <v>50</v>
      </c>
      <c r="G41">
        <f t="shared" si="2"/>
        <v>297631.0342428424</v>
      </c>
      <c r="J41">
        <f t="shared" si="3"/>
        <v>66669.351670396703</v>
      </c>
      <c r="K41">
        <f t="shared" si="4"/>
        <v>1333.387033407934</v>
      </c>
    </row>
    <row r="42" spans="2:11" x14ac:dyDescent="0.3">
      <c r="B42" t="s">
        <v>28</v>
      </c>
      <c r="C42">
        <v>20592.565600000002</v>
      </c>
      <c r="D42">
        <f t="shared" si="0"/>
        <v>3535.2375635913654</v>
      </c>
      <c r="E42">
        <f t="shared" si="1"/>
        <v>3535.2375635913654</v>
      </c>
      <c r="F42">
        <v>50</v>
      </c>
      <c r="G42">
        <f t="shared" si="2"/>
        <v>496424.02173081157</v>
      </c>
      <c r="J42">
        <f t="shared" si="3"/>
        <v>111198.98086770179</v>
      </c>
      <c r="K42">
        <f t="shared" si="4"/>
        <v>2223.9796173540358</v>
      </c>
    </row>
    <row r="43" spans="2:11" x14ac:dyDescent="0.3">
      <c r="B43" t="s">
        <v>29</v>
      </c>
      <c r="C43">
        <v>60927.523699999998</v>
      </c>
      <c r="D43">
        <f t="shared" si="0"/>
        <v>6308.1619483019385</v>
      </c>
      <c r="E43">
        <f t="shared" si="1"/>
        <v>6308.1619483019385</v>
      </c>
      <c r="F43">
        <v>50</v>
      </c>
      <c r="G43">
        <f t="shared" si="2"/>
        <v>885802.74105372408</v>
      </c>
      <c r="J43">
        <f t="shared" si="3"/>
        <v>198419.81399603421</v>
      </c>
      <c r="K43">
        <f t="shared" si="4"/>
        <v>3968.3962799206843</v>
      </c>
    </row>
    <row r="44" spans="2:11" x14ac:dyDescent="0.3">
      <c r="B44" t="s">
        <v>30</v>
      </c>
      <c r="C44">
        <v>107363.03969999999</v>
      </c>
      <c r="D44">
        <f t="shared" si="0"/>
        <v>9500.4839612264532</v>
      </c>
      <c r="E44">
        <f t="shared" si="1"/>
        <v>9500.4839612264532</v>
      </c>
      <c r="F44">
        <v>50</v>
      </c>
      <c r="G44">
        <f t="shared" si="2"/>
        <v>1334073.9827481243</v>
      </c>
      <c r="J44">
        <f t="shared" si="3"/>
        <v>298832.57213557983</v>
      </c>
      <c r="K44">
        <f t="shared" si="4"/>
        <v>5976.6514427115962</v>
      </c>
    </row>
    <row r="45" spans="2:11" x14ac:dyDescent="0.3">
      <c r="B45" t="s">
        <v>22</v>
      </c>
      <c r="C45">
        <v>0</v>
      </c>
      <c r="D45">
        <f>((C45)+30831)/14.546</f>
        <v>2119.5517668087446</v>
      </c>
      <c r="E45">
        <f t="shared" si="1"/>
        <v>2119.5517668087446</v>
      </c>
      <c r="F45">
        <v>50</v>
      </c>
      <c r="G45">
        <f t="shared" si="2"/>
        <v>297631.0342428424</v>
      </c>
      <c r="J45">
        <f t="shared" si="3"/>
        <v>66669.351670396703</v>
      </c>
      <c r="K45">
        <f t="shared" si="4"/>
        <v>1333.387033407934</v>
      </c>
    </row>
    <row r="46" spans="2:11" x14ac:dyDescent="0.3">
      <c r="B46" t="s">
        <v>22</v>
      </c>
      <c r="C46">
        <v>0</v>
      </c>
      <c r="D46">
        <f t="shared" si="0"/>
        <v>2119.5517668087446</v>
      </c>
      <c r="E46">
        <f t="shared" si="1"/>
        <v>2119.5517668087446</v>
      </c>
      <c r="F46">
        <v>50</v>
      </c>
      <c r="G46">
        <f t="shared" si="2"/>
        <v>297631.0342428424</v>
      </c>
      <c r="J46">
        <f t="shared" si="3"/>
        <v>66669.351670396703</v>
      </c>
      <c r="K46">
        <f t="shared" si="4"/>
        <v>1333.387033407934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056A-4056-4CE7-8203-46244808B160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108</v>
      </c>
      <c r="B1" t="s">
        <v>109</v>
      </c>
    </row>
    <row r="2" spans="1:2" x14ac:dyDescent="0.3">
      <c r="A2" s="6">
        <v>12305.241862172386</v>
      </c>
      <c r="B2">
        <v>1</v>
      </c>
    </row>
    <row r="3" spans="1:2" x14ac:dyDescent="0.3">
      <c r="A3" s="6">
        <v>9950.1205572939671</v>
      </c>
      <c r="B3">
        <v>2</v>
      </c>
    </row>
    <row r="4" spans="1:2" x14ac:dyDescent="0.3">
      <c r="A4" s="6">
        <v>12611.645038143721</v>
      </c>
      <c r="B4">
        <v>3</v>
      </c>
    </row>
    <row r="5" spans="1:2" x14ac:dyDescent="0.3">
      <c r="A5" s="6">
        <v>12939.340088229415</v>
      </c>
      <c r="B5">
        <v>4</v>
      </c>
    </row>
    <row r="6" spans="1:2" x14ac:dyDescent="0.3">
      <c r="A6" s="6">
        <v>5167.8949549061299</v>
      </c>
      <c r="B6">
        <v>5</v>
      </c>
    </row>
    <row r="7" spans="1:2" x14ac:dyDescent="0.3">
      <c r="A7" s="6">
        <v>7655.7704585975871</v>
      </c>
      <c r="B7">
        <v>6</v>
      </c>
    </row>
    <row r="8" spans="1:2" x14ac:dyDescent="0.3">
      <c r="A8" s="6">
        <v>11900.281840544549</v>
      </c>
      <c r="B8">
        <v>7</v>
      </c>
    </row>
    <row r="9" spans="1:2" x14ac:dyDescent="0.3">
      <c r="A9" s="6">
        <v>9717.3402440901227</v>
      </c>
      <c r="B9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7C11-22B8-4736-91EF-A4A1547C092C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108</v>
      </c>
      <c r="B1" t="s">
        <v>110</v>
      </c>
    </row>
    <row r="2" spans="1:2" x14ac:dyDescent="0.3">
      <c r="A2" s="6">
        <v>81845.520247377819</v>
      </c>
      <c r="B2">
        <v>1</v>
      </c>
    </row>
    <row r="3" spans="1:2" x14ac:dyDescent="0.3">
      <c r="A3" s="6">
        <v>93248.004837318571</v>
      </c>
      <c r="B3">
        <v>2</v>
      </c>
    </row>
    <row r="4" spans="1:2" x14ac:dyDescent="0.3">
      <c r="A4" s="6">
        <v>84043.897968725258</v>
      </c>
      <c r="B4">
        <v>3</v>
      </c>
    </row>
    <row r="5" spans="1:2" x14ac:dyDescent="0.3">
      <c r="A5" s="6">
        <v>113412.14499969156</v>
      </c>
      <c r="B5">
        <v>4</v>
      </c>
    </row>
    <row r="6" spans="1:2" x14ac:dyDescent="0.3">
      <c r="A6" s="6">
        <v>77089.199023635811</v>
      </c>
      <c r="B6">
        <v>5</v>
      </c>
    </row>
    <row r="7" spans="1:2" x14ac:dyDescent="0.3">
      <c r="A7" s="6">
        <v>119371.52574371742</v>
      </c>
      <c r="B7">
        <v>6</v>
      </c>
    </row>
    <row r="8" spans="1:2" x14ac:dyDescent="0.3">
      <c r="A8" s="6">
        <v>87815.691691191518</v>
      </c>
      <c r="B8">
        <v>7</v>
      </c>
    </row>
    <row r="9" spans="1:2" x14ac:dyDescent="0.3">
      <c r="A9" s="6">
        <v>86841.941050261012</v>
      </c>
      <c r="B9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7F5F8-CDF6-4739-952B-1365549EA3E6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108</v>
      </c>
      <c r="B1" t="s">
        <v>111</v>
      </c>
    </row>
    <row r="2" spans="1:2" x14ac:dyDescent="0.3">
      <c r="A2" s="6">
        <v>36073.880812525495</v>
      </c>
      <c r="B2">
        <v>1</v>
      </c>
    </row>
    <row r="3" spans="1:2" x14ac:dyDescent="0.3">
      <c r="A3" s="6">
        <v>54855.209339551235</v>
      </c>
      <c r="B3">
        <v>2</v>
      </c>
    </row>
    <row r="4" spans="1:2" x14ac:dyDescent="0.3">
      <c r="A4" s="6">
        <v>38483.197880108084</v>
      </c>
      <c r="B4">
        <v>3</v>
      </c>
    </row>
    <row r="5" spans="1:2" x14ac:dyDescent="0.3">
      <c r="A5" s="6">
        <v>63438.787257013122</v>
      </c>
      <c r="B5">
        <v>4</v>
      </c>
    </row>
    <row r="6" spans="1:2" x14ac:dyDescent="0.3">
      <c r="A6" s="6">
        <v>41869.128022130652</v>
      </c>
      <c r="B6">
        <v>5</v>
      </c>
    </row>
    <row r="7" spans="1:2" x14ac:dyDescent="0.3">
      <c r="A7" s="6">
        <v>39736.650720055659</v>
      </c>
      <c r="B7">
        <v>6</v>
      </c>
    </row>
    <row r="8" spans="1:2" x14ac:dyDescent="0.3">
      <c r="A8" s="6">
        <v>38443.434506458245</v>
      </c>
      <c r="B8">
        <v>7</v>
      </c>
    </row>
    <row r="9" spans="1:2" x14ac:dyDescent="0.3">
      <c r="A9" s="6">
        <v>47135.304491310242</v>
      </c>
      <c r="B9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2AC0-B597-48B0-B8F7-9D920DA24228}">
  <dimension ref="A1:C4"/>
  <sheetViews>
    <sheetView tabSelected="1" workbookViewId="0">
      <selection activeCell="F6" sqref="F6"/>
    </sheetView>
  </sheetViews>
  <sheetFormatPr defaultRowHeight="14.4" x14ac:dyDescent="0.3"/>
  <sheetData>
    <row r="1" spans="1:3" x14ac:dyDescent="0.3">
      <c r="A1" t="s">
        <v>112</v>
      </c>
      <c r="B1" t="s">
        <v>113</v>
      </c>
      <c r="C1" t="s">
        <v>114</v>
      </c>
    </row>
    <row r="2" spans="1:3" x14ac:dyDescent="0.3">
      <c r="A2">
        <v>10280.954380497235</v>
      </c>
      <c r="B2" t="s">
        <v>115</v>
      </c>
      <c r="C2">
        <v>2566.1540768922337</v>
      </c>
    </row>
    <row r="3" spans="1:3" x14ac:dyDescent="0.3">
      <c r="A3">
        <v>92958.490695239874</v>
      </c>
      <c r="B3" t="s">
        <v>116</v>
      </c>
      <c r="C3">
        <v>14294.873505409345</v>
      </c>
    </row>
    <row r="4" spans="1:3" x14ac:dyDescent="0.3">
      <c r="A4">
        <v>45004.449128644097</v>
      </c>
      <c r="B4" t="s">
        <v>117</v>
      </c>
      <c r="C4">
        <v>8974.3486060468167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TbCl</vt:lpstr>
      <vt:lpstr>DPA</vt:lpstr>
      <vt:lpstr>Std</vt:lpstr>
      <vt:lpstr>Worksheet</vt:lpstr>
      <vt:lpstr>R_1</vt:lpstr>
      <vt:lpstr>R_2</vt:lpstr>
      <vt:lpstr>R_3</vt:lpstr>
      <vt:lpstr>R_4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2025-06-14T02:24:05Z</dcterms:modified>
</cp:coreProperties>
</file>