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ionaidglobal-my.sharepoint.com/personal/amadou_barry_actionaid_org/Documents/2021/Documents/HF Targets/"/>
    </mc:Choice>
  </mc:AlternateContent>
  <xr:revisionPtr revIDLastSave="1617" documentId="8_{817D6232-2EA0-4C11-9241-7D3B392DCDA8}" xr6:coauthVersionLast="47" xr6:coauthVersionMax="47" xr10:uidLastSave="{010067F9-3013-49DF-AE2F-CC1534BD0C8A}"/>
  <bookViews>
    <workbookView xWindow="-120" yWindow="-120" windowWidth="20730" windowHeight="11160" activeTab="1" xr2:uid="{141B9048-82F2-4CED-8A3A-4D1AD0334E51}"/>
  </bookViews>
  <sheets>
    <sheet name="Data Summary" sheetId="4" r:id="rId1"/>
    <sheet name="Wastage Calculator" sheetId="2" r:id="rId2"/>
    <sheet name="Administered Doses Sheet" sheetId="1" r:id="rId3"/>
    <sheet name="Consumption Shee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7" i="4" l="1"/>
  <c r="J116" i="4"/>
  <c r="J115" i="4"/>
  <c r="J114" i="4"/>
  <c r="J113" i="4"/>
  <c r="J108" i="4"/>
  <c r="J107" i="4"/>
  <c r="J106" i="4"/>
  <c r="J104" i="4"/>
  <c r="J103" i="4"/>
  <c r="J102" i="4"/>
  <c r="J101" i="4"/>
  <c r="J100" i="4"/>
  <c r="J99" i="4"/>
  <c r="J98" i="4"/>
  <c r="J97" i="4"/>
  <c r="J93" i="4" l="1"/>
  <c r="J91" i="4"/>
  <c r="J90" i="4"/>
  <c r="J89" i="4"/>
  <c r="J88" i="4"/>
  <c r="J84" i="4"/>
  <c r="J82" i="4"/>
  <c r="J81" i="4"/>
  <c r="J80" i="4"/>
  <c r="J76" i="4"/>
  <c r="J73" i="4"/>
  <c r="J72" i="4"/>
  <c r="J71" i="4"/>
  <c r="J69" i="4"/>
  <c r="J68" i="4"/>
  <c r="J67" i="4"/>
  <c r="J64" i="4"/>
  <c r="J63" i="4"/>
  <c r="J59" i="4"/>
  <c r="J57" i="4"/>
  <c r="J56" i="4"/>
  <c r="J55" i="4"/>
  <c r="J54" i="4"/>
  <c r="J52" i="4"/>
  <c r="J49" i="4"/>
  <c r="J48" i="4"/>
  <c r="J46" i="4"/>
  <c r="J45" i="4"/>
  <c r="J44" i="4"/>
  <c r="J43" i="4"/>
  <c r="J42" i="4"/>
  <c r="J41" i="4"/>
  <c r="J39" i="4"/>
  <c r="J38" i="4"/>
  <c r="J37" i="4"/>
  <c r="J35" i="4"/>
  <c r="J33" i="4"/>
  <c r="J31" i="4"/>
  <c r="J29" i="4"/>
  <c r="J28" i="4"/>
  <c r="J26" i="4"/>
  <c r="J25" i="4"/>
  <c r="J23" i="4"/>
  <c r="J20" i="4"/>
  <c r="J19" i="4"/>
  <c r="J15" i="4"/>
  <c r="J13" i="4"/>
  <c r="J11" i="4"/>
  <c r="J10" i="4"/>
  <c r="J9" i="4"/>
  <c r="J6" i="4"/>
  <c r="J3" i="4"/>
  <c r="J2" i="4"/>
  <c r="J4" i="4"/>
  <c r="J5" i="4"/>
  <c r="J7" i="4"/>
  <c r="J8" i="4"/>
  <c r="J12" i="4"/>
  <c r="W37" i="1"/>
  <c r="X37" i="1"/>
  <c r="Y37" i="1"/>
  <c r="Z37" i="1"/>
  <c r="W33" i="1"/>
  <c r="X33" i="1"/>
  <c r="Y33" i="1"/>
  <c r="Z33" i="1"/>
  <c r="W29" i="1"/>
  <c r="X29" i="1"/>
  <c r="Y29" i="1"/>
  <c r="Z29" i="1"/>
  <c r="W25" i="1"/>
  <c r="X25" i="1"/>
  <c r="Y25" i="1"/>
  <c r="Z25" i="1"/>
  <c r="W21" i="1"/>
  <c r="X21" i="1"/>
  <c r="Y21" i="1"/>
  <c r="Z21" i="1"/>
  <c r="W17" i="1"/>
  <c r="X17" i="1"/>
  <c r="Y17" i="1"/>
  <c r="Z17" i="1"/>
  <c r="W13" i="1"/>
  <c r="X13" i="1"/>
  <c r="Y13" i="1"/>
  <c r="Z13" i="1"/>
  <c r="W9" i="1"/>
  <c r="X9" i="1"/>
  <c r="Y9" i="1"/>
  <c r="Z9" i="1"/>
  <c r="W5" i="1"/>
  <c r="X5" i="1"/>
  <c r="Y5" i="1"/>
  <c r="Z5" i="1"/>
  <c r="V5" i="1"/>
  <c r="K33" i="3"/>
  <c r="K29" i="3"/>
  <c r="K37" i="3"/>
  <c r="M52" i="2" l="1"/>
  <c r="M53" i="2" s="1"/>
  <c r="L51" i="2"/>
  <c r="M51" i="2"/>
  <c r="N51" i="2"/>
  <c r="J51" i="2"/>
  <c r="N50" i="2"/>
  <c r="N52" i="2" s="1"/>
  <c r="N53" i="2" s="1"/>
  <c r="M50" i="2"/>
  <c r="L50" i="2"/>
  <c r="L52" i="2" s="1"/>
  <c r="L53" i="2" s="1"/>
  <c r="K50" i="2"/>
  <c r="M45" i="2"/>
  <c r="N45" i="2"/>
  <c r="J45" i="2"/>
  <c r="N44" i="2"/>
  <c r="N46" i="2" s="1"/>
  <c r="N47" i="2" s="1"/>
  <c r="M44" i="2"/>
  <c r="M46" i="2" s="1"/>
  <c r="M47" i="2" s="1"/>
  <c r="L44" i="2"/>
  <c r="K44" i="2"/>
  <c r="N39" i="2"/>
  <c r="J39" i="2"/>
  <c r="N38" i="2"/>
  <c r="N40" i="2" s="1"/>
  <c r="N41" i="2" s="1"/>
  <c r="M38" i="2"/>
  <c r="L38" i="2"/>
  <c r="K38" i="2"/>
  <c r="M35" i="2"/>
  <c r="F77" i="4" s="1"/>
  <c r="M34" i="2"/>
  <c r="N34" i="2"/>
  <c r="N35" i="2" s="1"/>
  <c r="L33" i="2"/>
  <c r="M33" i="2"/>
  <c r="N33" i="2"/>
  <c r="J33" i="2"/>
  <c r="N32" i="2"/>
  <c r="M32" i="2"/>
  <c r="L32" i="2"/>
  <c r="L34" i="2" s="1"/>
  <c r="L35" i="2" s="1"/>
  <c r="K32" i="2"/>
  <c r="M28" i="2"/>
  <c r="M29" i="2" s="1"/>
  <c r="N28" i="2"/>
  <c r="N29" i="2" s="1"/>
  <c r="L27" i="2"/>
  <c r="M27" i="2"/>
  <c r="N27" i="2"/>
  <c r="J27" i="2"/>
  <c r="N26" i="2"/>
  <c r="M26" i="2"/>
  <c r="L26" i="2"/>
  <c r="L28" i="2" s="1"/>
  <c r="L29" i="2" s="1"/>
  <c r="K26" i="2"/>
  <c r="L22" i="2"/>
  <c r="L23" i="2" s="1"/>
  <c r="L21" i="2"/>
  <c r="M21" i="2"/>
  <c r="N21" i="2"/>
  <c r="J21" i="2"/>
  <c r="N20" i="2"/>
  <c r="N22" i="2" s="1"/>
  <c r="N23" i="2" s="1"/>
  <c r="M20" i="2"/>
  <c r="M22" i="2" s="1"/>
  <c r="M23" i="2" s="1"/>
  <c r="L20" i="2"/>
  <c r="K20" i="2"/>
  <c r="L15" i="2"/>
  <c r="M15" i="2"/>
  <c r="N15" i="2"/>
  <c r="J15" i="2"/>
  <c r="N14" i="2"/>
  <c r="N16" i="2" s="1"/>
  <c r="N17" i="2" s="1"/>
  <c r="M14" i="2"/>
  <c r="M16" i="2" s="1"/>
  <c r="M17" i="2" s="1"/>
  <c r="L14" i="2"/>
  <c r="L16" i="2" s="1"/>
  <c r="L17" i="2" s="1"/>
  <c r="K14" i="2"/>
  <c r="L10" i="2"/>
  <c r="L11" i="2" s="1"/>
  <c r="L9" i="2"/>
  <c r="M9" i="2"/>
  <c r="N9" i="2"/>
  <c r="J9" i="2"/>
  <c r="N8" i="2"/>
  <c r="N10" i="2" s="1"/>
  <c r="N11" i="2" s="1"/>
  <c r="M8" i="2"/>
  <c r="M10" i="2" s="1"/>
  <c r="M11" i="2" s="1"/>
  <c r="L8" i="2"/>
  <c r="K8" i="2"/>
  <c r="M4" i="2"/>
  <c r="M5" i="2" s="1"/>
  <c r="J4" i="2"/>
  <c r="L3" i="2"/>
  <c r="M3" i="2"/>
  <c r="N3" i="2"/>
  <c r="J3" i="2"/>
  <c r="M2" i="2"/>
  <c r="L2" i="2"/>
  <c r="L4" i="2" s="1"/>
  <c r="L5" i="2" s="1"/>
  <c r="N2" i="2"/>
  <c r="N4" i="2" s="1"/>
  <c r="N5" i="2" s="1"/>
  <c r="K2" i="2"/>
  <c r="K76" i="4"/>
  <c r="K107" i="4"/>
  <c r="K108" i="4"/>
  <c r="J109" i="4"/>
  <c r="K109" i="4" s="1"/>
  <c r="J110" i="4"/>
  <c r="K110" i="4" s="1"/>
  <c r="J111" i="4"/>
  <c r="K111" i="4" s="1"/>
  <c r="J112" i="4"/>
  <c r="K112" i="4" s="1"/>
  <c r="K113" i="4"/>
  <c r="K114" i="4"/>
  <c r="K115" i="4"/>
  <c r="K116" i="4"/>
  <c r="K117" i="4"/>
  <c r="J94" i="4"/>
  <c r="K94" i="4" s="1"/>
  <c r="J95" i="4"/>
  <c r="K95" i="4" s="1"/>
  <c r="J96" i="4"/>
  <c r="K96" i="4" s="1"/>
  <c r="K97" i="4"/>
  <c r="K98" i="4"/>
  <c r="K99" i="4"/>
  <c r="K100" i="4"/>
  <c r="K101" i="4"/>
  <c r="K102" i="4"/>
  <c r="K103" i="4"/>
  <c r="K104" i="4"/>
  <c r="K81" i="4"/>
  <c r="K82" i="4"/>
  <c r="K83" i="4"/>
  <c r="K84" i="4"/>
  <c r="J85" i="4"/>
  <c r="K85" i="4" s="1"/>
  <c r="J86" i="4"/>
  <c r="K86" i="4" s="1"/>
  <c r="J87" i="4"/>
  <c r="K87" i="4" s="1"/>
  <c r="K88" i="4"/>
  <c r="K89" i="4"/>
  <c r="K90" i="4"/>
  <c r="K91" i="4"/>
  <c r="K68" i="4"/>
  <c r="K69" i="4"/>
  <c r="J70" i="4"/>
  <c r="K70" i="4" s="1"/>
  <c r="K71" i="4"/>
  <c r="K72" i="4"/>
  <c r="K73" i="4"/>
  <c r="J74" i="4"/>
  <c r="K74" i="4" s="1"/>
  <c r="J75" i="4"/>
  <c r="K75" i="4" s="1"/>
  <c r="J77" i="4"/>
  <c r="K77" i="4" s="1"/>
  <c r="J78" i="4"/>
  <c r="K78" i="4" s="1"/>
  <c r="K55" i="4"/>
  <c r="K56" i="4"/>
  <c r="K57" i="4"/>
  <c r="J58" i="4"/>
  <c r="K58" i="4" s="1"/>
  <c r="K59" i="4"/>
  <c r="J60" i="4"/>
  <c r="K60" i="4" s="1"/>
  <c r="J61" i="4"/>
  <c r="K61" i="4" s="1"/>
  <c r="J62" i="4"/>
  <c r="K62" i="4" s="1"/>
  <c r="K63" i="4"/>
  <c r="K64" i="4"/>
  <c r="J65" i="4"/>
  <c r="K65" i="4" s="1"/>
  <c r="K42" i="4"/>
  <c r="K43" i="4"/>
  <c r="K44" i="4"/>
  <c r="K45" i="4"/>
  <c r="K46" i="4"/>
  <c r="J47" i="4"/>
  <c r="K47" i="4" s="1"/>
  <c r="K48" i="4"/>
  <c r="K49" i="4"/>
  <c r="J50" i="4"/>
  <c r="K50" i="4" s="1"/>
  <c r="J51" i="4"/>
  <c r="K51" i="4" s="1"/>
  <c r="K52" i="4"/>
  <c r="K29" i="4"/>
  <c r="J30" i="4"/>
  <c r="K30" i="4" s="1"/>
  <c r="K31" i="4"/>
  <c r="J32" i="4"/>
  <c r="K32" i="4" s="1"/>
  <c r="K33" i="4"/>
  <c r="J34" i="4"/>
  <c r="K34" i="4" s="1"/>
  <c r="K35" i="4"/>
  <c r="J36" i="4"/>
  <c r="K36" i="4" s="1"/>
  <c r="K37" i="4"/>
  <c r="K38" i="4"/>
  <c r="K39" i="4"/>
  <c r="J16" i="4"/>
  <c r="K16" i="4" s="1"/>
  <c r="J17" i="4"/>
  <c r="K17" i="4" s="1"/>
  <c r="K18" i="4"/>
  <c r="K19" i="4"/>
  <c r="K20" i="4"/>
  <c r="J21" i="4"/>
  <c r="K21" i="4" s="1"/>
  <c r="J22" i="4"/>
  <c r="K22" i="4" s="1"/>
  <c r="K23" i="4"/>
  <c r="J24" i="4"/>
  <c r="K24" i="4" s="1"/>
  <c r="K25" i="4"/>
  <c r="K26" i="4"/>
  <c r="K15" i="4"/>
  <c r="K106" i="4"/>
  <c r="K93" i="4"/>
  <c r="K80" i="4"/>
  <c r="K67" i="4"/>
  <c r="K54" i="4"/>
  <c r="K41" i="4"/>
  <c r="K28" i="4"/>
  <c r="K2" i="4"/>
  <c r="L54" i="2" l="1"/>
  <c r="G115" i="4" s="1"/>
  <c r="F115" i="4"/>
  <c r="F117" i="4"/>
  <c r="N54" i="2"/>
  <c r="G117" i="4" s="1"/>
  <c r="M54" i="2"/>
  <c r="G116" i="4" s="1"/>
  <c r="F116" i="4"/>
  <c r="F103" i="4"/>
  <c r="M48" i="2"/>
  <c r="G103" i="4" s="1"/>
  <c r="N48" i="2"/>
  <c r="G104" i="4" s="1"/>
  <c r="F104" i="4"/>
  <c r="F91" i="4"/>
  <c r="N42" i="2"/>
  <c r="G91" i="4" s="1"/>
  <c r="F78" i="4"/>
  <c r="N36" i="2"/>
  <c r="G78" i="4" s="1"/>
  <c r="L36" i="2"/>
  <c r="G76" i="4" s="1"/>
  <c r="F76" i="4"/>
  <c r="M36" i="2"/>
  <c r="G77" i="4" s="1"/>
  <c r="F65" i="4"/>
  <c r="N30" i="2"/>
  <c r="G65" i="4" s="1"/>
  <c r="L30" i="2"/>
  <c r="G63" i="4" s="1"/>
  <c r="F63" i="4"/>
  <c r="F64" i="4"/>
  <c r="M30" i="2"/>
  <c r="G64" i="4" s="1"/>
  <c r="F52" i="4"/>
  <c r="N24" i="2"/>
  <c r="G52" i="4" s="1"/>
  <c r="F51" i="4"/>
  <c r="M24" i="2"/>
  <c r="G51" i="4" s="1"/>
  <c r="L24" i="2"/>
  <c r="G50" i="4" s="1"/>
  <c r="F50" i="4"/>
  <c r="F39" i="4"/>
  <c r="N18" i="2"/>
  <c r="G39" i="4" s="1"/>
  <c r="F38" i="4"/>
  <c r="M18" i="2"/>
  <c r="G38" i="4" s="1"/>
  <c r="L18" i="2"/>
  <c r="G37" i="4" s="1"/>
  <c r="F37" i="4"/>
  <c r="F24" i="4"/>
  <c r="L12" i="2"/>
  <c r="G24" i="4" s="1"/>
  <c r="F25" i="4"/>
  <c r="M12" i="2"/>
  <c r="G25" i="4" s="1"/>
  <c r="N12" i="2"/>
  <c r="G26" i="4" s="1"/>
  <c r="F26" i="4"/>
  <c r="L6" i="2"/>
  <c r="G11" i="4" s="1"/>
  <c r="F11" i="4"/>
  <c r="F13" i="4"/>
  <c r="N6" i="2"/>
  <c r="G13" i="4" s="1"/>
  <c r="F12" i="4"/>
  <c r="M6" i="2"/>
  <c r="G12" i="4" s="1"/>
  <c r="J50" i="2"/>
  <c r="I51" i="2"/>
  <c r="I50" i="2"/>
  <c r="H51" i="2"/>
  <c r="H50" i="2"/>
  <c r="G51" i="2"/>
  <c r="G50" i="2"/>
  <c r="F51" i="2"/>
  <c r="F50" i="2"/>
  <c r="E51" i="2"/>
  <c r="E50" i="2"/>
  <c r="D51" i="2"/>
  <c r="D50" i="2"/>
  <c r="D52" i="2" s="1"/>
  <c r="D53" i="2" s="1"/>
  <c r="C51" i="2"/>
  <c r="C50" i="2"/>
  <c r="J44" i="2"/>
  <c r="I45" i="2"/>
  <c r="I44" i="2"/>
  <c r="H45" i="2"/>
  <c r="H44" i="2"/>
  <c r="G45" i="2"/>
  <c r="G44" i="2"/>
  <c r="F45" i="2"/>
  <c r="F44" i="2"/>
  <c r="E45" i="2"/>
  <c r="E44" i="2"/>
  <c r="D45" i="2"/>
  <c r="D44" i="2"/>
  <c r="C45" i="2"/>
  <c r="C44" i="2"/>
  <c r="J38" i="2"/>
  <c r="I39" i="2"/>
  <c r="I38" i="2"/>
  <c r="I40" i="2" s="1"/>
  <c r="I41" i="2" s="1"/>
  <c r="H39" i="2"/>
  <c r="H38" i="2"/>
  <c r="H40" i="2" s="1"/>
  <c r="G39" i="2"/>
  <c r="G38" i="2"/>
  <c r="F39" i="2"/>
  <c r="F38" i="2"/>
  <c r="E39" i="2"/>
  <c r="E38" i="2"/>
  <c r="D39" i="2"/>
  <c r="D38" i="2"/>
  <c r="C39" i="2"/>
  <c r="C40" i="2" s="1"/>
  <c r="C41" i="2" s="1"/>
  <c r="C38" i="2"/>
  <c r="J32" i="2"/>
  <c r="I33" i="2"/>
  <c r="I32" i="2"/>
  <c r="H33" i="2"/>
  <c r="H32" i="2"/>
  <c r="G32" i="2"/>
  <c r="G34" i="2" s="1"/>
  <c r="G35" i="2" s="1"/>
  <c r="G36" i="2" s="1"/>
  <c r="G71" i="4" s="1"/>
  <c r="G33" i="2"/>
  <c r="F32" i="2"/>
  <c r="F33" i="2"/>
  <c r="E33" i="2"/>
  <c r="E32" i="2"/>
  <c r="D33" i="2"/>
  <c r="D32" i="2"/>
  <c r="C33" i="2"/>
  <c r="C32" i="2"/>
  <c r="I27" i="2"/>
  <c r="H27" i="2"/>
  <c r="G27" i="2"/>
  <c r="F27" i="2"/>
  <c r="E27" i="2"/>
  <c r="D27" i="2"/>
  <c r="C27" i="2"/>
  <c r="J26" i="2"/>
  <c r="I26" i="2"/>
  <c r="H26" i="2"/>
  <c r="G26" i="2"/>
  <c r="F26" i="2"/>
  <c r="E26" i="2"/>
  <c r="D26" i="2"/>
  <c r="C26" i="2"/>
  <c r="C21" i="2"/>
  <c r="D21" i="2"/>
  <c r="E21" i="2"/>
  <c r="F21" i="2"/>
  <c r="G21" i="2"/>
  <c r="H21" i="2"/>
  <c r="I21" i="2"/>
  <c r="J20" i="2"/>
  <c r="I20" i="2"/>
  <c r="H20" i="2"/>
  <c r="G20" i="2"/>
  <c r="F20" i="2"/>
  <c r="E20" i="2"/>
  <c r="D20" i="2"/>
  <c r="C20" i="2"/>
  <c r="I15" i="2"/>
  <c r="H15" i="2"/>
  <c r="G15" i="2"/>
  <c r="F15" i="2"/>
  <c r="J14" i="2"/>
  <c r="J16" i="2" s="1"/>
  <c r="J17" i="2" s="1"/>
  <c r="I14" i="2"/>
  <c r="H14" i="2"/>
  <c r="G14" i="2"/>
  <c r="F14" i="2"/>
  <c r="E15" i="2"/>
  <c r="E14" i="2"/>
  <c r="D15" i="2"/>
  <c r="D14" i="2"/>
  <c r="C15" i="2"/>
  <c r="C14" i="2"/>
  <c r="J8" i="2"/>
  <c r="I9" i="2"/>
  <c r="I8" i="2"/>
  <c r="H9" i="2"/>
  <c r="H8" i="2"/>
  <c r="G9" i="2"/>
  <c r="G8" i="2"/>
  <c r="F9" i="2"/>
  <c r="F8" i="2"/>
  <c r="E9" i="2"/>
  <c r="E8" i="2"/>
  <c r="D9" i="2"/>
  <c r="D8" i="2"/>
  <c r="C9" i="2"/>
  <c r="C8" i="2"/>
  <c r="J10" i="2"/>
  <c r="J11" i="2" s="1"/>
  <c r="I42" i="2" l="1"/>
  <c r="G86" i="4" s="1"/>
  <c r="F86" i="4"/>
  <c r="C42" i="2"/>
  <c r="G80" i="4" s="1"/>
  <c r="H80" i="4" s="1"/>
  <c r="F80" i="4"/>
  <c r="J12" i="2"/>
  <c r="G22" i="4" s="1"/>
  <c r="F22" i="4"/>
  <c r="E46" i="2"/>
  <c r="E47" i="2" s="1"/>
  <c r="E48" i="2" s="1"/>
  <c r="G95" i="4" s="1"/>
  <c r="H95" i="4" s="1"/>
  <c r="F71" i="4"/>
  <c r="F28" i="2"/>
  <c r="F29" i="2" s="1"/>
  <c r="D54" i="2"/>
  <c r="G107" i="4" s="1"/>
  <c r="F107" i="4"/>
  <c r="J18" i="2"/>
  <c r="G35" i="4" s="1"/>
  <c r="H35" i="4" s="1"/>
  <c r="F35" i="4"/>
  <c r="C52" i="2"/>
  <c r="C53" i="2" s="1"/>
  <c r="H46" i="2"/>
  <c r="H47" i="2" s="1"/>
  <c r="J46" i="2"/>
  <c r="J47" i="2" s="1"/>
  <c r="J52" i="2"/>
  <c r="J53" i="2" s="1"/>
  <c r="I52" i="2"/>
  <c r="I53" i="2" s="1"/>
  <c r="H52" i="2"/>
  <c r="H53" i="2" s="1"/>
  <c r="G52" i="2"/>
  <c r="G53" i="2" s="1"/>
  <c r="F52" i="2"/>
  <c r="F53" i="2" s="1"/>
  <c r="E52" i="2"/>
  <c r="E53" i="2" s="1"/>
  <c r="I46" i="2"/>
  <c r="I47" i="2" s="1"/>
  <c r="G46" i="2"/>
  <c r="G47" i="2" s="1"/>
  <c r="F46" i="2"/>
  <c r="F47" i="2" s="1"/>
  <c r="D46" i="2"/>
  <c r="D47" i="2" s="1"/>
  <c r="C46" i="2"/>
  <c r="C47" i="2" s="1"/>
  <c r="J40" i="2"/>
  <c r="J41" i="2" s="1"/>
  <c r="H41" i="2"/>
  <c r="G40" i="2"/>
  <c r="G41" i="2" s="1"/>
  <c r="F40" i="2"/>
  <c r="F41" i="2" s="1"/>
  <c r="E40" i="2"/>
  <c r="E41" i="2" s="1"/>
  <c r="D40" i="2"/>
  <c r="D41" i="2" s="1"/>
  <c r="J34" i="2"/>
  <c r="J35" i="2" s="1"/>
  <c r="I34" i="2"/>
  <c r="I35" i="2" s="1"/>
  <c r="H34" i="2"/>
  <c r="H35" i="2" s="1"/>
  <c r="F34" i="2"/>
  <c r="F35" i="2" s="1"/>
  <c r="E34" i="2"/>
  <c r="E35" i="2" s="1"/>
  <c r="D34" i="2"/>
  <c r="D35" i="2" s="1"/>
  <c r="C34" i="2"/>
  <c r="C35" i="2" s="1"/>
  <c r="J28" i="2"/>
  <c r="J29" i="2" s="1"/>
  <c r="I28" i="2"/>
  <c r="I29" i="2" s="1"/>
  <c r="H28" i="2"/>
  <c r="H29" i="2" s="1"/>
  <c r="G28" i="2"/>
  <c r="G29" i="2" s="1"/>
  <c r="E28" i="2"/>
  <c r="E29" i="2" s="1"/>
  <c r="D28" i="2"/>
  <c r="D29" i="2" s="1"/>
  <c r="C28" i="2"/>
  <c r="C29" i="2" s="1"/>
  <c r="C22" i="2"/>
  <c r="C23" i="2" s="1"/>
  <c r="D22" i="2"/>
  <c r="D23" i="2" s="1"/>
  <c r="E22" i="2"/>
  <c r="E23" i="2" s="1"/>
  <c r="F22" i="2"/>
  <c r="F23" i="2" s="1"/>
  <c r="G22" i="2"/>
  <c r="G23" i="2" s="1"/>
  <c r="H22" i="2"/>
  <c r="H23" i="2" s="1"/>
  <c r="I22" i="2"/>
  <c r="I23" i="2" s="1"/>
  <c r="J22" i="2"/>
  <c r="J23" i="2" s="1"/>
  <c r="I16" i="2"/>
  <c r="I17" i="2" s="1"/>
  <c r="H16" i="2"/>
  <c r="H17" i="2" s="1"/>
  <c r="G16" i="2"/>
  <c r="G17" i="2" s="1"/>
  <c r="F16" i="2"/>
  <c r="F17" i="2" s="1"/>
  <c r="E16" i="2"/>
  <c r="E17" i="2" s="1"/>
  <c r="D16" i="2"/>
  <c r="D17" i="2" s="1"/>
  <c r="C16" i="2"/>
  <c r="C17" i="2" s="1"/>
  <c r="I10" i="2"/>
  <c r="I11" i="2" s="1"/>
  <c r="H10" i="2"/>
  <c r="H11" i="2" s="1"/>
  <c r="G10" i="2"/>
  <c r="G11" i="2" s="1"/>
  <c r="F10" i="2"/>
  <c r="F11" i="2" s="1"/>
  <c r="E10" i="2"/>
  <c r="E11" i="2" s="1"/>
  <c r="D10" i="2"/>
  <c r="D11" i="2" s="1"/>
  <c r="C10" i="2"/>
  <c r="C11" i="2" s="1"/>
  <c r="H25" i="4"/>
  <c r="H39" i="4"/>
  <c r="H52" i="4"/>
  <c r="H71" i="4"/>
  <c r="H91" i="4"/>
  <c r="H104" i="4"/>
  <c r="H117" i="4"/>
  <c r="H13" i="4"/>
  <c r="A106" i="4"/>
  <c r="E117" i="4"/>
  <c r="E116" i="4"/>
  <c r="H116" i="4" s="1"/>
  <c r="E115" i="4"/>
  <c r="H115" i="4" s="1"/>
  <c r="E114" i="4"/>
  <c r="E113" i="4"/>
  <c r="E112" i="4"/>
  <c r="E111" i="4"/>
  <c r="E110" i="4"/>
  <c r="E109" i="4"/>
  <c r="E108" i="4"/>
  <c r="E107" i="4"/>
  <c r="H107" i="4" s="1"/>
  <c r="E106" i="4"/>
  <c r="E104" i="4"/>
  <c r="E103" i="4"/>
  <c r="H103" i="4" s="1"/>
  <c r="E102" i="4"/>
  <c r="E101" i="4"/>
  <c r="E100" i="4"/>
  <c r="E99" i="4"/>
  <c r="E98" i="4"/>
  <c r="E97" i="4"/>
  <c r="E96" i="4"/>
  <c r="E95" i="4"/>
  <c r="E94" i="4"/>
  <c r="E93" i="4"/>
  <c r="E91" i="4"/>
  <c r="E90" i="4"/>
  <c r="E89" i="4"/>
  <c r="E88" i="4"/>
  <c r="E87" i="4"/>
  <c r="E86" i="4"/>
  <c r="H86" i="4" s="1"/>
  <c r="E85" i="4"/>
  <c r="E84" i="4"/>
  <c r="E83" i="4"/>
  <c r="E82" i="4"/>
  <c r="E81" i="4"/>
  <c r="E80" i="4"/>
  <c r="E78" i="4"/>
  <c r="H78" i="4" s="1"/>
  <c r="E77" i="4"/>
  <c r="H77" i="4" s="1"/>
  <c r="E76" i="4"/>
  <c r="H76" i="4" s="1"/>
  <c r="E75" i="4"/>
  <c r="E74" i="4"/>
  <c r="E73" i="4"/>
  <c r="E72" i="4"/>
  <c r="E71" i="4"/>
  <c r="E70" i="4"/>
  <c r="E69" i="4"/>
  <c r="E68" i="4"/>
  <c r="E67" i="4"/>
  <c r="E65" i="4"/>
  <c r="H65" i="4" s="1"/>
  <c r="E64" i="4"/>
  <c r="H64" i="4" s="1"/>
  <c r="E63" i="4"/>
  <c r="H63" i="4" s="1"/>
  <c r="E62" i="4"/>
  <c r="E61" i="4"/>
  <c r="E60" i="4"/>
  <c r="E59" i="4"/>
  <c r="E58" i="4"/>
  <c r="E57" i="4"/>
  <c r="E56" i="4"/>
  <c r="E55" i="4"/>
  <c r="E54" i="4"/>
  <c r="E52" i="4"/>
  <c r="E51" i="4"/>
  <c r="H51" i="4" s="1"/>
  <c r="E50" i="4"/>
  <c r="H50" i="4" s="1"/>
  <c r="E49" i="4"/>
  <c r="E48" i="4"/>
  <c r="E47" i="4"/>
  <c r="E46" i="4"/>
  <c r="E45" i="4"/>
  <c r="E44" i="4"/>
  <c r="E43" i="4"/>
  <c r="E42" i="4"/>
  <c r="E41" i="4"/>
  <c r="E39" i="4"/>
  <c r="E38" i="4"/>
  <c r="H38" i="4" s="1"/>
  <c r="E37" i="4"/>
  <c r="H37" i="4" s="1"/>
  <c r="E36" i="4"/>
  <c r="E35" i="4"/>
  <c r="E34" i="4"/>
  <c r="E33" i="4"/>
  <c r="E32" i="4"/>
  <c r="E31" i="4"/>
  <c r="E30" i="4"/>
  <c r="E29" i="4"/>
  <c r="E28" i="4"/>
  <c r="E26" i="4"/>
  <c r="H26" i="4" s="1"/>
  <c r="E25" i="4"/>
  <c r="E24" i="4"/>
  <c r="H24" i="4" s="1"/>
  <c r="E23" i="4"/>
  <c r="E22" i="4"/>
  <c r="H22" i="4" s="1"/>
  <c r="E21" i="4"/>
  <c r="E20" i="4"/>
  <c r="E19" i="4"/>
  <c r="E18" i="4"/>
  <c r="E17" i="4"/>
  <c r="E16" i="4"/>
  <c r="E15" i="4"/>
  <c r="A93" i="4"/>
  <c r="A80" i="4"/>
  <c r="A67" i="4"/>
  <c r="A54" i="4"/>
  <c r="A41" i="4"/>
  <c r="A28" i="4"/>
  <c r="A15" i="4"/>
  <c r="A2" i="4"/>
  <c r="E12" i="4"/>
  <c r="H12" i="4" s="1"/>
  <c r="E13" i="4"/>
  <c r="E5" i="4"/>
  <c r="E6" i="4"/>
  <c r="E7" i="4"/>
  <c r="E8" i="4"/>
  <c r="E9" i="4"/>
  <c r="E10" i="4"/>
  <c r="E11" i="4"/>
  <c r="E3" i="4"/>
  <c r="H11" i="4"/>
  <c r="E4" i="4"/>
  <c r="E2" i="4"/>
  <c r="K13" i="4" l="1"/>
  <c r="K12" i="4"/>
  <c r="K11" i="4"/>
  <c r="H12" i="2"/>
  <c r="G20" i="4" s="1"/>
  <c r="H20" i="4" s="1"/>
  <c r="F20" i="4"/>
  <c r="I18" i="2"/>
  <c r="G34" i="4" s="1"/>
  <c r="H34" i="4" s="1"/>
  <c r="F34" i="4"/>
  <c r="G24" i="2"/>
  <c r="G45" i="4" s="1"/>
  <c r="H45" i="4" s="1"/>
  <c r="F45" i="4"/>
  <c r="G30" i="2"/>
  <c r="G58" i="4" s="1"/>
  <c r="H58" i="4" s="1"/>
  <c r="F58" i="4"/>
  <c r="H36" i="2"/>
  <c r="G72" i="4" s="1"/>
  <c r="H72" i="4" s="1"/>
  <c r="F72" i="4"/>
  <c r="J42" i="2"/>
  <c r="G87" i="4" s="1"/>
  <c r="H87" i="4" s="1"/>
  <c r="F87" i="4"/>
  <c r="G48" i="2"/>
  <c r="G97" i="4" s="1"/>
  <c r="H97" i="4" s="1"/>
  <c r="F97" i="4"/>
  <c r="I12" i="2"/>
  <c r="G21" i="4" s="1"/>
  <c r="H21" i="4" s="1"/>
  <c r="F21" i="4"/>
  <c r="J24" i="2"/>
  <c r="G48" i="4" s="1"/>
  <c r="H48" i="4" s="1"/>
  <c r="F48" i="4"/>
  <c r="H30" i="2"/>
  <c r="G59" i="4" s="1"/>
  <c r="H59" i="4" s="1"/>
  <c r="F59" i="4"/>
  <c r="D36" i="2"/>
  <c r="G68" i="4" s="1"/>
  <c r="H68" i="4" s="1"/>
  <c r="F68" i="4"/>
  <c r="F42" i="2"/>
  <c r="G83" i="4" s="1"/>
  <c r="H83" i="4" s="1"/>
  <c r="F83" i="4"/>
  <c r="I48" i="2"/>
  <c r="G99" i="4" s="1"/>
  <c r="H99" i="4" s="1"/>
  <c r="F99" i="4"/>
  <c r="H48" i="2"/>
  <c r="G98" i="4" s="1"/>
  <c r="H98" i="4" s="1"/>
  <c r="F98" i="4"/>
  <c r="F12" i="2"/>
  <c r="G18" i="4" s="1"/>
  <c r="H18" i="4" s="1"/>
  <c r="F18" i="4"/>
  <c r="C18" i="2"/>
  <c r="G28" i="4" s="1"/>
  <c r="H28" i="4" s="1"/>
  <c r="F28" i="4"/>
  <c r="G18" i="2"/>
  <c r="G32" i="4" s="1"/>
  <c r="H32" i="4" s="1"/>
  <c r="F32" i="4"/>
  <c r="I24" i="2"/>
  <c r="G47" i="4" s="1"/>
  <c r="H47" i="4" s="1"/>
  <c r="F47" i="4"/>
  <c r="E24" i="2"/>
  <c r="G43" i="4" s="1"/>
  <c r="H43" i="4" s="1"/>
  <c r="F43" i="4"/>
  <c r="D30" i="2"/>
  <c r="G55" i="4" s="1"/>
  <c r="H55" i="4" s="1"/>
  <c r="F55" i="4"/>
  <c r="I30" i="2"/>
  <c r="G60" i="4" s="1"/>
  <c r="H60" i="4" s="1"/>
  <c r="F60" i="4"/>
  <c r="E36" i="2"/>
  <c r="G69" i="4" s="1"/>
  <c r="H69" i="4" s="1"/>
  <c r="F69" i="4"/>
  <c r="J36" i="2"/>
  <c r="G74" i="4" s="1"/>
  <c r="H74" i="4" s="1"/>
  <c r="F74" i="4"/>
  <c r="G42" i="2"/>
  <c r="G84" i="4" s="1"/>
  <c r="H84" i="4" s="1"/>
  <c r="F84" i="4"/>
  <c r="D48" i="2"/>
  <c r="G94" i="4" s="1"/>
  <c r="H94" i="4" s="1"/>
  <c r="F94" i="4"/>
  <c r="F95" i="4"/>
  <c r="E54" i="2"/>
  <c r="G108" i="4" s="1"/>
  <c r="H108" i="4" s="1"/>
  <c r="F108" i="4"/>
  <c r="I54" i="2"/>
  <c r="G112" i="4" s="1"/>
  <c r="H112" i="4" s="1"/>
  <c r="F112" i="4"/>
  <c r="C54" i="2"/>
  <c r="G106" i="4" s="1"/>
  <c r="H106" i="4" s="1"/>
  <c r="F106" i="4"/>
  <c r="D12" i="2"/>
  <c r="G16" i="4" s="1"/>
  <c r="H16" i="4" s="1"/>
  <c r="F16" i="4"/>
  <c r="E18" i="2"/>
  <c r="G30" i="4" s="1"/>
  <c r="H30" i="4" s="1"/>
  <c r="F30" i="4"/>
  <c r="C24" i="2"/>
  <c r="G41" i="4" s="1"/>
  <c r="H41" i="4" s="1"/>
  <c r="F41" i="4"/>
  <c r="C36" i="2"/>
  <c r="G67" i="4" s="1"/>
  <c r="H67" i="4" s="1"/>
  <c r="F67" i="4"/>
  <c r="E42" i="2"/>
  <c r="G82" i="4" s="1"/>
  <c r="H82" i="4" s="1"/>
  <c r="F82" i="4"/>
  <c r="G54" i="2"/>
  <c r="G110" i="4" s="1"/>
  <c r="H110" i="4" s="1"/>
  <c r="F110" i="4"/>
  <c r="J48" i="2"/>
  <c r="G100" i="4" s="1"/>
  <c r="H100" i="4" s="1"/>
  <c r="F100" i="4"/>
  <c r="E12" i="2"/>
  <c r="G17" i="4" s="1"/>
  <c r="H17" i="4" s="1"/>
  <c r="F17" i="4"/>
  <c r="F18" i="2"/>
  <c r="G31" i="4" s="1"/>
  <c r="H31" i="4" s="1"/>
  <c r="F31" i="4"/>
  <c r="F24" i="2"/>
  <c r="G44" i="4" s="1"/>
  <c r="H44" i="4" s="1"/>
  <c r="F44" i="4"/>
  <c r="C30" i="2"/>
  <c r="G54" i="4" s="1"/>
  <c r="H54" i="4" s="1"/>
  <c r="F54" i="4"/>
  <c r="I36" i="2"/>
  <c r="G73" i="4" s="1"/>
  <c r="H73" i="4" s="1"/>
  <c r="F73" i="4"/>
  <c r="C48" i="2"/>
  <c r="G93" i="4" s="1"/>
  <c r="H93" i="4" s="1"/>
  <c r="F93" i="4"/>
  <c r="H54" i="2"/>
  <c r="G111" i="4" s="1"/>
  <c r="H111" i="4" s="1"/>
  <c r="F111" i="4"/>
  <c r="C12" i="2"/>
  <c r="G15" i="4" s="1"/>
  <c r="H15" i="4" s="1"/>
  <c r="F15" i="4"/>
  <c r="G12" i="2"/>
  <c r="G19" i="4" s="1"/>
  <c r="H19" i="4" s="1"/>
  <c r="F19" i="4"/>
  <c r="D18" i="2"/>
  <c r="G29" i="4" s="1"/>
  <c r="H29" i="4" s="1"/>
  <c r="F29" i="4"/>
  <c r="H18" i="2"/>
  <c r="G33" i="4" s="1"/>
  <c r="H33" i="4" s="1"/>
  <c r="F33" i="4"/>
  <c r="H24" i="2"/>
  <c r="G46" i="4" s="1"/>
  <c r="H46" i="4" s="1"/>
  <c r="F46" i="4"/>
  <c r="D24" i="2"/>
  <c r="G42" i="4" s="1"/>
  <c r="H42" i="4" s="1"/>
  <c r="F42" i="4"/>
  <c r="E30" i="2"/>
  <c r="G56" i="4" s="1"/>
  <c r="H56" i="4" s="1"/>
  <c r="F56" i="4"/>
  <c r="J30" i="2"/>
  <c r="G61" i="4" s="1"/>
  <c r="H61" i="4" s="1"/>
  <c r="F61" i="4"/>
  <c r="F36" i="2"/>
  <c r="G70" i="4" s="1"/>
  <c r="H70" i="4" s="1"/>
  <c r="F70" i="4"/>
  <c r="D42" i="2"/>
  <c r="G81" i="4" s="1"/>
  <c r="H81" i="4" s="1"/>
  <c r="F81" i="4"/>
  <c r="H42" i="2"/>
  <c r="G85" i="4" s="1"/>
  <c r="H85" i="4" s="1"/>
  <c r="F85" i="4"/>
  <c r="F48" i="2"/>
  <c r="G96" i="4" s="1"/>
  <c r="H96" i="4" s="1"/>
  <c r="F96" i="4"/>
  <c r="F54" i="2"/>
  <c r="G109" i="4" s="1"/>
  <c r="H109" i="4" s="1"/>
  <c r="F109" i="4"/>
  <c r="J54" i="2"/>
  <c r="G113" i="4" s="1"/>
  <c r="H113" i="4" s="1"/>
  <c r="F113" i="4"/>
  <c r="F30" i="2"/>
  <c r="G57" i="4" s="1"/>
  <c r="H57" i="4" s="1"/>
  <c r="F57" i="4"/>
  <c r="K9" i="4"/>
  <c r="K6" i="4"/>
  <c r="K4" i="4"/>
  <c r="K3" i="4"/>
  <c r="J2" i="2"/>
  <c r="I3" i="2"/>
  <c r="I2" i="2"/>
  <c r="I4" i="2" s="1"/>
  <c r="I5" i="2" s="1"/>
  <c r="H3" i="2"/>
  <c r="H2" i="2"/>
  <c r="G3" i="2"/>
  <c r="G2" i="2"/>
  <c r="G4" i="2" s="1"/>
  <c r="G5" i="2" s="1"/>
  <c r="F3" i="2"/>
  <c r="F2" i="2"/>
  <c r="E3" i="2"/>
  <c r="E2" i="2"/>
  <c r="E4" i="2" s="1"/>
  <c r="E5" i="2" s="1"/>
  <c r="D3" i="2"/>
  <c r="D2" i="2"/>
  <c r="C3" i="2"/>
  <c r="C2" i="2"/>
  <c r="C4" i="2" s="1"/>
  <c r="C5" i="2" s="1"/>
  <c r="D9" i="3"/>
  <c r="E9" i="3"/>
  <c r="F9" i="3"/>
  <c r="G9" i="3"/>
  <c r="H9" i="3"/>
  <c r="I9" i="3"/>
  <c r="J9" i="3"/>
  <c r="K9" i="3"/>
  <c r="K9" i="2" s="1"/>
  <c r="K10" i="2" s="1"/>
  <c r="K11" i="2" s="1"/>
  <c r="L9" i="3"/>
  <c r="M9" i="3"/>
  <c r="N9" i="3"/>
  <c r="D13" i="3"/>
  <c r="E13" i="3"/>
  <c r="F13" i="3"/>
  <c r="G13" i="3"/>
  <c r="H13" i="3"/>
  <c r="I13" i="3"/>
  <c r="J13" i="3"/>
  <c r="K13" i="3"/>
  <c r="K15" i="2" s="1"/>
  <c r="K16" i="2" s="1"/>
  <c r="K17" i="2" s="1"/>
  <c r="L13" i="3"/>
  <c r="M13" i="3"/>
  <c r="N13" i="3"/>
  <c r="D17" i="3"/>
  <c r="E17" i="3"/>
  <c r="F17" i="3"/>
  <c r="G17" i="3"/>
  <c r="H17" i="3"/>
  <c r="I17" i="3"/>
  <c r="J17" i="3"/>
  <c r="K17" i="3"/>
  <c r="K21" i="2" s="1"/>
  <c r="K22" i="2" s="1"/>
  <c r="K23" i="2" s="1"/>
  <c r="L17" i="3"/>
  <c r="M17" i="3"/>
  <c r="N17" i="3"/>
  <c r="D21" i="3"/>
  <c r="E21" i="3"/>
  <c r="F21" i="3"/>
  <c r="G21" i="3"/>
  <c r="H21" i="3"/>
  <c r="I21" i="3"/>
  <c r="J21" i="3"/>
  <c r="K21" i="3"/>
  <c r="K27" i="2" s="1"/>
  <c r="K28" i="2" s="1"/>
  <c r="K29" i="2" s="1"/>
  <c r="L21" i="3"/>
  <c r="M21" i="3"/>
  <c r="N21" i="3"/>
  <c r="D25" i="3"/>
  <c r="E25" i="3"/>
  <c r="F25" i="3"/>
  <c r="G25" i="3"/>
  <c r="H25" i="3"/>
  <c r="I25" i="3"/>
  <c r="J25" i="3"/>
  <c r="K25" i="3"/>
  <c r="K33" i="2" s="1"/>
  <c r="K34" i="2" s="1"/>
  <c r="K35" i="2" s="1"/>
  <c r="L25" i="3"/>
  <c r="M25" i="3"/>
  <c r="N25" i="3"/>
  <c r="D29" i="3"/>
  <c r="E29" i="3"/>
  <c r="F29" i="3"/>
  <c r="G29" i="3"/>
  <c r="H29" i="3"/>
  <c r="I29" i="3"/>
  <c r="J29" i="3"/>
  <c r="K39" i="2"/>
  <c r="K40" i="2" s="1"/>
  <c r="K41" i="2" s="1"/>
  <c r="L29" i="3"/>
  <c r="L39" i="2" s="1"/>
  <c r="L40" i="2" s="1"/>
  <c r="L41" i="2" s="1"/>
  <c r="M29" i="3"/>
  <c r="M39" i="2" s="1"/>
  <c r="M40" i="2" s="1"/>
  <c r="M41" i="2" s="1"/>
  <c r="N29" i="3"/>
  <c r="D33" i="3"/>
  <c r="E33" i="3"/>
  <c r="F33" i="3"/>
  <c r="G33" i="3"/>
  <c r="H33" i="3"/>
  <c r="I33" i="3"/>
  <c r="J33" i="3"/>
  <c r="K45" i="2"/>
  <c r="K46" i="2" s="1"/>
  <c r="K47" i="2" s="1"/>
  <c r="L33" i="3"/>
  <c r="L45" i="2" s="1"/>
  <c r="L46" i="2" s="1"/>
  <c r="L47" i="2" s="1"/>
  <c r="M33" i="3"/>
  <c r="N33" i="3"/>
  <c r="D37" i="3"/>
  <c r="E37" i="3"/>
  <c r="F37" i="3"/>
  <c r="G37" i="3"/>
  <c r="H37" i="3"/>
  <c r="I37" i="3"/>
  <c r="J37" i="3"/>
  <c r="K51" i="2"/>
  <c r="K52" i="2" s="1"/>
  <c r="K53" i="2" s="1"/>
  <c r="L37" i="3"/>
  <c r="M37" i="3"/>
  <c r="N37" i="3"/>
  <c r="C37" i="3"/>
  <c r="C33" i="3"/>
  <c r="C29" i="3"/>
  <c r="C25" i="3"/>
  <c r="C21" i="3"/>
  <c r="C17" i="3"/>
  <c r="C13" i="3"/>
  <c r="C9" i="3"/>
  <c r="D5" i="3"/>
  <c r="E5" i="3"/>
  <c r="F5" i="3"/>
  <c r="G5" i="3"/>
  <c r="H5" i="3"/>
  <c r="I5" i="3"/>
  <c r="J5" i="3"/>
  <c r="K5" i="3"/>
  <c r="K3" i="2" s="1"/>
  <c r="K4" i="2" s="1"/>
  <c r="K5" i="2" s="1"/>
  <c r="L5" i="3"/>
  <c r="M5" i="3"/>
  <c r="N5" i="3"/>
  <c r="C5" i="3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F90" i="4" l="1"/>
  <c r="M42" i="2"/>
  <c r="G90" i="4" s="1"/>
  <c r="H90" i="4" s="1"/>
  <c r="L48" i="2"/>
  <c r="G102" i="4" s="1"/>
  <c r="H102" i="4" s="1"/>
  <c r="F102" i="4"/>
  <c r="F89" i="4"/>
  <c r="L42" i="2"/>
  <c r="G89" i="4" s="1"/>
  <c r="H89" i="4" s="1"/>
  <c r="F88" i="4"/>
  <c r="K42" i="2"/>
  <c r="G88" i="4" s="1"/>
  <c r="H88" i="4" s="1"/>
  <c r="K54" i="2"/>
  <c r="G114" i="4" s="1"/>
  <c r="H114" i="4" s="1"/>
  <c r="F114" i="4"/>
  <c r="F75" i="4"/>
  <c r="K36" i="2"/>
  <c r="G75" i="4" s="1"/>
  <c r="H75" i="4" s="1"/>
  <c r="K48" i="2"/>
  <c r="G101" i="4" s="1"/>
  <c r="H101" i="4" s="1"/>
  <c r="F101" i="4"/>
  <c r="K30" i="2"/>
  <c r="G62" i="4" s="1"/>
  <c r="H62" i="4" s="1"/>
  <c r="F62" i="4"/>
  <c r="K24" i="2"/>
  <c r="G49" i="4" s="1"/>
  <c r="H49" i="4" s="1"/>
  <c r="F49" i="4"/>
  <c r="F36" i="4"/>
  <c r="K18" i="2"/>
  <c r="G36" i="4" s="1"/>
  <c r="H36" i="4" s="1"/>
  <c r="F23" i="4"/>
  <c r="K12" i="2"/>
  <c r="G23" i="4" s="1"/>
  <c r="H23" i="4" s="1"/>
  <c r="K6" i="2"/>
  <c r="G10" i="4" s="1"/>
  <c r="H10" i="4" s="1"/>
  <c r="K10" i="4" s="1"/>
  <c r="F10" i="4"/>
  <c r="C6" i="2"/>
  <c r="G2" i="4" s="1"/>
  <c r="H2" i="4" s="1"/>
  <c r="F2" i="4"/>
  <c r="I6" i="2"/>
  <c r="G8" i="4" s="1"/>
  <c r="H8" i="4" s="1"/>
  <c r="K8" i="4" s="1"/>
  <c r="F8" i="4"/>
  <c r="E6" i="2"/>
  <c r="G4" i="4" s="1"/>
  <c r="H4" i="4" s="1"/>
  <c r="F4" i="4"/>
  <c r="G6" i="2"/>
  <c r="G6" i="4" s="1"/>
  <c r="H6" i="4" s="1"/>
  <c r="F6" i="4"/>
  <c r="D4" i="2"/>
  <c r="D5" i="2" s="1"/>
  <c r="F4" i="2"/>
  <c r="F5" i="2" s="1"/>
  <c r="H4" i="2"/>
  <c r="H5" i="2" s="1"/>
  <c r="J5" i="2"/>
  <c r="J6" i="2" l="1"/>
  <c r="G9" i="4" s="1"/>
  <c r="H9" i="4" s="1"/>
  <c r="F9" i="4"/>
  <c r="H6" i="2"/>
  <c r="G7" i="4" s="1"/>
  <c r="H7" i="4" s="1"/>
  <c r="K7" i="4" s="1"/>
  <c r="F7" i="4"/>
  <c r="F6" i="2"/>
  <c r="G5" i="4" s="1"/>
  <c r="H5" i="4" s="1"/>
  <c r="K5" i="4" s="1"/>
  <c r="F5" i="4"/>
  <c r="D6" i="2"/>
  <c r="G3" i="4" s="1"/>
  <c r="H3" i="4" s="1"/>
  <c r="F3" i="4"/>
</calcChain>
</file>

<file path=xl/sharedStrings.xml><?xml version="1.0" encoding="utf-8"?>
<sst xmlns="http://schemas.openxmlformats.org/spreadsheetml/2006/main" count="244" uniqueCount="58">
  <si>
    <t>Health Facility</t>
  </si>
  <si>
    <t>periodname</t>
  </si>
  <si>
    <t xml:space="preserve"> BCG</t>
  </si>
  <si>
    <t xml:space="preserve"> Hep B</t>
  </si>
  <si>
    <t xml:space="preserve"> PENTA 1</t>
  </si>
  <si>
    <t xml:space="preserve"> PENTA 2</t>
  </si>
  <si>
    <t xml:space="preserve"> PENTA 3</t>
  </si>
  <si>
    <t xml:space="preserve"> PCV 1</t>
  </si>
  <si>
    <t xml:space="preserve"> PCV 2</t>
  </si>
  <si>
    <t xml:space="preserve"> PCV 3</t>
  </si>
  <si>
    <t xml:space="preserve"> OPV 0</t>
  </si>
  <si>
    <t xml:space="preserve"> OPV 1</t>
  </si>
  <si>
    <t xml:space="preserve"> OPV 2</t>
  </si>
  <si>
    <t xml:space="preserve"> OPV 3</t>
  </si>
  <si>
    <t xml:space="preserve"> OPV 4+</t>
  </si>
  <si>
    <t xml:space="preserve"> YF</t>
  </si>
  <si>
    <t xml:space="preserve"> Rota 1 </t>
  </si>
  <si>
    <t xml:space="preserve"> Rota 2 </t>
  </si>
  <si>
    <t xml:space="preserve"> MR 1</t>
  </si>
  <si>
    <t xml:space="preserve"> MR 2</t>
  </si>
  <si>
    <t xml:space="preserve"> IPV</t>
  </si>
  <si>
    <t>Janjanbureh</t>
  </si>
  <si>
    <t>Brikamaba</t>
  </si>
  <si>
    <t>Kaur</t>
  </si>
  <si>
    <t>Dankunku</t>
  </si>
  <si>
    <t>Kudang</t>
  </si>
  <si>
    <t>Chamen</t>
  </si>
  <si>
    <t>Bansang RCH</t>
  </si>
  <si>
    <t>Kuntaur</t>
  </si>
  <si>
    <t>Sami</t>
  </si>
  <si>
    <t xml:space="preserve"> </t>
  </si>
  <si>
    <t>Administered doses</t>
  </si>
  <si>
    <t>Consumption</t>
  </si>
  <si>
    <t>MenA</t>
  </si>
  <si>
    <t xml:space="preserve">TT </t>
  </si>
  <si>
    <t xml:space="preserve">DPT </t>
  </si>
  <si>
    <t xml:space="preserve"> PENTA </t>
  </si>
  <si>
    <t xml:space="preserve"> PCV </t>
  </si>
  <si>
    <t xml:space="preserve"> BOPV </t>
  </si>
  <si>
    <t xml:space="preserve"> MR </t>
  </si>
  <si>
    <t xml:space="preserve"> Rota </t>
  </si>
  <si>
    <t>Wastage Rate</t>
  </si>
  <si>
    <t>Wastage Factor</t>
  </si>
  <si>
    <t>Vaccine usage Rate</t>
  </si>
  <si>
    <t>Routine vaccines</t>
  </si>
  <si>
    <t>S-Mini</t>
  </si>
  <si>
    <t>S-Max</t>
  </si>
  <si>
    <t>Required doses (a)</t>
  </si>
  <si>
    <t>Desired Coverage (c)</t>
  </si>
  <si>
    <t>Wastage Factor (d)</t>
  </si>
  <si>
    <t>Vaccine Needs (a*b*c*d)</t>
  </si>
  <si>
    <t>Sami Karantaba</t>
  </si>
  <si>
    <t>Wastage Rates (%)</t>
  </si>
  <si>
    <t>TT 1</t>
  </si>
  <si>
    <t>TT 2+</t>
  </si>
  <si>
    <t xml:space="preserve"> OPV </t>
  </si>
  <si>
    <t>Nearest Vial doses</t>
  </si>
  <si>
    <t>Monthly Target Pop.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</si>
</sst>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7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1" fontId="0" fillId="0" borderId="0" xfId="0" applyNumberFormat="1"/>
    <xf numFmtId="1" fontId="0" fillId="3" borderId="0" xfId="0" applyNumberFormat="1" applyFill="1"/>
    <xf numFmtId="0" fontId="0" fillId="0" borderId="0" xfId="0" applyAlignment="1"/>
    <xf numFmtId="0" fontId="1" fillId="2" borderId="0" xfId="0" applyFont="1" applyFill="1" applyAlignment="1"/>
    <xf numFmtId="0" fontId="0" fillId="0" borderId="0" xfId="0" applyBorder="1"/>
    <xf numFmtId="0" fontId="0" fillId="0" borderId="0" xfId="0" applyBorder="1" applyAlignment="1">
      <alignment horizontal="center" vertical="top" wrapText="1"/>
    </xf>
    <xf numFmtId="1" fontId="0" fillId="0" borderId="0" xfId="0" applyNumberFormat="1" applyBorder="1"/>
    <xf numFmtId="2" fontId="0" fillId="0" borderId="0" xfId="0" applyNumberFormat="1" applyBorder="1"/>
    <xf numFmtId="1" fontId="0" fillId="4" borderId="0" xfId="0" applyNumberFormat="1" applyFill="1" applyAlignment="1">
      <alignment horizontal="center" vertical="top" wrapText="1"/>
    </xf>
    <xf numFmtId="1" fontId="0" fillId="5" borderId="0" xfId="0" applyNumberFormat="1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0A0E-0EEB-4E60-BA16-BC96C7D1C573}">
  <dimension ref="A1:K118"/>
  <sheetViews>
    <sheetView workbookViewId="0">
      <selection activeCell="M6" sqref="M6"/>
    </sheetView>
  </sheetViews>
  <sheetFormatPr defaultRowHeight="15" x14ac:dyDescent="0.25"/>
  <cols>
    <col min="1" max="1" width="14.85546875" customWidth="1"/>
    <col min="2" max="2" width="17.85546875" customWidth="1"/>
    <col min="3" max="3" width="15" customWidth="1"/>
    <col min="4" max="4" width="11" customWidth="1"/>
    <col min="5" max="5" width="17.42578125" customWidth="1"/>
    <col min="6" max="6" width="14.140625" customWidth="1"/>
    <col min="7" max="8" width="14.7109375" customWidth="1"/>
    <col min="9" max="9" width="12.85546875" customWidth="1"/>
    <col min="10" max="11" width="15.140625" customWidth="1"/>
  </cols>
  <sheetData>
    <row r="1" spans="1:11" ht="45" customHeight="1" x14ac:dyDescent="0.25">
      <c r="A1" s="20" t="s">
        <v>0</v>
      </c>
      <c r="B1" s="20" t="s">
        <v>44</v>
      </c>
      <c r="C1" s="11" t="s">
        <v>47</v>
      </c>
      <c r="D1" s="11" t="s">
        <v>57</v>
      </c>
      <c r="E1" s="11" t="s">
        <v>48</v>
      </c>
      <c r="F1" s="11" t="s">
        <v>52</v>
      </c>
      <c r="G1" s="11" t="s">
        <v>49</v>
      </c>
      <c r="H1" s="11" t="s">
        <v>50</v>
      </c>
      <c r="I1" s="14" t="s">
        <v>56</v>
      </c>
      <c r="J1" s="15" t="s">
        <v>45</v>
      </c>
      <c r="K1" s="16" t="s">
        <v>46</v>
      </c>
    </row>
    <row r="2" spans="1:11" x14ac:dyDescent="0.25">
      <c r="A2" s="18" t="str">
        <f>'Wastage Calculator'!A2</f>
        <v>Janjanbureh</v>
      </c>
      <c r="B2" s="10" t="s">
        <v>2</v>
      </c>
      <c r="C2" s="10">
        <v>1</v>
      </c>
      <c r="D2" s="10">
        <v>53</v>
      </c>
      <c r="E2" s="10">
        <f>99/100</f>
        <v>0.99</v>
      </c>
      <c r="F2" s="12">
        <f>'Wastage Calculator'!C$5</f>
        <v>62</v>
      </c>
      <c r="G2" s="13">
        <f>'Wastage Calculator'!C$6</f>
        <v>2.6315789473684212</v>
      </c>
      <c r="H2" s="12">
        <f>G2*E2*D2*C2</f>
        <v>138.07894736842107</v>
      </c>
      <c r="I2" s="14">
        <v>140</v>
      </c>
      <c r="J2" s="15">
        <f>I2*(25/100)+5</f>
        <v>40</v>
      </c>
      <c r="K2" s="16">
        <f>J2+I2</f>
        <v>180</v>
      </c>
    </row>
    <row r="3" spans="1:11" x14ac:dyDescent="0.25">
      <c r="A3" s="18"/>
      <c r="B3" s="10" t="s">
        <v>3</v>
      </c>
      <c r="C3" s="10">
        <v>1</v>
      </c>
      <c r="D3" s="10">
        <v>53</v>
      </c>
      <c r="E3" s="10">
        <f>99/100</f>
        <v>0.99</v>
      </c>
      <c r="F3" s="12">
        <f>'Wastage Calculator'!D$5</f>
        <v>7.5</v>
      </c>
      <c r="G3" s="13">
        <f>'Wastage Calculator'!D$6</f>
        <v>1.0810810810810811</v>
      </c>
      <c r="H3" s="12">
        <f t="shared" ref="H3:H65" si="0">G3*E3*D3*C3</f>
        <v>56.724324324324321</v>
      </c>
      <c r="I3" s="14">
        <v>60</v>
      </c>
      <c r="J3" s="15">
        <f>I3*(25/100)+5</f>
        <v>20</v>
      </c>
      <c r="K3" s="16">
        <f t="shared" ref="K3:K13" si="1">J3+I3</f>
        <v>80</v>
      </c>
    </row>
    <row r="4" spans="1:11" x14ac:dyDescent="0.25">
      <c r="A4" s="18"/>
      <c r="B4" s="10" t="s">
        <v>36</v>
      </c>
      <c r="C4" s="10">
        <v>3</v>
      </c>
      <c r="D4" s="10">
        <v>51</v>
      </c>
      <c r="E4" s="10">
        <f t="shared" ref="E4:E13" si="2">95/100</f>
        <v>0.95</v>
      </c>
      <c r="F4" s="12">
        <f>'Wastage Calculator'!E$5</f>
        <v>3.4883720930232442</v>
      </c>
      <c r="G4" s="13">
        <f>'Wastage Calculator'!E$6</f>
        <v>1.0361445783132528</v>
      </c>
      <c r="H4" s="12">
        <f t="shared" si="0"/>
        <v>150.60361445783127</v>
      </c>
      <c r="I4" s="14">
        <v>160</v>
      </c>
      <c r="J4" s="15">
        <f t="shared" ref="J4:J12" si="3">I4*(25/100)</f>
        <v>40</v>
      </c>
      <c r="K4" s="16">
        <f t="shared" si="1"/>
        <v>200</v>
      </c>
    </row>
    <row r="5" spans="1:11" x14ac:dyDescent="0.25">
      <c r="A5" s="18"/>
      <c r="B5" s="10" t="s">
        <v>37</v>
      </c>
      <c r="C5" s="10">
        <v>3</v>
      </c>
      <c r="D5" s="10">
        <v>51</v>
      </c>
      <c r="E5" s="10">
        <f t="shared" si="2"/>
        <v>0.95</v>
      </c>
      <c r="F5" s="12">
        <f>'Wastage Calculator'!F$5</f>
        <v>-0.98765432098765871</v>
      </c>
      <c r="G5" s="13">
        <f>'Wastage Calculator'!F$6</f>
        <v>0.99022004889975546</v>
      </c>
      <c r="H5" s="12">
        <f t="shared" si="0"/>
        <v>143.92848410757944</v>
      </c>
      <c r="I5" s="14">
        <v>144</v>
      </c>
      <c r="J5" s="15">
        <f t="shared" si="3"/>
        <v>36</v>
      </c>
      <c r="K5" s="16">
        <f t="shared" si="1"/>
        <v>180</v>
      </c>
    </row>
    <row r="6" spans="1:11" x14ac:dyDescent="0.25">
      <c r="A6" s="18"/>
      <c r="B6" s="10" t="s">
        <v>38</v>
      </c>
      <c r="C6" s="10">
        <v>6</v>
      </c>
      <c r="D6" s="10">
        <v>51</v>
      </c>
      <c r="E6" s="10">
        <f t="shared" si="2"/>
        <v>0.95</v>
      </c>
      <c r="F6" s="12">
        <f>'Wastage Calculator'!G$5</f>
        <v>-8.1967213114751303E-2</v>
      </c>
      <c r="G6" s="13">
        <f>'Wastage Calculator'!G$6</f>
        <v>0.99918099918099923</v>
      </c>
      <c r="H6" s="12">
        <f t="shared" si="0"/>
        <v>290.46191646191647</v>
      </c>
      <c r="I6" s="14">
        <v>290</v>
      </c>
      <c r="J6" s="15">
        <f>I6*(25/100)+7</f>
        <v>79.5</v>
      </c>
      <c r="K6" s="16">
        <f t="shared" si="1"/>
        <v>369.5</v>
      </c>
    </row>
    <row r="7" spans="1:11" x14ac:dyDescent="0.25">
      <c r="A7" s="18"/>
      <c r="B7" s="10" t="s">
        <v>15</v>
      </c>
      <c r="C7" s="10">
        <v>1</v>
      </c>
      <c r="D7" s="10">
        <v>51</v>
      </c>
      <c r="E7" s="10">
        <f t="shared" si="2"/>
        <v>0.95</v>
      </c>
      <c r="F7" s="12">
        <f>'Wastage Calculator'!H$5</f>
        <v>39.25925925925926</v>
      </c>
      <c r="G7" s="13">
        <f>'Wastage Calculator'!H$6</f>
        <v>1.6463414634146341</v>
      </c>
      <c r="H7" s="12">
        <f t="shared" si="0"/>
        <v>79.765243902439025</v>
      </c>
      <c r="I7" s="14">
        <v>80</v>
      </c>
      <c r="J7" s="15">
        <f t="shared" si="3"/>
        <v>20</v>
      </c>
      <c r="K7" s="16">
        <f t="shared" si="1"/>
        <v>100</v>
      </c>
    </row>
    <row r="8" spans="1:11" x14ac:dyDescent="0.25">
      <c r="A8" s="18"/>
      <c r="B8" s="10" t="s">
        <v>40</v>
      </c>
      <c r="C8" s="10">
        <v>2</v>
      </c>
      <c r="D8" s="10">
        <v>51</v>
      </c>
      <c r="E8" s="10">
        <f t="shared" si="2"/>
        <v>0.95</v>
      </c>
      <c r="F8" s="12">
        <f>'Wastage Calculator'!I$5</f>
        <v>-1.9841269841269735</v>
      </c>
      <c r="G8" s="13">
        <f>'Wastage Calculator'!I$6</f>
        <v>0.98054474708171213</v>
      </c>
      <c r="H8" s="12">
        <f t="shared" si="0"/>
        <v>95.014785992217895</v>
      </c>
      <c r="I8" s="14">
        <v>95</v>
      </c>
      <c r="J8" s="15">
        <f t="shared" si="3"/>
        <v>23.75</v>
      </c>
      <c r="K8" s="16">
        <f t="shared" si="1"/>
        <v>118.75</v>
      </c>
    </row>
    <row r="9" spans="1:11" x14ac:dyDescent="0.25">
      <c r="A9" s="18"/>
      <c r="B9" s="10" t="s">
        <v>39</v>
      </c>
      <c r="C9" s="10">
        <v>2</v>
      </c>
      <c r="D9" s="10">
        <v>51</v>
      </c>
      <c r="E9" s="10">
        <f t="shared" si="2"/>
        <v>0.95</v>
      </c>
      <c r="F9" s="12">
        <f>'Wastage Calculator'!J$5</f>
        <v>6.0606060606060623</v>
      </c>
      <c r="G9" s="13">
        <f>'Wastage Calculator'!J$6</f>
        <v>1.064516129032258</v>
      </c>
      <c r="H9" s="12">
        <f t="shared" si="0"/>
        <v>103.1516129032258</v>
      </c>
      <c r="I9" s="14">
        <v>110</v>
      </c>
      <c r="J9" s="15">
        <f>I9*(25/100)+2</f>
        <v>29.5</v>
      </c>
      <c r="K9" s="16">
        <f t="shared" si="1"/>
        <v>139.5</v>
      </c>
    </row>
    <row r="10" spans="1:11" x14ac:dyDescent="0.25">
      <c r="A10" s="18"/>
      <c r="B10" s="10" t="s">
        <v>20</v>
      </c>
      <c r="C10" s="10">
        <v>1</v>
      </c>
      <c r="D10" s="10">
        <v>51</v>
      </c>
      <c r="E10" s="10">
        <f t="shared" si="2"/>
        <v>0.95</v>
      </c>
      <c r="F10" s="12">
        <f>'Wastage Calculator'!K$5</f>
        <v>7.2727272727272805</v>
      </c>
      <c r="G10" s="13">
        <f>'Wastage Calculator'!K$6</f>
        <v>1.0784313725490198</v>
      </c>
      <c r="H10" s="12">
        <f t="shared" si="0"/>
        <v>52.250000000000007</v>
      </c>
      <c r="I10" s="14">
        <v>60</v>
      </c>
      <c r="J10" s="15">
        <f>I10*(25/100)+5</f>
        <v>20</v>
      </c>
      <c r="K10" s="16">
        <f t="shared" si="1"/>
        <v>80</v>
      </c>
    </row>
    <row r="11" spans="1:11" x14ac:dyDescent="0.25">
      <c r="A11" s="18"/>
      <c r="B11" s="10" t="s">
        <v>33</v>
      </c>
      <c r="C11" s="10">
        <v>1</v>
      </c>
      <c r="D11" s="10">
        <v>51</v>
      </c>
      <c r="E11" s="10">
        <f t="shared" si="2"/>
        <v>0.95</v>
      </c>
      <c r="F11" s="12">
        <f>'Wastage Calculator'!L$5</f>
        <v>41.538461538461533</v>
      </c>
      <c r="G11" s="13">
        <f>'Wastage Calculator'!L$6</f>
        <v>1.7105263157894735</v>
      </c>
      <c r="H11" s="12">
        <f t="shared" si="0"/>
        <v>82.874999999999986</v>
      </c>
      <c r="I11" s="14">
        <v>90</v>
      </c>
      <c r="J11" s="15">
        <f>I11*(25/100)+7</f>
        <v>29.5</v>
      </c>
      <c r="K11" s="16">
        <f t="shared" si="1"/>
        <v>119.5</v>
      </c>
    </row>
    <row r="12" spans="1:11" x14ac:dyDescent="0.25">
      <c r="A12" s="18"/>
      <c r="B12" s="10" t="s">
        <v>34</v>
      </c>
      <c r="C12" s="10">
        <v>5</v>
      </c>
      <c r="D12" s="10">
        <v>53</v>
      </c>
      <c r="E12" s="10">
        <f>80/100</f>
        <v>0.8</v>
      </c>
      <c r="F12" s="12">
        <f>'Wastage Calculator'!M$5</f>
        <v>10</v>
      </c>
      <c r="G12" s="13">
        <f>'Wastage Calculator'!M$6</f>
        <v>1.1111111111111112</v>
      </c>
      <c r="H12" s="12">
        <f t="shared" si="0"/>
        <v>235.55555555555557</v>
      </c>
      <c r="I12" s="14">
        <v>240</v>
      </c>
      <c r="J12" s="15">
        <f t="shared" si="3"/>
        <v>60</v>
      </c>
      <c r="K12" s="16">
        <f t="shared" si="1"/>
        <v>300</v>
      </c>
    </row>
    <row r="13" spans="1:11" x14ac:dyDescent="0.25">
      <c r="A13" s="18"/>
      <c r="B13" s="10" t="s">
        <v>35</v>
      </c>
      <c r="C13" s="10">
        <v>1</v>
      </c>
      <c r="D13" s="10">
        <v>51</v>
      </c>
      <c r="E13" s="10">
        <f t="shared" si="2"/>
        <v>0.95</v>
      </c>
      <c r="F13" s="12">
        <f>'Wastage Calculator'!N$5</f>
        <v>11.428571428571431</v>
      </c>
      <c r="G13" s="13">
        <f>'Wastage Calculator'!N$6</f>
        <v>1.1290322580645162</v>
      </c>
      <c r="H13" s="12">
        <f t="shared" si="0"/>
        <v>54.701612903225815</v>
      </c>
      <c r="I13" s="14">
        <v>60</v>
      </c>
      <c r="J13" s="15">
        <f>I13*(25/100)+5</f>
        <v>20</v>
      </c>
      <c r="K13" s="16">
        <f t="shared" si="1"/>
        <v>80</v>
      </c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17" t="str">
        <f>'Wastage Calculator'!A8</f>
        <v>Brikamaba</v>
      </c>
      <c r="B15" t="s">
        <v>2</v>
      </c>
      <c r="C15">
        <v>1</v>
      </c>
      <c r="D15">
        <v>140</v>
      </c>
      <c r="E15">
        <f>99/100</f>
        <v>0.99</v>
      </c>
      <c r="F15" s="6">
        <f>'Wastage Calculator'!C11</f>
        <v>46.304347826086953</v>
      </c>
      <c r="G15" s="3">
        <f>'Wastage Calculator'!C12</f>
        <v>1.8623481781376516</v>
      </c>
      <c r="H15" s="6">
        <f t="shared" si="0"/>
        <v>258.12145748987848</v>
      </c>
      <c r="I15" s="14">
        <v>260</v>
      </c>
      <c r="J15" s="15">
        <f>I15*(25/100)+15</f>
        <v>80</v>
      </c>
      <c r="K15" s="16">
        <f>J15+I15</f>
        <v>340</v>
      </c>
    </row>
    <row r="16" spans="1:11" x14ac:dyDescent="0.25">
      <c r="A16" s="17"/>
      <c r="B16" t="s">
        <v>3</v>
      </c>
      <c r="C16">
        <v>1</v>
      </c>
      <c r="D16">
        <v>140</v>
      </c>
      <c r="E16">
        <f>99/100</f>
        <v>0.99</v>
      </c>
      <c r="F16" s="6">
        <f>'Wastage Calculator'!D11</f>
        <v>11.886792452830193</v>
      </c>
      <c r="G16" s="3">
        <f>'Wastage Calculator'!D12</f>
        <v>1.1349036402569594</v>
      </c>
      <c r="H16" s="6">
        <f t="shared" si="0"/>
        <v>157.29764453961457</v>
      </c>
      <c r="I16" s="14">
        <v>160</v>
      </c>
      <c r="J16" s="15">
        <f t="shared" ref="J16:J24" si="4">I16*(25/100)</f>
        <v>40</v>
      </c>
      <c r="K16" s="16">
        <f t="shared" ref="K16:K26" si="5">J16+I16</f>
        <v>200</v>
      </c>
    </row>
    <row r="17" spans="1:11" x14ac:dyDescent="0.25">
      <c r="A17" s="17"/>
      <c r="B17" t="s">
        <v>36</v>
      </c>
      <c r="C17">
        <v>3</v>
      </c>
      <c r="D17">
        <v>135</v>
      </c>
      <c r="E17">
        <f t="shared" ref="E17:E26" si="6">95/100</f>
        <v>0.95</v>
      </c>
      <c r="F17" s="6">
        <f>'Wastage Calculator'!E11</f>
        <v>2.0353982300884894</v>
      </c>
      <c r="G17" s="3">
        <f>'Wastage Calculator'!E12</f>
        <v>1.0207768744354109</v>
      </c>
      <c r="H17" s="6">
        <f t="shared" si="0"/>
        <v>392.74390243902428</v>
      </c>
      <c r="I17" s="14">
        <v>400</v>
      </c>
      <c r="J17" s="15">
        <f t="shared" si="4"/>
        <v>100</v>
      </c>
      <c r="K17" s="16">
        <f t="shared" si="5"/>
        <v>500</v>
      </c>
    </row>
    <row r="18" spans="1:11" x14ac:dyDescent="0.25">
      <c r="A18" s="17"/>
      <c r="B18" t="s">
        <v>37</v>
      </c>
      <c r="C18">
        <v>3</v>
      </c>
      <c r="D18">
        <v>135</v>
      </c>
      <c r="E18">
        <f t="shared" si="6"/>
        <v>0.95</v>
      </c>
      <c r="F18" s="6">
        <f>'Wastage Calculator'!F11</f>
        <v>14.476190476190482</v>
      </c>
      <c r="G18" s="3">
        <f>'Wastage Calculator'!F12</f>
        <v>1.1692650334075725</v>
      </c>
      <c r="H18" s="6">
        <f t="shared" si="0"/>
        <v>449.8747216035635</v>
      </c>
      <c r="I18" s="14">
        <v>452</v>
      </c>
      <c r="J18" s="15">
        <v>116</v>
      </c>
      <c r="K18" s="16">
        <f t="shared" si="5"/>
        <v>568</v>
      </c>
    </row>
    <row r="19" spans="1:11" x14ac:dyDescent="0.25">
      <c r="A19" s="17"/>
      <c r="B19" t="s">
        <v>38</v>
      </c>
      <c r="C19">
        <v>6</v>
      </c>
      <c r="D19">
        <v>135</v>
      </c>
      <c r="E19">
        <f t="shared" si="6"/>
        <v>0.95</v>
      </c>
      <c r="F19" s="6">
        <f>'Wastage Calculator'!G11</f>
        <v>7.2872340425531945</v>
      </c>
      <c r="G19" s="3">
        <f>'Wastage Calculator'!G12</f>
        <v>1.0786001147446931</v>
      </c>
      <c r="H19" s="6">
        <f t="shared" si="0"/>
        <v>829.98278829604124</v>
      </c>
      <c r="I19" s="14">
        <v>840</v>
      </c>
      <c r="J19" s="15">
        <f>I19*(25/100)+10</f>
        <v>220</v>
      </c>
      <c r="K19" s="16">
        <f t="shared" si="5"/>
        <v>1060</v>
      </c>
    </row>
    <row r="20" spans="1:11" x14ac:dyDescent="0.25">
      <c r="A20" s="17"/>
      <c r="B20" t="s">
        <v>15</v>
      </c>
      <c r="C20">
        <v>1</v>
      </c>
      <c r="D20">
        <v>135</v>
      </c>
      <c r="E20">
        <f t="shared" si="6"/>
        <v>0.95</v>
      </c>
      <c r="F20" s="6">
        <f>'Wastage Calculator'!H11</f>
        <v>20.535714285714292</v>
      </c>
      <c r="G20" s="3">
        <f>'Wastage Calculator'!H12</f>
        <v>1.258426966292135</v>
      </c>
      <c r="H20" s="6">
        <f t="shared" si="0"/>
        <v>161.39325842696633</v>
      </c>
      <c r="I20" s="14">
        <v>170</v>
      </c>
      <c r="J20" s="15">
        <f>I20*(25/100)+7</f>
        <v>49.5</v>
      </c>
      <c r="K20" s="16">
        <f t="shared" si="5"/>
        <v>219.5</v>
      </c>
    </row>
    <row r="21" spans="1:11" x14ac:dyDescent="0.25">
      <c r="A21" s="17"/>
      <c r="B21" t="s">
        <v>40</v>
      </c>
      <c r="C21">
        <v>2</v>
      </c>
      <c r="D21">
        <v>135</v>
      </c>
      <c r="E21">
        <f t="shared" si="6"/>
        <v>0.95</v>
      </c>
      <c r="F21" s="6">
        <f>'Wastage Calculator'!I11</f>
        <v>0</v>
      </c>
      <c r="G21" s="3">
        <f>'Wastage Calculator'!I12</f>
        <v>1</v>
      </c>
      <c r="H21" s="6">
        <f t="shared" si="0"/>
        <v>256.5</v>
      </c>
      <c r="I21" s="14">
        <v>257</v>
      </c>
      <c r="J21" s="15">
        <f t="shared" si="4"/>
        <v>64.25</v>
      </c>
      <c r="K21" s="16">
        <f t="shared" si="5"/>
        <v>321.25</v>
      </c>
    </row>
    <row r="22" spans="1:11" x14ac:dyDescent="0.25">
      <c r="A22" s="17"/>
      <c r="B22" t="s">
        <v>39</v>
      </c>
      <c r="C22">
        <v>2</v>
      </c>
      <c r="D22">
        <v>135</v>
      </c>
      <c r="E22">
        <f t="shared" si="6"/>
        <v>0.95</v>
      </c>
      <c r="F22" s="6">
        <f>'Wastage Calculator'!J$11</f>
        <v>6.4935064935065014</v>
      </c>
      <c r="G22" s="3">
        <f>'Wastage Calculator'!J$12</f>
        <v>1.0694444444444446</v>
      </c>
      <c r="H22" s="6">
        <f t="shared" si="0"/>
        <v>274.3125</v>
      </c>
      <c r="I22" s="14">
        <v>280</v>
      </c>
      <c r="J22" s="15">
        <f t="shared" si="4"/>
        <v>70</v>
      </c>
      <c r="K22" s="16">
        <f t="shared" si="5"/>
        <v>350</v>
      </c>
    </row>
    <row r="23" spans="1:11" x14ac:dyDescent="0.25">
      <c r="A23" s="17"/>
      <c r="B23" t="s">
        <v>20</v>
      </c>
      <c r="C23">
        <v>1</v>
      </c>
      <c r="D23">
        <v>135</v>
      </c>
      <c r="E23">
        <f t="shared" si="6"/>
        <v>0.95</v>
      </c>
      <c r="F23" s="6">
        <f>'Wastage Calculator'!K$11</f>
        <v>8.1578947368421098</v>
      </c>
      <c r="G23" s="3">
        <f>'Wastage Calculator'!K$12</f>
        <v>1.0888252148997135</v>
      </c>
      <c r="H23" s="6">
        <f t="shared" si="0"/>
        <v>139.64183381088824</v>
      </c>
      <c r="I23" s="14">
        <v>140</v>
      </c>
      <c r="J23" s="15">
        <f>I23*(25/100)+5</f>
        <v>40</v>
      </c>
      <c r="K23" s="16">
        <f t="shared" si="5"/>
        <v>180</v>
      </c>
    </row>
    <row r="24" spans="1:11" x14ac:dyDescent="0.25">
      <c r="A24" s="17"/>
      <c r="B24" t="s">
        <v>33</v>
      </c>
      <c r="C24">
        <v>1</v>
      </c>
      <c r="D24">
        <v>135</v>
      </c>
      <c r="E24">
        <f t="shared" si="6"/>
        <v>0.95</v>
      </c>
      <c r="F24" s="6">
        <f>'Wastage Calculator'!L$11</f>
        <v>32.745098039215677</v>
      </c>
      <c r="G24" s="3">
        <f>'Wastage Calculator'!L$12</f>
        <v>1.486880466472303</v>
      </c>
      <c r="H24" s="6">
        <f t="shared" si="0"/>
        <v>190.69241982507285</v>
      </c>
      <c r="I24" s="14">
        <v>200</v>
      </c>
      <c r="J24" s="15">
        <f t="shared" si="4"/>
        <v>50</v>
      </c>
      <c r="K24" s="16">
        <f t="shared" si="5"/>
        <v>250</v>
      </c>
    </row>
    <row r="25" spans="1:11" x14ac:dyDescent="0.25">
      <c r="A25" s="17"/>
      <c r="B25" t="s">
        <v>34</v>
      </c>
      <c r="C25">
        <v>5</v>
      </c>
      <c r="D25">
        <v>140</v>
      </c>
      <c r="E25">
        <f>80/100</f>
        <v>0.8</v>
      </c>
      <c r="F25" s="6">
        <f>'Wastage Calculator'!M$11</f>
        <v>4.5</v>
      </c>
      <c r="G25" s="3">
        <f>'Wastage Calculator'!M$12</f>
        <v>1.0471204188481675</v>
      </c>
      <c r="H25" s="6">
        <f t="shared" si="0"/>
        <v>586.38743455497388</v>
      </c>
      <c r="I25" s="14">
        <v>590</v>
      </c>
      <c r="J25" s="15">
        <f>I25*(25/100)+2</f>
        <v>149.5</v>
      </c>
      <c r="K25" s="16">
        <f t="shared" si="5"/>
        <v>739.5</v>
      </c>
    </row>
    <row r="26" spans="1:11" x14ac:dyDescent="0.25">
      <c r="A26" s="17"/>
      <c r="B26" t="s">
        <v>35</v>
      </c>
      <c r="C26">
        <v>1</v>
      </c>
      <c r="D26">
        <v>135</v>
      </c>
      <c r="E26">
        <f t="shared" si="6"/>
        <v>0.95</v>
      </c>
      <c r="F26" s="6">
        <f>'Wastage Calculator'!N$11</f>
        <v>2.4242424242424221</v>
      </c>
      <c r="G26" s="3">
        <f>'Wastage Calculator'!N$12</f>
        <v>1.0248447204968945</v>
      </c>
      <c r="H26" s="6">
        <f t="shared" si="0"/>
        <v>131.4363354037267</v>
      </c>
      <c r="I26" s="14">
        <v>140</v>
      </c>
      <c r="J26" s="15">
        <f>I26*(25/100)+5</f>
        <v>40</v>
      </c>
      <c r="K26" s="16">
        <f t="shared" si="5"/>
        <v>180</v>
      </c>
    </row>
    <row r="27" spans="1:1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17" t="str">
        <f>'Wastage Calculator'!A14</f>
        <v>Kaur</v>
      </c>
      <c r="B28" t="s">
        <v>2</v>
      </c>
      <c r="C28">
        <v>1</v>
      </c>
      <c r="D28">
        <v>119</v>
      </c>
      <c r="E28">
        <f>99/100</f>
        <v>0.99</v>
      </c>
      <c r="F28" s="6">
        <f>'Wastage Calculator'!C17</f>
        <v>42.692307692307693</v>
      </c>
      <c r="G28" s="3">
        <f>'Wastage Calculator'!C18</f>
        <v>1.7449664429530201</v>
      </c>
      <c r="H28" s="6">
        <f t="shared" si="0"/>
        <v>205.57449664429529</v>
      </c>
      <c r="I28" s="14">
        <v>220</v>
      </c>
      <c r="J28" s="15">
        <f>I28*(25/100)+5</f>
        <v>60</v>
      </c>
      <c r="K28" s="16">
        <f>J28+I28</f>
        <v>280</v>
      </c>
    </row>
    <row r="29" spans="1:11" x14ac:dyDescent="0.25">
      <c r="A29" s="17"/>
      <c r="B29" t="s">
        <v>3</v>
      </c>
      <c r="C29">
        <v>1</v>
      </c>
      <c r="D29">
        <v>119</v>
      </c>
      <c r="E29">
        <f>99/100</f>
        <v>0.99</v>
      </c>
      <c r="F29" s="6">
        <f>'Wastage Calculator'!D17</f>
        <v>28.478260869565219</v>
      </c>
      <c r="G29" s="3">
        <f>'Wastage Calculator'!D18</f>
        <v>1.3981762917933132</v>
      </c>
      <c r="H29" s="6">
        <f t="shared" si="0"/>
        <v>164.71914893617023</v>
      </c>
      <c r="I29" s="14">
        <v>170</v>
      </c>
      <c r="J29" s="15">
        <f>I29*(25/100)+7</f>
        <v>49.5</v>
      </c>
      <c r="K29" s="16">
        <f t="shared" ref="K29:K39" si="7">J29+I29</f>
        <v>219.5</v>
      </c>
    </row>
    <row r="30" spans="1:11" x14ac:dyDescent="0.25">
      <c r="A30" s="17"/>
      <c r="B30" t="s">
        <v>36</v>
      </c>
      <c r="C30">
        <v>3</v>
      </c>
      <c r="D30">
        <v>115</v>
      </c>
      <c r="E30">
        <f t="shared" ref="E30:E39" si="8">95/100</f>
        <v>0.95</v>
      </c>
      <c r="F30" s="6">
        <f>'Wastage Calculator'!E17</f>
        <v>-4.3478260869565162</v>
      </c>
      <c r="G30" s="3">
        <f>'Wastage Calculator'!E18</f>
        <v>0.95833333333333337</v>
      </c>
      <c r="H30" s="6">
        <f t="shared" si="0"/>
        <v>314.09375</v>
      </c>
      <c r="I30" s="14">
        <v>320</v>
      </c>
      <c r="J30" s="15">
        <f t="shared" ref="J30:J36" si="9">I30*(25/100)</f>
        <v>80</v>
      </c>
      <c r="K30" s="16">
        <f t="shared" si="7"/>
        <v>400</v>
      </c>
    </row>
    <row r="31" spans="1:11" x14ac:dyDescent="0.25">
      <c r="A31" s="17"/>
      <c r="B31" t="s">
        <v>37</v>
      </c>
      <c r="C31">
        <v>3</v>
      </c>
      <c r="D31">
        <v>115</v>
      </c>
      <c r="E31">
        <f t="shared" si="8"/>
        <v>0.95</v>
      </c>
      <c r="F31" s="6">
        <f>'Wastage Calculator'!F17</f>
        <v>17.334494773519154</v>
      </c>
      <c r="G31" s="3">
        <f>'Wastage Calculator'!F18</f>
        <v>1.2096944151738671</v>
      </c>
      <c r="H31" s="6">
        <f t="shared" si="0"/>
        <v>396.47734457323497</v>
      </c>
      <c r="I31" s="14">
        <v>396</v>
      </c>
      <c r="J31" s="15">
        <f>I31*(25/100)+1</f>
        <v>100</v>
      </c>
      <c r="K31" s="16">
        <f t="shared" si="7"/>
        <v>496</v>
      </c>
    </row>
    <row r="32" spans="1:11" x14ac:dyDescent="0.25">
      <c r="A32" s="17"/>
      <c r="B32" t="s">
        <v>38</v>
      </c>
      <c r="C32">
        <v>6</v>
      </c>
      <c r="D32">
        <v>115</v>
      </c>
      <c r="E32">
        <f t="shared" si="8"/>
        <v>0.95</v>
      </c>
      <c r="F32" s="6">
        <f>'Wastage Calculator'!G17</f>
        <v>11.885714285714286</v>
      </c>
      <c r="G32" s="3">
        <f>'Wastage Calculator'!G18</f>
        <v>1.1348897535667963</v>
      </c>
      <c r="H32" s="6">
        <f t="shared" si="0"/>
        <v>743.92023346303495</v>
      </c>
      <c r="I32" s="14">
        <v>760</v>
      </c>
      <c r="J32" s="15">
        <f t="shared" si="9"/>
        <v>190</v>
      </c>
      <c r="K32" s="16">
        <f t="shared" si="7"/>
        <v>950</v>
      </c>
    </row>
    <row r="33" spans="1:11" x14ac:dyDescent="0.25">
      <c r="A33" s="17"/>
      <c r="B33" t="s">
        <v>15</v>
      </c>
      <c r="C33">
        <v>1</v>
      </c>
      <c r="D33">
        <v>115</v>
      </c>
      <c r="E33">
        <f t="shared" si="8"/>
        <v>0.95</v>
      </c>
      <c r="F33" s="6">
        <f>'Wastage Calculator'!H17</f>
        <v>20</v>
      </c>
      <c r="G33" s="3">
        <f>'Wastage Calculator'!H18</f>
        <v>1.25</v>
      </c>
      <c r="H33" s="6">
        <f t="shared" si="0"/>
        <v>136.5625</v>
      </c>
      <c r="I33" s="14">
        <v>140</v>
      </c>
      <c r="J33" s="15">
        <f>I33*(25/100)+5</f>
        <v>40</v>
      </c>
      <c r="K33" s="16">
        <f t="shared" si="7"/>
        <v>180</v>
      </c>
    </row>
    <row r="34" spans="1:11" x14ac:dyDescent="0.25">
      <c r="A34" s="17"/>
      <c r="B34" t="s">
        <v>40</v>
      </c>
      <c r="C34">
        <v>2</v>
      </c>
      <c r="D34">
        <v>115</v>
      </c>
      <c r="E34">
        <f t="shared" si="8"/>
        <v>0.95</v>
      </c>
      <c r="F34" s="6">
        <f>'Wastage Calculator'!I17</f>
        <v>0</v>
      </c>
      <c r="G34" s="3">
        <f>'Wastage Calculator'!I18</f>
        <v>1</v>
      </c>
      <c r="H34" s="6">
        <f t="shared" si="0"/>
        <v>218.5</v>
      </c>
      <c r="I34" s="14">
        <v>219</v>
      </c>
      <c r="J34" s="15">
        <f t="shared" si="9"/>
        <v>54.75</v>
      </c>
      <c r="K34" s="16">
        <f t="shared" si="7"/>
        <v>273.75</v>
      </c>
    </row>
    <row r="35" spans="1:11" x14ac:dyDescent="0.25">
      <c r="A35" s="17"/>
      <c r="B35" t="s">
        <v>39</v>
      </c>
      <c r="C35">
        <v>2</v>
      </c>
      <c r="D35">
        <v>115</v>
      </c>
      <c r="E35">
        <f t="shared" si="8"/>
        <v>0.95</v>
      </c>
      <c r="F35" s="6">
        <f>'Wastage Calculator'!J$17</f>
        <v>9.6296296296296333</v>
      </c>
      <c r="G35" s="3">
        <f>'Wastage Calculator'!J$18</f>
        <v>1.1065573770491803</v>
      </c>
      <c r="H35" s="6">
        <f t="shared" si="0"/>
        <v>241.78278688524591</v>
      </c>
      <c r="I35" s="14">
        <v>250</v>
      </c>
      <c r="J35" s="15">
        <f>I35*(25/100)+7</f>
        <v>69.5</v>
      </c>
      <c r="K35" s="16">
        <f t="shared" si="7"/>
        <v>319.5</v>
      </c>
    </row>
    <row r="36" spans="1:11" x14ac:dyDescent="0.25">
      <c r="A36" s="17"/>
      <c r="B36" t="s">
        <v>20</v>
      </c>
      <c r="C36">
        <v>1</v>
      </c>
      <c r="D36">
        <v>115</v>
      </c>
      <c r="E36">
        <f t="shared" si="8"/>
        <v>0.95</v>
      </c>
      <c r="F36" s="6">
        <f>'Wastage Calculator'!K$17</f>
        <v>3.75</v>
      </c>
      <c r="G36" s="3">
        <f>'Wastage Calculator'!K$18</f>
        <v>1.0389610389610389</v>
      </c>
      <c r="H36" s="6">
        <f t="shared" si="0"/>
        <v>113.5064935064935</v>
      </c>
      <c r="I36" s="14">
        <v>120</v>
      </c>
      <c r="J36" s="15">
        <f t="shared" si="9"/>
        <v>30</v>
      </c>
      <c r="K36" s="16">
        <f t="shared" si="7"/>
        <v>150</v>
      </c>
    </row>
    <row r="37" spans="1:11" x14ac:dyDescent="0.25">
      <c r="A37" s="17"/>
      <c r="B37" t="s">
        <v>33</v>
      </c>
      <c r="C37">
        <v>1</v>
      </c>
      <c r="D37">
        <v>115</v>
      </c>
      <c r="E37">
        <f t="shared" si="8"/>
        <v>0.95</v>
      </c>
      <c r="F37" s="6">
        <f>'Wastage Calculator'!L$17</f>
        <v>23.333333333333329</v>
      </c>
      <c r="G37" s="3">
        <f>'Wastage Calculator'!L$18</f>
        <v>1.3043478260869565</v>
      </c>
      <c r="H37" s="6">
        <f t="shared" si="0"/>
        <v>142.5</v>
      </c>
      <c r="I37" s="14">
        <v>150</v>
      </c>
      <c r="J37" s="15">
        <f>I37*(25/100)+2</f>
        <v>39.5</v>
      </c>
      <c r="K37" s="16">
        <f t="shared" si="7"/>
        <v>189.5</v>
      </c>
    </row>
    <row r="38" spans="1:11" x14ac:dyDescent="0.25">
      <c r="A38" s="17"/>
      <c r="B38" t="s">
        <v>34</v>
      </c>
      <c r="C38">
        <v>5</v>
      </c>
      <c r="D38">
        <v>119</v>
      </c>
      <c r="E38">
        <f>80/100</f>
        <v>0.8</v>
      </c>
      <c r="F38" s="6">
        <f>'Wastage Calculator'!M$17</f>
        <v>8.8235294117647101</v>
      </c>
      <c r="G38" s="3">
        <f>'Wastage Calculator'!M$18</f>
        <v>1.0967741935483872</v>
      </c>
      <c r="H38" s="6">
        <f t="shared" si="0"/>
        <v>522.06451612903243</v>
      </c>
      <c r="I38" s="14">
        <v>530</v>
      </c>
      <c r="J38" s="15">
        <f>I38*(25/100)+7</f>
        <v>139.5</v>
      </c>
      <c r="K38" s="16">
        <f t="shared" si="7"/>
        <v>669.5</v>
      </c>
    </row>
    <row r="39" spans="1:11" x14ac:dyDescent="0.25">
      <c r="A39" s="17"/>
      <c r="B39" t="s">
        <v>35</v>
      </c>
      <c r="C39">
        <v>1</v>
      </c>
      <c r="D39">
        <v>115</v>
      </c>
      <c r="E39">
        <f t="shared" si="8"/>
        <v>0.95</v>
      </c>
      <c r="F39" s="6">
        <f>'Wastage Calculator'!N$17</f>
        <v>-0.60606060606060908</v>
      </c>
      <c r="G39" s="3">
        <f>'Wastage Calculator'!N$18</f>
        <v>0.99397590361445776</v>
      </c>
      <c r="H39" s="6">
        <f t="shared" si="0"/>
        <v>108.5918674698795</v>
      </c>
      <c r="I39" s="14">
        <v>110</v>
      </c>
      <c r="J39" s="15">
        <f>I39*(25/100)+2</f>
        <v>29.5</v>
      </c>
      <c r="K39" s="16">
        <f t="shared" si="7"/>
        <v>139.5</v>
      </c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17" t="str">
        <f>'Wastage Calculator'!A20</f>
        <v>Dankunku</v>
      </c>
      <c r="B41" t="s">
        <v>2</v>
      </c>
      <c r="C41">
        <v>1</v>
      </c>
      <c r="D41">
        <v>44</v>
      </c>
      <c r="E41">
        <f>99/100</f>
        <v>0.99</v>
      </c>
      <c r="F41" s="6">
        <f>'Wastage Calculator'!C23</f>
        <v>62.272727272727273</v>
      </c>
      <c r="G41" s="3">
        <f>'Wastage Calculator'!C24</f>
        <v>2.6506024096385543</v>
      </c>
      <c r="H41" s="6">
        <f t="shared" si="0"/>
        <v>115.46024096385543</v>
      </c>
      <c r="I41" s="14">
        <v>120</v>
      </c>
      <c r="J41" s="15">
        <f>I41*(25/100)+10</f>
        <v>40</v>
      </c>
      <c r="K41" s="16">
        <f>J41+I41</f>
        <v>160</v>
      </c>
    </row>
    <row r="42" spans="1:11" x14ac:dyDescent="0.25">
      <c r="A42" s="17"/>
      <c r="B42" t="s">
        <v>3</v>
      </c>
      <c r="C42">
        <v>1</v>
      </c>
      <c r="D42">
        <v>44</v>
      </c>
      <c r="E42">
        <f>99/100</f>
        <v>0.99</v>
      </c>
      <c r="F42" s="6">
        <f>'Wastage Calculator'!D23</f>
        <v>5.294117647058826</v>
      </c>
      <c r="G42" s="3">
        <f>'Wastage Calculator'!D24</f>
        <v>1.0559006211180124</v>
      </c>
      <c r="H42" s="6">
        <f t="shared" si="0"/>
        <v>45.995031055900618</v>
      </c>
      <c r="I42" s="14">
        <v>50</v>
      </c>
      <c r="J42" s="15">
        <f>I42*(25/100)+7</f>
        <v>19.5</v>
      </c>
      <c r="K42" s="16">
        <f t="shared" ref="K42:K52" si="10">J42+I42</f>
        <v>69.5</v>
      </c>
    </row>
    <row r="43" spans="1:11" x14ac:dyDescent="0.25">
      <c r="A43" s="17"/>
      <c r="B43" t="s">
        <v>36</v>
      </c>
      <c r="C43">
        <v>3</v>
      </c>
      <c r="D43">
        <v>43</v>
      </c>
      <c r="E43">
        <f t="shared" ref="E43:E52" si="11">95/100</f>
        <v>0.95</v>
      </c>
      <c r="F43" s="6">
        <f>'Wastage Calculator'!E23</f>
        <v>3.9473684210526301</v>
      </c>
      <c r="G43" s="3">
        <f>'Wastage Calculator'!E24</f>
        <v>1.0410958904109588</v>
      </c>
      <c r="H43" s="6">
        <f t="shared" si="0"/>
        <v>127.58630136986301</v>
      </c>
      <c r="I43" s="14">
        <v>130</v>
      </c>
      <c r="J43" s="15">
        <f>I43*(25/100)+7</f>
        <v>39.5</v>
      </c>
      <c r="K43" s="16">
        <f t="shared" si="10"/>
        <v>169.5</v>
      </c>
    </row>
    <row r="44" spans="1:11" x14ac:dyDescent="0.25">
      <c r="A44" s="17"/>
      <c r="B44" t="s">
        <v>37</v>
      </c>
      <c r="C44">
        <v>3</v>
      </c>
      <c r="D44">
        <v>43</v>
      </c>
      <c r="E44">
        <f t="shared" si="11"/>
        <v>0.95</v>
      </c>
      <c r="F44" s="6">
        <f>'Wastage Calculator'!F23</f>
        <v>1.0752688172043037</v>
      </c>
      <c r="G44" s="3">
        <f>'Wastage Calculator'!F24</f>
        <v>1.0108695652173914</v>
      </c>
      <c r="H44" s="6">
        <f t="shared" si="0"/>
        <v>123.8820652173913</v>
      </c>
      <c r="I44" s="14">
        <v>124</v>
      </c>
      <c r="J44" s="15">
        <f>I44*(25/100)+1</f>
        <v>32</v>
      </c>
      <c r="K44" s="16">
        <f t="shared" si="10"/>
        <v>156</v>
      </c>
    </row>
    <row r="45" spans="1:11" x14ac:dyDescent="0.25">
      <c r="A45" s="17"/>
      <c r="B45" t="s">
        <v>38</v>
      </c>
      <c r="C45">
        <v>6</v>
      </c>
      <c r="D45">
        <v>43</v>
      </c>
      <c r="E45">
        <f t="shared" si="11"/>
        <v>0.95</v>
      </c>
      <c r="F45" s="6">
        <f>'Wastage Calculator'!G23</f>
        <v>24.594594594594597</v>
      </c>
      <c r="G45" s="3">
        <f>'Wastage Calculator'!G24</f>
        <v>1.3261648745519714</v>
      </c>
      <c r="H45" s="6">
        <f t="shared" si="0"/>
        <v>325.04301075268819</v>
      </c>
      <c r="I45" s="14">
        <v>340</v>
      </c>
      <c r="J45" s="15">
        <f>I45*(25/100)+15</f>
        <v>100</v>
      </c>
      <c r="K45" s="16">
        <f t="shared" si="10"/>
        <v>440</v>
      </c>
    </row>
    <row r="46" spans="1:11" x14ac:dyDescent="0.25">
      <c r="A46" s="17"/>
      <c r="B46" t="s">
        <v>15</v>
      </c>
      <c r="C46">
        <v>1</v>
      </c>
      <c r="D46">
        <v>43</v>
      </c>
      <c r="E46">
        <f t="shared" si="11"/>
        <v>0.95</v>
      </c>
      <c r="F46" s="6">
        <f>'Wastage Calculator'!H23</f>
        <v>49.629629629629633</v>
      </c>
      <c r="G46" s="3">
        <f>'Wastage Calculator'!H24</f>
        <v>1.9852941176470589</v>
      </c>
      <c r="H46" s="6">
        <f t="shared" si="0"/>
        <v>81.099264705882348</v>
      </c>
      <c r="I46" s="14">
        <v>90</v>
      </c>
      <c r="J46" s="15">
        <f>I46*(25/100)+7</f>
        <v>29.5</v>
      </c>
      <c r="K46" s="16">
        <f t="shared" si="10"/>
        <v>119.5</v>
      </c>
    </row>
    <row r="47" spans="1:11" x14ac:dyDescent="0.25">
      <c r="A47" s="17"/>
      <c r="B47" t="s">
        <v>40</v>
      </c>
      <c r="C47">
        <v>2</v>
      </c>
      <c r="D47">
        <v>43</v>
      </c>
      <c r="E47">
        <f t="shared" si="11"/>
        <v>0.95</v>
      </c>
      <c r="F47" s="6">
        <f>'Wastage Calculator'!I23</f>
        <v>-0.40322580645162986</v>
      </c>
      <c r="G47" s="3">
        <f>'Wastage Calculator'!I24</f>
        <v>0.99598393574297173</v>
      </c>
      <c r="H47" s="6">
        <f t="shared" si="0"/>
        <v>81.371887550200782</v>
      </c>
      <c r="I47" s="14">
        <v>81</v>
      </c>
      <c r="J47" s="15">
        <f t="shared" ref="J47:J51" si="12">I47*(25/100)</f>
        <v>20.25</v>
      </c>
      <c r="K47" s="16">
        <f t="shared" si="10"/>
        <v>101.25</v>
      </c>
    </row>
    <row r="48" spans="1:11" x14ac:dyDescent="0.25">
      <c r="A48" s="17"/>
      <c r="B48" t="s">
        <v>39</v>
      </c>
      <c r="C48">
        <v>2</v>
      </c>
      <c r="D48">
        <v>43</v>
      </c>
      <c r="E48">
        <f t="shared" si="11"/>
        <v>0.95</v>
      </c>
      <c r="F48" s="6">
        <f>'Wastage Calculator'!J$23</f>
        <v>62.244897959183675</v>
      </c>
      <c r="G48" s="3">
        <f>'Wastage Calculator'!J$24</f>
        <v>2.6486486486486487</v>
      </c>
      <c r="H48" s="6">
        <f t="shared" si="0"/>
        <v>216.39459459459459</v>
      </c>
      <c r="I48" s="14">
        <v>220</v>
      </c>
      <c r="J48" s="15">
        <f>I48*(25/100)+5</f>
        <v>60</v>
      </c>
      <c r="K48" s="16">
        <f t="shared" si="10"/>
        <v>280</v>
      </c>
    </row>
    <row r="49" spans="1:11" x14ac:dyDescent="0.25">
      <c r="A49" s="17"/>
      <c r="B49" t="s">
        <v>20</v>
      </c>
      <c r="C49">
        <v>1</v>
      </c>
      <c r="D49">
        <v>43</v>
      </c>
      <c r="E49">
        <f t="shared" si="11"/>
        <v>0.95</v>
      </c>
      <c r="F49" s="6">
        <f>'Wastage Calculator'!K$23</f>
        <v>8.461538461538467</v>
      </c>
      <c r="G49" s="3">
        <f>'Wastage Calculator'!K$24</f>
        <v>1.0924369747899161</v>
      </c>
      <c r="H49" s="6">
        <f t="shared" si="0"/>
        <v>44.62605042016807</v>
      </c>
      <c r="I49" s="14">
        <v>50</v>
      </c>
      <c r="J49" s="15">
        <f>I49*(25/100)+7</f>
        <v>19.5</v>
      </c>
      <c r="K49" s="16">
        <f t="shared" si="10"/>
        <v>69.5</v>
      </c>
    </row>
    <row r="50" spans="1:11" x14ac:dyDescent="0.25">
      <c r="A50" s="17"/>
      <c r="B50" t="s">
        <v>33</v>
      </c>
      <c r="C50">
        <v>1</v>
      </c>
      <c r="D50">
        <v>43</v>
      </c>
      <c r="E50">
        <f t="shared" si="11"/>
        <v>0.95</v>
      </c>
      <c r="F50" s="6">
        <f>'Wastage Calculator'!L$23</f>
        <v>42.941176470588239</v>
      </c>
      <c r="G50" s="3">
        <f>'Wastage Calculator'!L$24</f>
        <v>1.7525773195876291</v>
      </c>
      <c r="H50" s="6">
        <f t="shared" si="0"/>
        <v>71.592783505154642</v>
      </c>
      <c r="I50" s="14">
        <v>80</v>
      </c>
      <c r="J50" s="15">
        <f t="shared" si="12"/>
        <v>20</v>
      </c>
      <c r="K50" s="16">
        <f t="shared" si="10"/>
        <v>100</v>
      </c>
    </row>
    <row r="51" spans="1:11" x14ac:dyDescent="0.25">
      <c r="A51" s="17"/>
      <c r="B51" t="s">
        <v>34</v>
      </c>
      <c r="C51">
        <v>5</v>
      </c>
      <c r="D51">
        <v>44</v>
      </c>
      <c r="E51">
        <f>80/100</f>
        <v>0.8</v>
      </c>
      <c r="F51" s="6">
        <f>'Wastage Calculator'!M$23</f>
        <v>11.333333333333329</v>
      </c>
      <c r="G51" s="3">
        <f>'Wastage Calculator'!M$24</f>
        <v>1.1278195488721805</v>
      </c>
      <c r="H51" s="6">
        <f t="shared" si="0"/>
        <v>198.49624060150376</v>
      </c>
      <c r="I51" s="14">
        <v>200</v>
      </c>
      <c r="J51" s="15">
        <f t="shared" si="12"/>
        <v>50</v>
      </c>
      <c r="K51" s="16">
        <f t="shared" si="10"/>
        <v>250</v>
      </c>
    </row>
    <row r="52" spans="1:11" x14ac:dyDescent="0.25">
      <c r="A52" s="17"/>
      <c r="B52" t="s">
        <v>35</v>
      </c>
      <c r="C52">
        <v>1</v>
      </c>
      <c r="D52">
        <v>43</v>
      </c>
      <c r="E52">
        <f t="shared" si="11"/>
        <v>0.95</v>
      </c>
      <c r="F52" s="6">
        <f>'Wastage Calculator'!N$23</f>
        <v>8.3333333333333428</v>
      </c>
      <c r="G52" s="3">
        <f>'Wastage Calculator'!N$24</f>
        <v>1.0909090909090911</v>
      </c>
      <c r="H52" s="6">
        <f t="shared" si="0"/>
        <v>44.563636363636363</v>
      </c>
      <c r="I52" s="14">
        <v>50</v>
      </c>
      <c r="J52" s="15">
        <f>I52*(25/100)+7</f>
        <v>19.5</v>
      </c>
      <c r="K52" s="16">
        <f t="shared" si="10"/>
        <v>69.5</v>
      </c>
    </row>
    <row r="53" spans="1:1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x14ac:dyDescent="0.25">
      <c r="A54" s="17" t="str">
        <f>'Wastage Calculator'!A26</f>
        <v>Kudang</v>
      </c>
      <c r="B54" t="s">
        <v>2</v>
      </c>
      <c r="C54">
        <v>1</v>
      </c>
      <c r="D54">
        <v>82</v>
      </c>
      <c r="E54">
        <f>99/100</f>
        <v>0.99</v>
      </c>
      <c r="F54" s="6">
        <f>'Wastage Calculator'!C29</f>
        <v>61.875</v>
      </c>
      <c r="G54" s="3">
        <f>'Wastage Calculator'!C$30</f>
        <v>2.622950819672131</v>
      </c>
      <c r="H54" s="6">
        <f t="shared" si="0"/>
        <v>212.93114754098357</v>
      </c>
      <c r="I54" s="14">
        <v>220</v>
      </c>
      <c r="J54" s="15">
        <f>I54*(25/100)+5</f>
        <v>60</v>
      </c>
      <c r="K54" s="16">
        <f>J54+I54</f>
        <v>280</v>
      </c>
    </row>
    <row r="55" spans="1:11" x14ac:dyDescent="0.25">
      <c r="A55" s="17"/>
      <c r="B55" t="s">
        <v>3</v>
      </c>
      <c r="C55">
        <v>1</v>
      </c>
      <c r="D55">
        <v>82</v>
      </c>
      <c r="E55">
        <f>99/100</f>
        <v>0.99</v>
      </c>
      <c r="F55" s="6">
        <f>'Wastage Calculator'!D29</f>
        <v>2.2580645161290391</v>
      </c>
      <c r="G55" s="3">
        <f>'Wastage Calculator'!D$30</f>
        <v>1.0231023102310233</v>
      </c>
      <c r="H55" s="6">
        <f t="shared" si="0"/>
        <v>83.055445544554473</v>
      </c>
      <c r="I55" s="14">
        <v>90</v>
      </c>
      <c r="J55" s="15">
        <f>I55*(25/100)+7</f>
        <v>29.5</v>
      </c>
      <c r="K55" s="16">
        <f t="shared" ref="K55:K65" si="13">J55+I55</f>
        <v>119.5</v>
      </c>
    </row>
    <row r="56" spans="1:11" x14ac:dyDescent="0.25">
      <c r="A56" s="17"/>
      <c r="B56" t="s">
        <v>36</v>
      </c>
      <c r="C56">
        <v>3</v>
      </c>
      <c r="D56">
        <v>79</v>
      </c>
      <c r="E56">
        <f t="shared" ref="E56:E65" si="14">95/100</f>
        <v>0.95</v>
      </c>
      <c r="F56" s="6">
        <f>'Wastage Calculator'!E29</f>
        <v>2.25</v>
      </c>
      <c r="G56" s="3">
        <f>'Wastage Calculator'!E$30</f>
        <v>1.0230179028132993</v>
      </c>
      <c r="H56" s="6">
        <f t="shared" si="0"/>
        <v>230.33248081841433</v>
      </c>
      <c r="I56" s="14">
        <v>230</v>
      </c>
      <c r="J56" s="15">
        <f>I56*(25/100)+2</f>
        <v>59.5</v>
      </c>
      <c r="K56" s="16">
        <f t="shared" si="13"/>
        <v>289.5</v>
      </c>
    </row>
    <row r="57" spans="1:11" x14ac:dyDescent="0.25">
      <c r="A57" s="17"/>
      <c r="B57" t="s">
        <v>37</v>
      </c>
      <c r="C57">
        <v>3</v>
      </c>
      <c r="D57">
        <v>79</v>
      </c>
      <c r="E57">
        <f t="shared" si="14"/>
        <v>0.95</v>
      </c>
      <c r="F57" s="6">
        <f>'Wastage Calculator'!F29</f>
        <v>1.4784946236559193</v>
      </c>
      <c r="G57" s="3">
        <f>'Wastage Calculator'!F$30</f>
        <v>1.0150068212824011</v>
      </c>
      <c r="H57" s="6">
        <f t="shared" si="0"/>
        <v>228.52878581173258</v>
      </c>
      <c r="I57" s="14">
        <v>232</v>
      </c>
      <c r="J57" s="15">
        <f>I57*(25/100)+2</f>
        <v>60</v>
      </c>
      <c r="K57" s="16">
        <f t="shared" si="13"/>
        <v>292</v>
      </c>
    </row>
    <row r="58" spans="1:11" x14ac:dyDescent="0.25">
      <c r="A58" s="17"/>
      <c r="B58" t="s">
        <v>38</v>
      </c>
      <c r="C58">
        <v>6</v>
      </c>
      <c r="D58">
        <v>79</v>
      </c>
      <c r="E58">
        <f t="shared" si="14"/>
        <v>0.95</v>
      </c>
      <c r="F58" s="6">
        <f>'Wastage Calculator'!G29</f>
        <v>2.2519083969465612</v>
      </c>
      <c r="G58" s="3">
        <f>'Wastage Calculator'!G$30</f>
        <v>1.023037875829754</v>
      </c>
      <c r="H58" s="6">
        <f t="shared" si="0"/>
        <v>460.6739554861382</v>
      </c>
      <c r="I58" s="14">
        <v>480</v>
      </c>
      <c r="J58" s="15">
        <f t="shared" ref="J58:J65" si="15">I58*(25/100)</f>
        <v>120</v>
      </c>
      <c r="K58" s="16">
        <f t="shared" si="13"/>
        <v>600</v>
      </c>
    </row>
    <row r="59" spans="1:11" x14ac:dyDescent="0.25">
      <c r="A59" s="17"/>
      <c r="B59" t="s">
        <v>15</v>
      </c>
      <c r="C59">
        <v>1</v>
      </c>
      <c r="D59">
        <v>79</v>
      </c>
      <c r="E59">
        <f t="shared" si="14"/>
        <v>0.95</v>
      </c>
      <c r="F59" s="6">
        <f>'Wastage Calculator'!H29</f>
        <v>30.22727272727272</v>
      </c>
      <c r="G59" s="3">
        <f>'Wastage Calculator'!H$30</f>
        <v>1.4332247557003255</v>
      </c>
      <c r="H59" s="6">
        <f t="shared" si="0"/>
        <v>107.56351791530942</v>
      </c>
      <c r="I59" s="14">
        <v>110</v>
      </c>
      <c r="J59" s="15">
        <f>I59*(25/100)+2</f>
        <v>29.5</v>
      </c>
      <c r="K59" s="16">
        <f t="shared" si="13"/>
        <v>139.5</v>
      </c>
    </row>
    <row r="60" spans="1:11" x14ac:dyDescent="0.25">
      <c r="A60" s="17"/>
      <c r="B60" t="s">
        <v>40</v>
      </c>
      <c r="C60">
        <v>2</v>
      </c>
      <c r="D60">
        <v>79</v>
      </c>
      <c r="E60">
        <f t="shared" si="14"/>
        <v>0.95</v>
      </c>
      <c r="F60" s="6">
        <f>'Wastage Calculator'!I29</f>
        <v>0</v>
      </c>
      <c r="G60" s="3">
        <f>'Wastage Calculator'!I$30</f>
        <v>1</v>
      </c>
      <c r="H60" s="6">
        <f t="shared" si="0"/>
        <v>150.1</v>
      </c>
      <c r="I60" s="14">
        <v>150</v>
      </c>
      <c r="J60" s="15">
        <f t="shared" si="15"/>
        <v>37.5</v>
      </c>
      <c r="K60" s="16">
        <f t="shared" si="13"/>
        <v>187.5</v>
      </c>
    </row>
    <row r="61" spans="1:11" x14ac:dyDescent="0.25">
      <c r="A61" s="17"/>
      <c r="B61" t="s">
        <v>39</v>
      </c>
      <c r="C61">
        <v>2</v>
      </c>
      <c r="D61">
        <v>79</v>
      </c>
      <c r="E61">
        <f t="shared" si="14"/>
        <v>0.95</v>
      </c>
      <c r="F61" s="6">
        <f>'Wastage Calculator'!J$29</f>
        <v>4.2857142857142776</v>
      </c>
      <c r="G61" s="3">
        <f>'Wastage Calculator'!J$30</f>
        <v>1.044776119402985</v>
      </c>
      <c r="H61" s="6">
        <f t="shared" si="0"/>
        <v>156.82089552238804</v>
      </c>
      <c r="I61" s="14">
        <v>160</v>
      </c>
      <c r="J61" s="15">
        <f t="shared" si="15"/>
        <v>40</v>
      </c>
      <c r="K61" s="16">
        <f t="shared" si="13"/>
        <v>200</v>
      </c>
    </row>
    <row r="62" spans="1:11" x14ac:dyDescent="0.25">
      <c r="A62" s="17"/>
      <c r="B62" t="s">
        <v>20</v>
      </c>
      <c r="C62">
        <v>1</v>
      </c>
      <c r="D62">
        <v>79</v>
      </c>
      <c r="E62">
        <f t="shared" si="14"/>
        <v>0.95</v>
      </c>
      <c r="F62" s="6">
        <f>'Wastage Calculator'!K$29</f>
        <v>2.711864406779668</v>
      </c>
      <c r="G62" s="3">
        <f>'Wastage Calculator'!K$30</f>
        <v>1.0278745644599303</v>
      </c>
      <c r="H62" s="6">
        <f t="shared" si="0"/>
        <v>77.141986062717763</v>
      </c>
      <c r="I62" s="14">
        <v>80</v>
      </c>
      <c r="J62" s="15">
        <f t="shared" si="15"/>
        <v>20</v>
      </c>
      <c r="K62" s="16">
        <f t="shared" si="13"/>
        <v>100</v>
      </c>
    </row>
    <row r="63" spans="1:11" x14ac:dyDescent="0.25">
      <c r="A63" s="17"/>
      <c r="B63" t="s">
        <v>33</v>
      </c>
      <c r="C63">
        <v>1</v>
      </c>
      <c r="D63">
        <v>79</v>
      </c>
      <c r="E63">
        <f t="shared" si="14"/>
        <v>0.95</v>
      </c>
      <c r="F63" s="6">
        <f>'Wastage Calculator'!L$29</f>
        <v>49.444444444444443</v>
      </c>
      <c r="G63" s="3">
        <f>'Wastage Calculator'!L$30</f>
        <v>1.9780219780219779</v>
      </c>
      <c r="H63" s="6">
        <f t="shared" si="0"/>
        <v>148.45054945054943</v>
      </c>
      <c r="I63" s="14">
        <v>150</v>
      </c>
      <c r="J63" s="15">
        <f>I63*(25/100)+2</f>
        <v>39.5</v>
      </c>
      <c r="K63" s="16">
        <f t="shared" si="13"/>
        <v>189.5</v>
      </c>
    </row>
    <row r="64" spans="1:11" x14ac:dyDescent="0.25">
      <c r="A64" s="17"/>
      <c r="B64" t="s">
        <v>34</v>
      </c>
      <c r="C64">
        <v>5</v>
      </c>
      <c r="D64">
        <v>82</v>
      </c>
      <c r="E64">
        <f>80/100</f>
        <v>0.8</v>
      </c>
      <c r="F64" s="6">
        <f>'Wastage Calculator'!M$29</f>
        <v>4.2307692307692264</v>
      </c>
      <c r="G64" s="3">
        <f>'Wastage Calculator'!M$30</f>
        <v>1.0441767068273091</v>
      </c>
      <c r="H64" s="6">
        <f t="shared" si="0"/>
        <v>342.48995983935743</v>
      </c>
      <c r="I64" s="14">
        <v>350</v>
      </c>
      <c r="J64" s="15">
        <f>I64*(25/100)+2</f>
        <v>89.5</v>
      </c>
      <c r="K64" s="16">
        <f t="shared" si="13"/>
        <v>439.5</v>
      </c>
    </row>
    <row r="65" spans="1:11" x14ac:dyDescent="0.25">
      <c r="A65" s="17"/>
      <c r="B65" t="s">
        <v>35</v>
      </c>
      <c r="C65">
        <v>1</v>
      </c>
      <c r="D65">
        <v>79</v>
      </c>
      <c r="E65">
        <f t="shared" si="14"/>
        <v>0.95</v>
      </c>
      <c r="F65" s="6">
        <f>'Wastage Calculator'!N$29</f>
        <v>4.1379310344827616</v>
      </c>
      <c r="G65" s="3">
        <f>'Wastage Calculator'!N$30</f>
        <v>1.0431654676258992</v>
      </c>
      <c r="H65" s="6">
        <f t="shared" si="0"/>
        <v>78.28956834532373</v>
      </c>
      <c r="I65" s="14">
        <v>80</v>
      </c>
      <c r="J65" s="15">
        <f t="shared" si="15"/>
        <v>20</v>
      </c>
      <c r="K65" s="16">
        <f t="shared" si="13"/>
        <v>100</v>
      </c>
    </row>
    <row r="66" spans="1:11" x14ac:dyDescent="0.25">
      <c r="A66" s="4"/>
      <c r="B66" s="4"/>
      <c r="C66" s="4"/>
      <c r="D66" s="4"/>
      <c r="E66" s="4"/>
      <c r="F66" s="4"/>
      <c r="G66" s="4"/>
      <c r="H66" s="7"/>
      <c r="I66" s="4"/>
      <c r="J66" s="4"/>
      <c r="K66" s="4"/>
    </row>
    <row r="67" spans="1:11" x14ac:dyDescent="0.25">
      <c r="A67" s="17" t="str">
        <f>'Wastage Calculator'!A32</f>
        <v>Chamen</v>
      </c>
      <c r="B67" t="s">
        <v>2</v>
      </c>
      <c r="C67">
        <v>1</v>
      </c>
      <c r="D67">
        <v>34</v>
      </c>
      <c r="E67">
        <f>99/100</f>
        <v>0.99</v>
      </c>
      <c r="F67" s="6">
        <f>'Wastage Calculator'!C35</f>
        <v>59.333333333333336</v>
      </c>
      <c r="G67" s="3">
        <f>'Wastage Calculator'!C$36</f>
        <v>2.459016393442623</v>
      </c>
      <c r="H67" s="6">
        <f t="shared" ref="H67:H117" si="16">G67*E67*D67*C67</f>
        <v>82.770491803278688</v>
      </c>
      <c r="I67" s="14">
        <v>100</v>
      </c>
      <c r="J67" s="15">
        <f>I67*(25/100)+15</f>
        <v>40</v>
      </c>
      <c r="K67" s="16">
        <f>J67+I67</f>
        <v>140</v>
      </c>
    </row>
    <row r="68" spans="1:11" x14ac:dyDescent="0.25">
      <c r="A68" s="17"/>
      <c r="B68" t="s">
        <v>3</v>
      </c>
      <c r="C68">
        <v>1</v>
      </c>
      <c r="D68">
        <v>34</v>
      </c>
      <c r="E68">
        <f>99/100</f>
        <v>0.99</v>
      </c>
      <c r="F68" s="6">
        <f>'Wastage Calculator'!D35</f>
        <v>36.923076923076927</v>
      </c>
      <c r="G68" s="3">
        <f>'Wastage Calculator'!D$36</f>
        <v>1.5853658536585367</v>
      </c>
      <c r="H68" s="6">
        <f t="shared" si="16"/>
        <v>53.363414634146345</v>
      </c>
      <c r="I68" s="14">
        <v>60</v>
      </c>
      <c r="J68" s="15">
        <f>I68*(25/100)+5</f>
        <v>20</v>
      </c>
      <c r="K68" s="16">
        <f t="shared" ref="K68:K78" si="17">J68+I68</f>
        <v>80</v>
      </c>
    </row>
    <row r="69" spans="1:11" x14ac:dyDescent="0.25">
      <c r="A69" s="17"/>
      <c r="B69" t="s">
        <v>36</v>
      </c>
      <c r="C69">
        <v>3</v>
      </c>
      <c r="D69">
        <v>33</v>
      </c>
      <c r="E69">
        <f t="shared" ref="E69:E78" si="18">95/100</f>
        <v>0.95</v>
      </c>
      <c r="F69" s="6">
        <f>'Wastage Calculator'!E35</f>
        <v>2.5</v>
      </c>
      <c r="G69" s="3">
        <f>'Wastage Calculator'!E$36</f>
        <v>1.0256410256410255</v>
      </c>
      <c r="H69" s="6">
        <f t="shared" si="16"/>
        <v>96.461538461538439</v>
      </c>
      <c r="I69" s="14">
        <v>100</v>
      </c>
      <c r="J69" s="15">
        <f>I69*(25/100)+5</f>
        <v>30</v>
      </c>
      <c r="K69" s="16">
        <f t="shared" si="17"/>
        <v>130</v>
      </c>
    </row>
    <row r="70" spans="1:11" x14ac:dyDescent="0.25">
      <c r="A70" s="17"/>
      <c r="B70" t="s">
        <v>37</v>
      </c>
      <c r="C70">
        <v>3</v>
      </c>
      <c r="D70">
        <v>33</v>
      </c>
      <c r="E70">
        <f t="shared" si="18"/>
        <v>0.95</v>
      </c>
      <c r="F70" s="6">
        <f>'Wastage Calculator'!F35</f>
        <v>1.2658227848101262</v>
      </c>
      <c r="G70" s="3">
        <f>'Wastage Calculator'!F$36</f>
        <v>1.0128205128205128</v>
      </c>
      <c r="H70" s="6">
        <f t="shared" si="16"/>
        <v>95.255769230769218</v>
      </c>
      <c r="I70" s="14">
        <v>96</v>
      </c>
      <c r="J70" s="15">
        <f t="shared" ref="J70:J78" si="19">I70*(25/100)</f>
        <v>24</v>
      </c>
      <c r="K70" s="16">
        <f t="shared" si="17"/>
        <v>120</v>
      </c>
    </row>
    <row r="71" spans="1:11" x14ac:dyDescent="0.25">
      <c r="A71" s="17"/>
      <c r="B71" t="s">
        <v>38</v>
      </c>
      <c r="C71">
        <v>6</v>
      </c>
      <c r="D71">
        <v>33</v>
      </c>
      <c r="E71">
        <f t="shared" si="18"/>
        <v>0.95</v>
      </c>
      <c r="F71" s="6">
        <f>'Wastage Calculator'!G35</f>
        <v>7.8301886792452819</v>
      </c>
      <c r="G71" s="3">
        <f>'Wastage Calculator'!G$36</f>
        <v>1.0849539406345956</v>
      </c>
      <c r="H71" s="6">
        <f t="shared" si="16"/>
        <v>204.07983623336742</v>
      </c>
      <c r="I71" s="14">
        <v>220</v>
      </c>
      <c r="J71" s="15">
        <f>I71*(25/100)+5</f>
        <v>60</v>
      </c>
      <c r="K71" s="16">
        <f t="shared" si="17"/>
        <v>280</v>
      </c>
    </row>
    <row r="72" spans="1:11" x14ac:dyDescent="0.25">
      <c r="A72" s="17"/>
      <c r="B72" t="s">
        <v>15</v>
      </c>
      <c r="C72">
        <v>1</v>
      </c>
      <c r="D72">
        <v>33</v>
      </c>
      <c r="E72">
        <f t="shared" si="18"/>
        <v>0.95</v>
      </c>
      <c r="F72" s="6">
        <f>'Wastage Calculator'!H35</f>
        <v>39.200000000000003</v>
      </c>
      <c r="G72" s="3">
        <f>'Wastage Calculator'!H$36</f>
        <v>1.6447368421052633</v>
      </c>
      <c r="H72" s="6">
        <f t="shared" si="16"/>
        <v>51.5625</v>
      </c>
      <c r="I72" s="14">
        <v>60</v>
      </c>
      <c r="J72" s="15">
        <f>I72*(25/100)+5</f>
        <v>20</v>
      </c>
      <c r="K72" s="16">
        <f t="shared" si="17"/>
        <v>80</v>
      </c>
    </row>
    <row r="73" spans="1:11" x14ac:dyDescent="0.25">
      <c r="A73" s="17"/>
      <c r="B73" t="s">
        <v>40</v>
      </c>
      <c r="C73">
        <v>2</v>
      </c>
      <c r="D73">
        <v>33</v>
      </c>
      <c r="E73">
        <f t="shared" si="18"/>
        <v>0.95</v>
      </c>
      <c r="F73" s="6">
        <f>'Wastage Calculator'!I35</f>
        <v>-20.958083832335333</v>
      </c>
      <c r="G73" s="3">
        <f>'Wastage Calculator'!I$36</f>
        <v>0.82673267326732669</v>
      </c>
      <c r="H73" s="6">
        <f t="shared" si="16"/>
        <v>51.83613861386138</v>
      </c>
      <c r="I73" s="14">
        <v>52</v>
      </c>
      <c r="J73" s="15">
        <f>I73*(25/100)+7</f>
        <v>20</v>
      </c>
      <c r="K73" s="16">
        <f t="shared" si="17"/>
        <v>72</v>
      </c>
    </row>
    <row r="74" spans="1:11" x14ac:dyDescent="0.25">
      <c r="A74" s="17"/>
      <c r="B74" t="s">
        <v>39</v>
      </c>
      <c r="C74">
        <v>2</v>
      </c>
      <c r="D74">
        <v>33</v>
      </c>
      <c r="E74">
        <f t="shared" si="18"/>
        <v>0.95</v>
      </c>
      <c r="F74" s="6">
        <f>'Wastage Calculator'!J$35</f>
        <v>19.0625</v>
      </c>
      <c r="G74" s="3">
        <f>'Wastage Calculator'!J$36</f>
        <v>1.2355212355212355</v>
      </c>
      <c r="H74" s="6">
        <f t="shared" si="16"/>
        <v>77.467181467181462</v>
      </c>
      <c r="I74" s="14">
        <v>80</v>
      </c>
      <c r="J74" s="15">
        <f t="shared" si="19"/>
        <v>20</v>
      </c>
      <c r="K74" s="16">
        <f t="shared" si="17"/>
        <v>100</v>
      </c>
    </row>
    <row r="75" spans="1:11" x14ac:dyDescent="0.25">
      <c r="A75" s="17"/>
      <c r="B75" t="s">
        <v>20</v>
      </c>
      <c r="C75">
        <v>1</v>
      </c>
      <c r="D75">
        <v>33</v>
      </c>
      <c r="E75">
        <f t="shared" si="18"/>
        <v>0.95</v>
      </c>
      <c r="F75" s="6">
        <f>'Wastage Calculator'!K$35</f>
        <v>5</v>
      </c>
      <c r="G75" s="3">
        <f>'Wastage Calculator'!K$36</f>
        <v>1.0526315789473684</v>
      </c>
      <c r="H75" s="6">
        <f t="shared" si="16"/>
        <v>32.999999999999993</v>
      </c>
      <c r="I75" s="14">
        <v>40</v>
      </c>
      <c r="J75" s="15">
        <f t="shared" si="19"/>
        <v>10</v>
      </c>
      <c r="K75" s="16">
        <f t="shared" si="17"/>
        <v>50</v>
      </c>
    </row>
    <row r="76" spans="1:11" x14ac:dyDescent="0.25">
      <c r="A76" s="17"/>
      <c r="B76" t="s">
        <v>33</v>
      </c>
      <c r="C76">
        <v>1</v>
      </c>
      <c r="D76">
        <v>33</v>
      </c>
      <c r="E76">
        <f t="shared" si="18"/>
        <v>0.95</v>
      </c>
      <c r="F76" s="6">
        <f>'Wastage Calculator'!L$35</f>
        <v>40.952380952380949</v>
      </c>
      <c r="G76" s="3">
        <f>'Wastage Calculator'!L$36</f>
        <v>1.693548387096774</v>
      </c>
      <c r="H76" s="6">
        <f t="shared" si="16"/>
        <v>53.092741935483865</v>
      </c>
      <c r="I76" s="14">
        <v>60</v>
      </c>
      <c r="J76" s="15">
        <f>I76*(25/100)+5</f>
        <v>20</v>
      </c>
      <c r="K76" s="16">
        <f t="shared" si="17"/>
        <v>80</v>
      </c>
    </row>
    <row r="77" spans="1:11" x14ac:dyDescent="0.25">
      <c r="A77" s="17"/>
      <c r="B77" t="s">
        <v>34</v>
      </c>
      <c r="C77">
        <v>5</v>
      </c>
      <c r="D77">
        <v>34</v>
      </c>
      <c r="E77">
        <f>80/100</f>
        <v>0.8</v>
      </c>
      <c r="F77" s="6">
        <f>'Wastage Calculator'!M$35</f>
        <v>10.666666666666671</v>
      </c>
      <c r="G77" s="3">
        <f>'Wastage Calculator'!M$36</f>
        <v>1.119402985074627</v>
      </c>
      <c r="H77" s="6">
        <f t="shared" si="16"/>
        <v>152.23880597014929</v>
      </c>
      <c r="I77" s="14">
        <v>160</v>
      </c>
      <c r="J77" s="15">
        <f t="shared" si="19"/>
        <v>40</v>
      </c>
      <c r="K77" s="16">
        <f t="shared" si="17"/>
        <v>200</v>
      </c>
    </row>
    <row r="78" spans="1:11" x14ac:dyDescent="0.25">
      <c r="A78" s="17"/>
      <c r="B78" t="s">
        <v>35</v>
      </c>
      <c r="C78">
        <v>1</v>
      </c>
      <c r="D78">
        <v>33</v>
      </c>
      <c r="E78">
        <f t="shared" si="18"/>
        <v>0.95</v>
      </c>
      <c r="F78" s="6">
        <f>'Wastage Calculator'!N$35</f>
        <v>12.727272727272734</v>
      </c>
      <c r="G78" s="3">
        <f>'Wastage Calculator'!N$36</f>
        <v>1.1458333333333335</v>
      </c>
      <c r="H78" s="6">
        <f t="shared" si="16"/>
        <v>35.921875</v>
      </c>
      <c r="I78" s="14">
        <v>40</v>
      </c>
      <c r="J78" s="15">
        <f t="shared" si="19"/>
        <v>10</v>
      </c>
      <c r="K78" s="16">
        <f t="shared" si="17"/>
        <v>50</v>
      </c>
    </row>
    <row r="79" spans="1:11" x14ac:dyDescent="0.25">
      <c r="A79" s="4"/>
      <c r="B79" s="4"/>
      <c r="C79" s="4"/>
      <c r="D79" s="4"/>
      <c r="E79" s="4"/>
      <c r="F79" s="4"/>
      <c r="G79" s="4"/>
      <c r="H79" s="7"/>
      <c r="I79" s="4"/>
      <c r="J79" s="4"/>
      <c r="K79" s="4"/>
    </row>
    <row r="80" spans="1:11" x14ac:dyDescent="0.25">
      <c r="A80" s="17" t="str">
        <f>'Wastage Calculator'!A38</f>
        <v>Bansang RCH</v>
      </c>
      <c r="B80" t="s">
        <v>2</v>
      </c>
      <c r="C80">
        <v>1</v>
      </c>
      <c r="D80">
        <v>161</v>
      </c>
      <c r="E80">
        <f>99/100</f>
        <v>0.99</v>
      </c>
      <c r="F80" s="6">
        <f>'Wastage Calculator'!C41</f>
        <v>43.550724637681157</v>
      </c>
      <c r="G80" s="3">
        <f>'Wastage Calculator'!C$42</f>
        <v>1.7715019255455711</v>
      </c>
      <c r="H80" s="6">
        <f t="shared" si="16"/>
        <v>282.35969191270857</v>
      </c>
      <c r="I80" s="14">
        <v>300</v>
      </c>
      <c r="J80" s="15">
        <f>I80*(25/100)+5</f>
        <v>80</v>
      </c>
      <c r="K80" s="16">
        <f>J80+I80</f>
        <v>380</v>
      </c>
    </row>
    <row r="81" spans="1:11" x14ac:dyDescent="0.25">
      <c r="A81" s="17"/>
      <c r="B81" t="s">
        <v>3</v>
      </c>
      <c r="C81">
        <v>1</v>
      </c>
      <c r="D81">
        <v>161</v>
      </c>
      <c r="E81">
        <f>99/100</f>
        <v>0.99</v>
      </c>
      <c r="F81" s="6">
        <f>'Wastage Calculator'!D41</f>
        <v>1.4285714285714164</v>
      </c>
      <c r="G81" s="3">
        <f>'Wastage Calculator'!D$42</f>
        <v>1.0144927536231882</v>
      </c>
      <c r="H81" s="6">
        <f t="shared" si="16"/>
        <v>161.69999999999996</v>
      </c>
      <c r="I81" s="14">
        <v>170</v>
      </c>
      <c r="J81" s="15">
        <f>I81*(25/100)+7</f>
        <v>49.5</v>
      </c>
      <c r="K81" s="16">
        <f t="shared" ref="K81:K91" si="20">J81+I81</f>
        <v>219.5</v>
      </c>
    </row>
    <row r="82" spans="1:11" x14ac:dyDescent="0.25">
      <c r="A82" s="17"/>
      <c r="B82" t="s">
        <v>36</v>
      </c>
      <c r="C82">
        <v>3</v>
      </c>
      <c r="D82">
        <v>155</v>
      </c>
      <c r="E82">
        <f t="shared" ref="E82:E91" si="21">95/100</f>
        <v>0.95</v>
      </c>
      <c r="F82" s="6">
        <f>'Wastage Calculator'!E41</f>
        <v>0.66225165562914867</v>
      </c>
      <c r="G82" s="3">
        <f>'Wastage Calculator'!E$42</f>
        <v>1.0066666666666668</v>
      </c>
      <c r="H82" s="6">
        <f t="shared" si="16"/>
        <v>444.69500000000005</v>
      </c>
      <c r="I82" s="14">
        <v>450</v>
      </c>
      <c r="J82" s="15">
        <f>I82*(25/100)+7</f>
        <v>119.5</v>
      </c>
      <c r="K82" s="16">
        <f t="shared" si="20"/>
        <v>569.5</v>
      </c>
    </row>
    <row r="83" spans="1:11" x14ac:dyDescent="0.25">
      <c r="A83" s="17"/>
      <c r="B83" t="s">
        <v>37</v>
      </c>
      <c r="C83">
        <v>3</v>
      </c>
      <c r="D83">
        <v>155</v>
      </c>
      <c r="E83">
        <f t="shared" si="21"/>
        <v>0.95</v>
      </c>
      <c r="F83" s="6">
        <f>'Wastage Calculator'!F41</f>
        <v>8.7632508833922316</v>
      </c>
      <c r="G83" s="3">
        <f>'Wastage Calculator'!F$42</f>
        <v>1.096049573973664</v>
      </c>
      <c r="H83" s="6">
        <f t="shared" si="16"/>
        <v>484.17989930286615</v>
      </c>
      <c r="I83" s="14">
        <v>484</v>
      </c>
      <c r="J83" s="15">
        <v>124</v>
      </c>
      <c r="K83" s="16">
        <f t="shared" si="20"/>
        <v>608</v>
      </c>
    </row>
    <row r="84" spans="1:11" x14ac:dyDescent="0.25">
      <c r="A84" s="17"/>
      <c r="B84" t="s">
        <v>38</v>
      </c>
      <c r="C84">
        <v>6</v>
      </c>
      <c r="D84">
        <v>155</v>
      </c>
      <c r="E84">
        <f t="shared" si="21"/>
        <v>0.95</v>
      </c>
      <c r="F84" s="6">
        <f>'Wastage Calculator'!G41</f>
        <v>27.224576271186436</v>
      </c>
      <c r="G84" s="3">
        <f>'Wastage Calculator'!G$42</f>
        <v>1.3740902474526928</v>
      </c>
      <c r="H84" s="6">
        <f t="shared" si="16"/>
        <v>1214.0087336244542</v>
      </c>
      <c r="I84" s="14">
        <v>1220</v>
      </c>
      <c r="J84" s="15">
        <f>I84*(25/100)+15</f>
        <v>320</v>
      </c>
      <c r="K84" s="16">
        <f t="shared" si="20"/>
        <v>1540</v>
      </c>
    </row>
    <row r="85" spans="1:11" x14ac:dyDescent="0.25">
      <c r="A85" s="17"/>
      <c r="B85" t="s">
        <v>15</v>
      </c>
      <c r="C85">
        <v>1</v>
      </c>
      <c r="D85">
        <v>155</v>
      </c>
      <c r="E85">
        <f t="shared" si="21"/>
        <v>0.95</v>
      </c>
      <c r="F85" s="6">
        <f>'Wastage Calculator'!H41</f>
        <v>25.972222222222214</v>
      </c>
      <c r="G85" s="3">
        <f>'Wastage Calculator'!H$42</f>
        <v>1.3508442776735459</v>
      </c>
      <c r="H85" s="6">
        <f t="shared" si="16"/>
        <v>198.9118198874296</v>
      </c>
      <c r="I85" s="14">
        <v>200</v>
      </c>
      <c r="J85" s="15">
        <f t="shared" ref="J85:J87" si="22">I85*(25/100)</f>
        <v>50</v>
      </c>
      <c r="K85" s="16">
        <f t="shared" si="20"/>
        <v>250</v>
      </c>
    </row>
    <row r="86" spans="1:11" x14ac:dyDescent="0.25">
      <c r="A86" s="17"/>
      <c r="B86" t="s">
        <v>40</v>
      </c>
      <c r="C86">
        <v>2</v>
      </c>
      <c r="D86">
        <v>155</v>
      </c>
      <c r="E86">
        <f t="shared" si="21"/>
        <v>0.95</v>
      </c>
      <c r="F86" s="6">
        <f>'Wastage Calculator'!I41</f>
        <v>1.9301470588235219</v>
      </c>
      <c r="G86" s="3">
        <f>'Wastage Calculator'!I$42</f>
        <v>1.0196813495782566</v>
      </c>
      <c r="H86" s="6">
        <f t="shared" si="16"/>
        <v>300.29615745079656</v>
      </c>
      <c r="I86" s="14">
        <v>300</v>
      </c>
      <c r="J86" s="15">
        <f t="shared" si="22"/>
        <v>75</v>
      </c>
      <c r="K86" s="16">
        <f t="shared" si="20"/>
        <v>375</v>
      </c>
    </row>
    <row r="87" spans="1:11" x14ac:dyDescent="0.25">
      <c r="A87" s="17"/>
      <c r="B87" t="s">
        <v>39</v>
      </c>
      <c r="C87">
        <v>2</v>
      </c>
      <c r="D87">
        <v>155</v>
      </c>
      <c r="E87">
        <f t="shared" si="21"/>
        <v>0.95</v>
      </c>
      <c r="F87" s="6">
        <f>'Wastage Calculator'!J$41</f>
        <v>7.0297029702970235</v>
      </c>
      <c r="G87" s="3">
        <f>'Wastage Calculator'!J$42</f>
        <v>1.075612353567625</v>
      </c>
      <c r="H87" s="6">
        <f t="shared" si="16"/>
        <v>316.76783812566555</v>
      </c>
      <c r="I87" s="14">
        <v>320</v>
      </c>
      <c r="J87" s="15">
        <f t="shared" si="22"/>
        <v>80</v>
      </c>
      <c r="K87" s="16">
        <f t="shared" si="20"/>
        <v>400</v>
      </c>
    </row>
    <row r="88" spans="1:11" x14ac:dyDescent="0.25">
      <c r="A88" s="17"/>
      <c r="B88" t="s">
        <v>20</v>
      </c>
      <c r="C88">
        <v>1</v>
      </c>
      <c r="D88">
        <v>155</v>
      </c>
      <c r="E88">
        <f t="shared" si="21"/>
        <v>0.95</v>
      </c>
      <c r="F88" s="6">
        <f>'Wastage Calculator'!K$41</f>
        <v>35.579937304075244</v>
      </c>
      <c r="G88" s="3">
        <f>'Wastage Calculator'!K$42</f>
        <v>1.5523114355231147</v>
      </c>
      <c r="H88" s="6">
        <f t="shared" si="16"/>
        <v>228.57785888077865</v>
      </c>
      <c r="I88" s="14">
        <v>230</v>
      </c>
      <c r="J88" s="15">
        <f>I88*(25/100)+2</f>
        <v>59.5</v>
      </c>
      <c r="K88" s="16">
        <f t="shared" si="20"/>
        <v>289.5</v>
      </c>
    </row>
    <row r="89" spans="1:11" x14ac:dyDescent="0.25">
      <c r="A89" s="17"/>
      <c r="B89" t="s">
        <v>33</v>
      </c>
      <c r="C89">
        <v>1</v>
      </c>
      <c r="D89">
        <v>155</v>
      </c>
      <c r="E89">
        <f t="shared" si="21"/>
        <v>0.95</v>
      </c>
      <c r="F89" s="6">
        <f>'Wastage Calculator'!L$41</f>
        <v>30.444444444444443</v>
      </c>
      <c r="G89" s="3">
        <f>'Wastage Calculator'!L$42</f>
        <v>1.4376996805111821</v>
      </c>
      <c r="H89" s="6">
        <f t="shared" si="16"/>
        <v>211.70127795527156</v>
      </c>
      <c r="I89" s="14">
        <v>220</v>
      </c>
      <c r="J89" s="15">
        <f>I89*(25/100)+5</f>
        <v>60</v>
      </c>
      <c r="K89" s="16">
        <f t="shared" si="20"/>
        <v>280</v>
      </c>
    </row>
    <row r="90" spans="1:11" x14ac:dyDescent="0.25">
      <c r="A90" s="17"/>
      <c r="B90" t="s">
        <v>34</v>
      </c>
      <c r="C90">
        <v>5</v>
      </c>
      <c r="D90">
        <v>161</v>
      </c>
      <c r="E90">
        <f>80/100</f>
        <v>0.8</v>
      </c>
      <c r="F90" s="6">
        <f>'Wastage Calculator'!M$41</f>
        <v>2.5</v>
      </c>
      <c r="G90" s="3">
        <f>'Wastage Calculator'!M$42</f>
        <v>1.0256410256410255</v>
      </c>
      <c r="H90" s="6">
        <f t="shared" si="16"/>
        <v>660.51282051282044</v>
      </c>
      <c r="I90" s="14">
        <v>670</v>
      </c>
      <c r="J90" s="15">
        <f>I90*(25/100)+2</f>
        <v>169.5</v>
      </c>
      <c r="K90" s="16">
        <f t="shared" si="20"/>
        <v>839.5</v>
      </c>
    </row>
    <row r="91" spans="1:11" x14ac:dyDescent="0.25">
      <c r="A91" s="17"/>
      <c r="B91" t="s">
        <v>35</v>
      </c>
      <c r="C91">
        <v>1</v>
      </c>
      <c r="D91">
        <v>155</v>
      </c>
      <c r="E91">
        <f t="shared" si="21"/>
        <v>0.95</v>
      </c>
      <c r="F91" s="6">
        <f>'Wastage Calculator'!N$41</f>
        <v>-19.714285714285708</v>
      </c>
      <c r="G91" s="3">
        <f>'Wastage Calculator'!N$42</f>
        <v>0.8353221957040573</v>
      </c>
      <c r="H91" s="6">
        <f t="shared" si="16"/>
        <v>123.00119331742243</v>
      </c>
      <c r="I91" s="14">
        <v>130</v>
      </c>
      <c r="J91" s="15">
        <f>I91*(25/100)+7</f>
        <v>39.5</v>
      </c>
      <c r="K91" s="16">
        <f t="shared" si="20"/>
        <v>169.5</v>
      </c>
    </row>
    <row r="92" spans="1:11" x14ac:dyDescent="0.25">
      <c r="A92" s="4"/>
      <c r="B92" s="4"/>
      <c r="C92" s="4"/>
      <c r="D92" s="4"/>
      <c r="E92" s="4"/>
      <c r="F92" s="4"/>
      <c r="G92" s="4"/>
      <c r="H92" s="7"/>
      <c r="I92" s="4"/>
      <c r="J92" s="4"/>
      <c r="K92" s="4"/>
    </row>
    <row r="93" spans="1:11" x14ac:dyDescent="0.25">
      <c r="A93" s="17" t="str">
        <f>'Wastage Calculator'!A44</f>
        <v>Kuntaur</v>
      </c>
      <c r="B93" t="s">
        <v>2</v>
      </c>
      <c r="C93">
        <v>1</v>
      </c>
      <c r="D93">
        <v>99</v>
      </c>
      <c r="E93">
        <f>99/100</f>
        <v>0.99</v>
      </c>
      <c r="F93" s="6">
        <f>'Wastage Calculator'!C$47</f>
        <v>60</v>
      </c>
      <c r="G93" s="3">
        <f>'Wastage Calculator'!C$48</f>
        <v>2.5</v>
      </c>
      <c r="H93" s="6">
        <f t="shared" si="16"/>
        <v>245.02500000000001</v>
      </c>
      <c r="I93" s="14">
        <v>260</v>
      </c>
      <c r="J93" s="15">
        <f>I93*(25/100)+15</f>
        <v>80</v>
      </c>
      <c r="K93" s="16">
        <f>J93+I93</f>
        <v>340</v>
      </c>
    </row>
    <row r="94" spans="1:11" x14ac:dyDescent="0.25">
      <c r="A94" s="17"/>
      <c r="B94" t="s">
        <v>3</v>
      </c>
      <c r="C94">
        <v>1</v>
      </c>
      <c r="D94">
        <v>99</v>
      </c>
      <c r="E94">
        <f>99/100</f>
        <v>0.99</v>
      </c>
      <c r="F94" s="6">
        <f>'Wastage Calculator'!D$47</f>
        <v>38.095238095238095</v>
      </c>
      <c r="G94" s="3">
        <f>'Wastage Calculator'!D$48</f>
        <v>1.6153846153846154</v>
      </c>
      <c r="H94" s="6">
        <f t="shared" si="16"/>
        <v>158.32384615384615</v>
      </c>
      <c r="I94" s="14">
        <v>160</v>
      </c>
      <c r="J94" s="15">
        <f t="shared" ref="J94:J96" si="23">I94*(25/100)</f>
        <v>40</v>
      </c>
      <c r="K94" s="16">
        <f t="shared" ref="K94:K104" si="24">J94+I94</f>
        <v>200</v>
      </c>
    </row>
    <row r="95" spans="1:11" x14ac:dyDescent="0.25">
      <c r="A95" s="17"/>
      <c r="B95" t="s">
        <v>36</v>
      </c>
      <c r="C95">
        <v>3</v>
      </c>
      <c r="D95">
        <v>95</v>
      </c>
      <c r="E95">
        <f t="shared" ref="E95:E104" si="25">95/100</f>
        <v>0.95</v>
      </c>
      <c r="F95" s="6">
        <f>'Wastage Calculator'!D$47</f>
        <v>38.095238095238095</v>
      </c>
      <c r="G95" s="3">
        <f>'Wastage Calculator'!E$48</f>
        <v>0.88410991636798086</v>
      </c>
      <c r="H95" s="6">
        <f t="shared" si="16"/>
        <v>239.37275985663081</v>
      </c>
      <c r="I95" s="14">
        <v>240</v>
      </c>
      <c r="J95" s="15">
        <f t="shared" si="23"/>
        <v>60</v>
      </c>
      <c r="K95" s="16">
        <f t="shared" si="24"/>
        <v>300</v>
      </c>
    </row>
    <row r="96" spans="1:11" x14ac:dyDescent="0.25">
      <c r="A96" s="17"/>
      <c r="B96" t="s">
        <v>37</v>
      </c>
      <c r="C96">
        <v>3</v>
      </c>
      <c r="D96">
        <v>95</v>
      </c>
      <c r="E96">
        <f t="shared" si="25"/>
        <v>0.95</v>
      </c>
      <c r="F96" s="6">
        <f>'Wastage Calculator'!F$47</f>
        <v>0</v>
      </c>
      <c r="G96" s="3">
        <f>'Wastage Calculator'!F$48</f>
        <v>1</v>
      </c>
      <c r="H96" s="6">
        <f t="shared" si="16"/>
        <v>270.75</v>
      </c>
      <c r="I96" s="14">
        <v>272</v>
      </c>
      <c r="J96" s="15">
        <f t="shared" si="23"/>
        <v>68</v>
      </c>
      <c r="K96" s="16">
        <f t="shared" si="24"/>
        <v>340</v>
      </c>
    </row>
    <row r="97" spans="1:11" x14ac:dyDescent="0.25">
      <c r="A97" s="17"/>
      <c r="B97" t="s">
        <v>38</v>
      </c>
      <c r="C97">
        <v>6</v>
      </c>
      <c r="D97">
        <v>95</v>
      </c>
      <c r="E97">
        <f t="shared" si="25"/>
        <v>0.95</v>
      </c>
      <c r="F97" s="6">
        <f>'Wastage Calculator'!G$47</f>
        <v>5.0406504065040707</v>
      </c>
      <c r="G97" s="3">
        <f>'Wastage Calculator'!G$48</f>
        <v>1.053082191780822</v>
      </c>
      <c r="H97" s="6">
        <f t="shared" si="16"/>
        <v>570.24400684931516</v>
      </c>
      <c r="I97" s="14">
        <v>580</v>
      </c>
      <c r="J97" s="15">
        <f>I97*(25/100)+15</f>
        <v>160</v>
      </c>
      <c r="K97" s="16">
        <f t="shared" si="24"/>
        <v>740</v>
      </c>
    </row>
    <row r="98" spans="1:11" x14ac:dyDescent="0.25">
      <c r="A98" s="17"/>
      <c r="B98" t="s">
        <v>15</v>
      </c>
      <c r="C98">
        <v>1</v>
      </c>
      <c r="D98">
        <v>95</v>
      </c>
      <c r="E98">
        <f t="shared" si="25"/>
        <v>0.95</v>
      </c>
      <c r="F98" s="6">
        <f>'Wastage Calculator'!H$47</f>
        <v>4.7916666666666714</v>
      </c>
      <c r="G98" s="3">
        <f>'Wastage Calculator'!H$48</f>
        <v>1.0503282275711161</v>
      </c>
      <c r="H98" s="6">
        <f t="shared" si="16"/>
        <v>94.792122538293214</v>
      </c>
      <c r="I98" s="14">
        <v>100</v>
      </c>
      <c r="J98" s="15">
        <f>I98*(25/100)+5</f>
        <v>30</v>
      </c>
      <c r="K98" s="16">
        <f t="shared" si="24"/>
        <v>130</v>
      </c>
    </row>
    <row r="99" spans="1:11" x14ac:dyDescent="0.25">
      <c r="A99" s="17"/>
      <c r="B99" t="s">
        <v>40</v>
      </c>
      <c r="C99">
        <v>2</v>
      </c>
      <c r="D99">
        <v>95</v>
      </c>
      <c r="E99">
        <f t="shared" si="25"/>
        <v>0.95</v>
      </c>
      <c r="F99" s="6">
        <f>'Wastage Calculator'!I$47</f>
        <v>1.25</v>
      </c>
      <c r="G99" s="3">
        <f>'Wastage Calculator'!I$48</f>
        <v>1.0126582278481013</v>
      </c>
      <c r="H99" s="6">
        <f t="shared" si="16"/>
        <v>182.78481012658227</v>
      </c>
      <c r="I99" s="14">
        <v>183</v>
      </c>
      <c r="J99" s="15">
        <f>I99*(25/100)+4</f>
        <v>49.75</v>
      </c>
      <c r="K99" s="16">
        <f t="shared" si="24"/>
        <v>232.75</v>
      </c>
    </row>
    <row r="100" spans="1:11" x14ac:dyDescent="0.25">
      <c r="A100" s="17"/>
      <c r="B100" t="s">
        <v>39</v>
      </c>
      <c r="C100">
        <v>2</v>
      </c>
      <c r="D100">
        <v>95</v>
      </c>
      <c r="E100">
        <f t="shared" si="25"/>
        <v>0.95</v>
      </c>
      <c r="F100" s="6">
        <f>'Wastage Calculator'!J$47</f>
        <v>-1.5625</v>
      </c>
      <c r="G100" s="3">
        <f>'Wastage Calculator'!J$48</f>
        <v>0.98461538461538467</v>
      </c>
      <c r="H100" s="6">
        <f t="shared" si="16"/>
        <v>177.72307692307692</v>
      </c>
      <c r="I100" s="14">
        <v>180</v>
      </c>
      <c r="J100" s="15">
        <f>I100*(25/100)+5</f>
        <v>50</v>
      </c>
      <c r="K100" s="16">
        <f t="shared" si="24"/>
        <v>230</v>
      </c>
    </row>
    <row r="101" spans="1:11" x14ac:dyDescent="0.25">
      <c r="A101" s="17"/>
      <c r="B101" t="s">
        <v>20</v>
      </c>
      <c r="C101">
        <v>1</v>
      </c>
      <c r="D101">
        <v>95</v>
      </c>
      <c r="E101">
        <f t="shared" si="25"/>
        <v>0.95</v>
      </c>
      <c r="F101" s="6">
        <f>'Wastage Calculator'!K$47</f>
        <v>-32.363636363636374</v>
      </c>
      <c r="G101" s="3">
        <f>'Wastage Calculator'!K$48</f>
        <v>0.75549450549450547</v>
      </c>
      <c r="H101" s="6">
        <f t="shared" si="16"/>
        <v>68.18337912087911</v>
      </c>
      <c r="I101" s="14">
        <v>70</v>
      </c>
      <c r="J101" s="15">
        <f>I101*(25/100)+2</f>
        <v>19.5</v>
      </c>
      <c r="K101" s="16">
        <f t="shared" si="24"/>
        <v>89.5</v>
      </c>
    </row>
    <row r="102" spans="1:11" x14ac:dyDescent="0.25">
      <c r="A102" s="17"/>
      <c r="B102" t="s">
        <v>33</v>
      </c>
      <c r="C102">
        <v>1</v>
      </c>
      <c r="D102">
        <v>95</v>
      </c>
      <c r="E102">
        <f t="shared" si="25"/>
        <v>0.95</v>
      </c>
      <c r="F102" s="6">
        <f>'Wastage Calculator'!L$47</f>
        <v>33.793103448275858</v>
      </c>
      <c r="G102" s="3">
        <f>'Wastage Calculator'!L$48</f>
        <v>1.5104166666666665</v>
      </c>
      <c r="H102" s="6">
        <f t="shared" si="16"/>
        <v>136.31510416666663</v>
      </c>
      <c r="I102" s="14">
        <v>140</v>
      </c>
      <c r="J102" s="15">
        <f>I102*(25/100)+5</f>
        <v>40</v>
      </c>
      <c r="K102" s="16">
        <f t="shared" si="24"/>
        <v>180</v>
      </c>
    </row>
    <row r="103" spans="1:11" x14ac:dyDescent="0.25">
      <c r="A103" s="17"/>
      <c r="B103" t="s">
        <v>34</v>
      </c>
      <c r="C103">
        <v>5</v>
      </c>
      <c r="D103">
        <v>99</v>
      </c>
      <c r="E103">
        <f>80/100</f>
        <v>0.8</v>
      </c>
      <c r="F103" s="6">
        <f>'Wastage Calculator'!M$47</f>
        <v>5</v>
      </c>
      <c r="G103" s="3">
        <f>'Wastage Calculator'!M$48</f>
        <v>1.0526315789473684</v>
      </c>
      <c r="H103" s="6">
        <f t="shared" si="16"/>
        <v>416.84210526315786</v>
      </c>
      <c r="I103" s="14">
        <v>420</v>
      </c>
      <c r="J103" s="15">
        <f>I103*(25/100)+5</f>
        <v>110</v>
      </c>
      <c r="K103" s="16">
        <f t="shared" si="24"/>
        <v>530</v>
      </c>
    </row>
    <row r="104" spans="1:11" x14ac:dyDescent="0.25">
      <c r="A104" s="17"/>
      <c r="B104" t="s">
        <v>35</v>
      </c>
      <c r="C104">
        <v>1</v>
      </c>
      <c r="D104">
        <v>95</v>
      </c>
      <c r="E104">
        <f t="shared" si="25"/>
        <v>0.95</v>
      </c>
      <c r="F104" s="6">
        <f>'Wastage Calculator'!N$47</f>
        <v>15.161290322580641</v>
      </c>
      <c r="G104" s="3">
        <f>'Wastage Calculator'!N$48</f>
        <v>1.1787072243346006</v>
      </c>
      <c r="H104" s="6">
        <f t="shared" si="16"/>
        <v>106.3783269961977</v>
      </c>
      <c r="I104" s="14">
        <v>110</v>
      </c>
      <c r="J104" s="15">
        <f>I104*(25/100)+2</f>
        <v>29.5</v>
      </c>
      <c r="K104" s="16">
        <f t="shared" si="24"/>
        <v>139.5</v>
      </c>
    </row>
    <row r="105" spans="1:11" x14ac:dyDescent="0.25">
      <c r="A105" s="4"/>
      <c r="B105" s="4"/>
      <c r="C105" s="4"/>
      <c r="D105" s="4"/>
      <c r="E105" s="4"/>
      <c r="F105" s="4"/>
      <c r="G105" s="4"/>
      <c r="H105" s="7"/>
      <c r="I105" s="4"/>
      <c r="J105" s="4"/>
      <c r="K105" s="4"/>
    </row>
    <row r="106" spans="1:11" x14ac:dyDescent="0.25">
      <c r="A106" s="17" t="str">
        <f>'Wastage Calculator'!A50</f>
        <v>Sami Karantaba</v>
      </c>
      <c r="B106" t="s">
        <v>2</v>
      </c>
      <c r="C106">
        <v>1</v>
      </c>
      <c r="D106">
        <v>50</v>
      </c>
      <c r="E106">
        <f>99/100</f>
        <v>0.99</v>
      </c>
      <c r="F106" s="6">
        <f>'Wastage Calculator'!C$53</f>
        <v>62.931034482758619</v>
      </c>
      <c r="G106" s="3">
        <f>'Wastage Calculator'!C$54</f>
        <v>2.6976744186046511</v>
      </c>
      <c r="H106" s="6">
        <f t="shared" si="16"/>
        <v>133.53488372093022</v>
      </c>
      <c r="I106" s="14">
        <v>140</v>
      </c>
      <c r="J106" s="15">
        <f>I106*(25/100)+5</f>
        <v>40</v>
      </c>
      <c r="K106" s="16">
        <f>J106+I106</f>
        <v>180</v>
      </c>
    </row>
    <row r="107" spans="1:11" x14ac:dyDescent="0.25">
      <c r="A107" s="17"/>
      <c r="B107" t="s">
        <v>3</v>
      </c>
      <c r="C107">
        <v>1</v>
      </c>
      <c r="D107">
        <v>50</v>
      </c>
      <c r="E107">
        <f>99/100</f>
        <v>0.99</v>
      </c>
      <c r="F107" s="6">
        <f>'Wastage Calculator'!D$53</f>
        <v>2.2727272727272663</v>
      </c>
      <c r="G107" s="3">
        <f>'Wastage Calculator'!D$54</f>
        <v>1.0232558139534884</v>
      </c>
      <c r="H107" s="6">
        <f t="shared" si="16"/>
        <v>50.651162790697683</v>
      </c>
      <c r="I107" s="14">
        <v>60</v>
      </c>
      <c r="J107" s="15">
        <f>I107*(25/100)+5</f>
        <v>20</v>
      </c>
      <c r="K107" s="16">
        <f t="shared" ref="K107:K117" si="26">J107+I107</f>
        <v>80</v>
      </c>
    </row>
    <row r="108" spans="1:11" x14ac:dyDescent="0.25">
      <c r="A108" s="17"/>
      <c r="B108" t="s">
        <v>36</v>
      </c>
      <c r="C108">
        <v>3</v>
      </c>
      <c r="D108">
        <v>48</v>
      </c>
      <c r="E108">
        <f t="shared" ref="E108:E117" si="27">95/100</f>
        <v>0.95</v>
      </c>
      <c r="F108" s="6">
        <f>'Wastage Calculator'!E$53</f>
        <v>-1.5686274509803866</v>
      </c>
      <c r="G108" s="3">
        <f>'Wastage Calculator'!E$54</f>
        <v>0.98455598455598459</v>
      </c>
      <c r="H108" s="6">
        <f t="shared" si="16"/>
        <v>134.68725868725869</v>
      </c>
      <c r="I108" s="14">
        <v>140</v>
      </c>
      <c r="J108" s="15">
        <f>I108*(25/100)+5</f>
        <v>40</v>
      </c>
      <c r="K108" s="16">
        <f t="shared" si="26"/>
        <v>180</v>
      </c>
    </row>
    <row r="109" spans="1:11" x14ac:dyDescent="0.25">
      <c r="A109" s="17"/>
      <c r="B109" t="s">
        <v>37</v>
      </c>
      <c r="C109">
        <v>3</v>
      </c>
      <c r="D109">
        <v>48</v>
      </c>
      <c r="E109">
        <f t="shared" si="27"/>
        <v>0.95</v>
      </c>
      <c r="F109" s="6">
        <f>'Wastage Calculator'!F$53</f>
        <v>2.734375</v>
      </c>
      <c r="G109" s="3">
        <f>'Wastage Calculator'!F$54</f>
        <v>1.0281124497991967</v>
      </c>
      <c r="H109" s="6">
        <f t="shared" si="16"/>
        <v>140.64578313253011</v>
      </c>
      <c r="I109" s="14">
        <v>144</v>
      </c>
      <c r="J109" s="15">
        <f t="shared" ref="J109:J112" si="28">I109*(25/100)</f>
        <v>36</v>
      </c>
      <c r="K109" s="16">
        <f t="shared" si="26"/>
        <v>180</v>
      </c>
    </row>
    <row r="110" spans="1:11" x14ac:dyDescent="0.25">
      <c r="A110" s="17"/>
      <c r="B110" t="s">
        <v>38</v>
      </c>
      <c r="C110">
        <v>6</v>
      </c>
      <c r="D110">
        <v>48</v>
      </c>
      <c r="E110">
        <f t="shared" si="27"/>
        <v>0.95</v>
      </c>
      <c r="F110" s="6">
        <f>'Wastage Calculator'!G$53</f>
        <v>2</v>
      </c>
      <c r="G110" s="3">
        <f>'Wastage Calculator'!G$54</f>
        <v>1.0204081632653061</v>
      </c>
      <c r="H110" s="6">
        <f t="shared" si="16"/>
        <v>279.18367346938777</v>
      </c>
      <c r="I110" s="14">
        <v>280</v>
      </c>
      <c r="J110" s="15">
        <f t="shared" si="28"/>
        <v>70</v>
      </c>
      <c r="K110" s="16">
        <f t="shared" si="26"/>
        <v>350</v>
      </c>
    </row>
    <row r="111" spans="1:11" x14ac:dyDescent="0.25">
      <c r="A111" s="17"/>
      <c r="B111" t="s">
        <v>15</v>
      </c>
      <c r="C111">
        <v>1</v>
      </c>
      <c r="D111">
        <v>48</v>
      </c>
      <c r="E111">
        <f t="shared" si="27"/>
        <v>0.95</v>
      </c>
      <c r="F111" s="6">
        <f>'Wastage Calculator'!H$53</f>
        <v>40.645161290322584</v>
      </c>
      <c r="G111" s="3">
        <f>'Wastage Calculator'!H$54</f>
        <v>1.6847826086956523</v>
      </c>
      <c r="H111" s="6">
        <f t="shared" si="16"/>
        <v>76.826086956521749</v>
      </c>
      <c r="I111" s="14">
        <v>80</v>
      </c>
      <c r="J111" s="15">
        <f t="shared" si="28"/>
        <v>20</v>
      </c>
      <c r="K111" s="16">
        <f t="shared" si="26"/>
        <v>100</v>
      </c>
    </row>
    <row r="112" spans="1:11" x14ac:dyDescent="0.25">
      <c r="A112" s="17"/>
      <c r="B112" t="s">
        <v>40</v>
      </c>
      <c r="C112">
        <v>2</v>
      </c>
      <c r="D112">
        <v>48</v>
      </c>
      <c r="E112">
        <f t="shared" si="27"/>
        <v>0.95</v>
      </c>
      <c r="F112" s="6">
        <f>'Wastage Calculator'!I$53</f>
        <v>-2.9325513196480983</v>
      </c>
      <c r="G112" s="3">
        <f>'Wastage Calculator'!I$54</f>
        <v>0.97150997150997143</v>
      </c>
      <c r="H112" s="6">
        <f t="shared" si="16"/>
        <v>88.6017094017094</v>
      </c>
      <c r="I112" s="14">
        <v>89</v>
      </c>
      <c r="J112" s="15">
        <f t="shared" si="28"/>
        <v>22.25</v>
      </c>
      <c r="K112" s="16">
        <f t="shared" si="26"/>
        <v>111.25</v>
      </c>
    </row>
    <row r="113" spans="1:11" x14ac:dyDescent="0.25">
      <c r="A113" s="17"/>
      <c r="B113" t="s">
        <v>39</v>
      </c>
      <c r="C113">
        <v>2</v>
      </c>
      <c r="D113">
        <v>48</v>
      </c>
      <c r="E113">
        <f t="shared" si="27"/>
        <v>0.95</v>
      </c>
      <c r="F113" s="6">
        <f>'Wastage Calculator'!J$53</f>
        <v>15.681818181818187</v>
      </c>
      <c r="G113" s="3">
        <f>'Wastage Calculator'!J$54</f>
        <v>1.1859838274932615</v>
      </c>
      <c r="H113" s="6">
        <f t="shared" si="16"/>
        <v>108.16172506738543</v>
      </c>
      <c r="I113" s="14">
        <v>110</v>
      </c>
      <c r="J113" s="15">
        <f>I113*(25/100)+2</f>
        <v>29.5</v>
      </c>
      <c r="K113" s="16">
        <f t="shared" si="26"/>
        <v>139.5</v>
      </c>
    </row>
    <row r="114" spans="1:11" x14ac:dyDescent="0.25">
      <c r="A114" s="17"/>
      <c r="B114" t="s">
        <v>20</v>
      </c>
      <c r="C114">
        <v>1</v>
      </c>
      <c r="D114">
        <v>48</v>
      </c>
      <c r="E114">
        <f t="shared" si="27"/>
        <v>0.95</v>
      </c>
      <c r="F114" s="6">
        <f>'Wastage Calculator'!K$53</f>
        <v>1.25</v>
      </c>
      <c r="G114" s="3">
        <f>'Wastage Calculator'!K$54</f>
        <v>1.0126582278481013</v>
      </c>
      <c r="H114" s="6">
        <f t="shared" si="16"/>
        <v>46.177215189873422</v>
      </c>
      <c r="I114" s="14">
        <v>50</v>
      </c>
      <c r="J114" s="15">
        <f>I114*(25/100)+7</f>
        <v>19.5</v>
      </c>
      <c r="K114" s="16">
        <f t="shared" si="26"/>
        <v>69.5</v>
      </c>
    </row>
    <row r="115" spans="1:11" x14ac:dyDescent="0.25">
      <c r="A115" s="17"/>
      <c r="B115" t="s">
        <v>33</v>
      </c>
      <c r="C115">
        <v>1</v>
      </c>
      <c r="D115">
        <v>48</v>
      </c>
      <c r="E115">
        <f t="shared" si="27"/>
        <v>0.95</v>
      </c>
      <c r="F115" s="6">
        <f>'Wastage Calculator'!L$53</f>
        <v>29</v>
      </c>
      <c r="G115" s="3">
        <f>'Wastage Calculator'!L$54</f>
        <v>1.408450704225352</v>
      </c>
      <c r="H115" s="6">
        <f t="shared" si="16"/>
        <v>64.225352112676049</v>
      </c>
      <c r="I115" s="14">
        <v>70</v>
      </c>
      <c r="J115" s="15">
        <f>I115*(25/100)+2</f>
        <v>19.5</v>
      </c>
      <c r="K115" s="16">
        <f t="shared" si="26"/>
        <v>89.5</v>
      </c>
    </row>
    <row r="116" spans="1:11" x14ac:dyDescent="0.25">
      <c r="A116" s="17"/>
      <c r="B116" t="s">
        <v>34</v>
      </c>
      <c r="C116">
        <v>5</v>
      </c>
      <c r="D116">
        <v>50</v>
      </c>
      <c r="E116">
        <f>80/100</f>
        <v>0.8</v>
      </c>
      <c r="F116" s="6">
        <f>'Wastage Calculator'!M$53</f>
        <v>12.5</v>
      </c>
      <c r="G116" s="3">
        <f>'Wastage Calculator'!M$54</f>
        <v>1.1428571428571428</v>
      </c>
      <c r="H116" s="6">
        <f t="shared" si="16"/>
        <v>228.57142857142858</v>
      </c>
      <c r="I116" s="14">
        <v>230</v>
      </c>
      <c r="J116" s="15">
        <f>I116*(25/100)+2</f>
        <v>59.5</v>
      </c>
      <c r="K116" s="16">
        <f t="shared" si="26"/>
        <v>289.5</v>
      </c>
    </row>
    <row r="117" spans="1:11" x14ac:dyDescent="0.25">
      <c r="A117" s="17"/>
      <c r="B117" t="s">
        <v>35</v>
      </c>
      <c r="C117">
        <v>1</v>
      </c>
      <c r="D117">
        <v>48</v>
      </c>
      <c r="E117">
        <f t="shared" si="27"/>
        <v>0.95</v>
      </c>
      <c r="F117" s="6">
        <f>'Wastage Calculator'!N$53</f>
        <v>9.4117647058823479</v>
      </c>
      <c r="G117" s="3">
        <f>'Wastage Calculator'!N$54</f>
        <v>1.1038961038961039</v>
      </c>
      <c r="H117" s="6">
        <f t="shared" si="16"/>
        <v>50.337662337662337</v>
      </c>
      <c r="I117" s="14">
        <v>50</v>
      </c>
      <c r="J117" s="15">
        <f>I117*(25/100)+7</f>
        <v>19.5</v>
      </c>
      <c r="K117" s="16">
        <f t="shared" si="26"/>
        <v>69.5</v>
      </c>
    </row>
    <row r="118" spans="1:1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9">
    <mergeCell ref="A93:A104"/>
    <mergeCell ref="A80:A91"/>
    <mergeCell ref="A106:A117"/>
    <mergeCell ref="A2:A13"/>
    <mergeCell ref="A67:A78"/>
    <mergeCell ref="A54:A65"/>
    <mergeCell ref="A41:A52"/>
    <mergeCell ref="A28:A39"/>
    <mergeCell ref="A15:A26"/>
  </mergeCells>
  <pageMargins left="0.7" right="0.7" top="0.75" bottom="0.75" header="0.3" footer="0.3"/>
  <ignoredErrors>
    <ignoredError sqref="E12 J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4326-198B-4616-B683-46FEF78FC48F}">
  <dimension ref="A1:N55"/>
  <sheetViews>
    <sheetView tabSelected="1" workbookViewId="0">
      <pane xSplit="2" ySplit="1" topLeftCell="C29" activePane="bottomRight" state="frozen"/>
      <selection pane="topRight" activeCell="E1" sqref="E1"/>
      <selection pane="bottomLeft" activeCell="A2" sqref="A2"/>
      <selection pane="bottomRight" activeCell="O11" sqref="O11"/>
    </sheetView>
  </sheetViews>
  <sheetFormatPr defaultRowHeight="15" x14ac:dyDescent="0.25"/>
  <cols>
    <col min="1" max="1" width="17.140625" customWidth="1"/>
    <col min="2" max="2" width="20" customWidth="1"/>
  </cols>
  <sheetData>
    <row r="1" spans="1:14" x14ac:dyDescent="0.25">
      <c r="A1" t="s">
        <v>0</v>
      </c>
      <c r="C1" t="s">
        <v>2</v>
      </c>
      <c r="D1" t="s">
        <v>3</v>
      </c>
      <c r="E1" t="s">
        <v>36</v>
      </c>
      <c r="F1" t="s">
        <v>37</v>
      </c>
      <c r="G1" t="s">
        <v>38</v>
      </c>
      <c r="H1" t="s">
        <v>15</v>
      </c>
      <c r="I1" t="s">
        <v>40</v>
      </c>
      <c r="J1" t="s">
        <v>39</v>
      </c>
      <c r="K1" t="s">
        <v>20</v>
      </c>
      <c r="L1" t="s">
        <v>33</v>
      </c>
      <c r="M1" t="s">
        <v>34</v>
      </c>
      <c r="N1" t="s">
        <v>35</v>
      </c>
    </row>
    <row r="2" spans="1:14" x14ac:dyDescent="0.25">
      <c r="A2" t="s">
        <v>21</v>
      </c>
      <c r="B2" t="s">
        <v>31</v>
      </c>
      <c r="C2">
        <f>'Administered Doses Sheet'!D5</f>
        <v>190</v>
      </c>
      <c r="D2">
        <f>'Administered Doses Sheet'!E5</f>
        <v>185</v>
      </c>
      <c r="E2">
        <f>SUM('Administered Doses Sheet'!F5:H5)</f>
        <v>415</v>
      </c>
      <c r="F2">
        <f>SUM('Administered Doses Sheet'!I5:K5)</f>
        <v>409</v>
      </c>
      <c r="G2">
        <f>SUM('Administered Doses Sheet'!L5:P5)</f>
        <v>1221</v>
      </c>
      <c r="H2">
        <f>'Administered Doses Sheet'!Q5</f>
        <v>164</v>
      </c>
      <c r="I2">
        <f>SUM('Administered Doses Sheet'!R5:S5)</f>
        <v>257</v>
      </c>
      <c r="J2">
        <f>SUM('Administered Doses Sheet'!T5:U5)</f>
        <v>310</v>
      </c>
      <c r="K2">
        <f>'Administered Doses Sheet'!V$5</f>
        <v>153</v>
      </c>
      <c r="L2">
        <f>'Administered Doses Sheet'!W$5</f>
        <v>152</v>
      </c>
      <c r="M2">
        <f>SUM('Administered Doses Sheet'!X$5:Y5)</f>
        <v>108</v>
      </c>
      <c r="N2">
        <f>'Administered Doses Sheet'!Z$5</f>
        <v>124</v>
      </c>
    </row>
    <row r="3" spans="1:14" x14ac:dyDescent="0.25">
      <c r="B3" t="s">
        <v>32</v>
      </c>
      <c r="C3">
        <f>'Consumption Sheet'!C5</f>
        <v>500</v>
      </c>
      <c r="D3">
        <f>'Consumption Sheet'!D5</f>
        <v>200</v>
      </c>
      <c r="E3">
        <f>'Consumption Sheet'!E5</f>
        <v>430</v>
      </c>
      <c r="F3">
        <f>'Consumption Sheet'!F5</f>
        <v>405</v>
      </c>
      <c r="G3">
        <f>'Consumption Sheet'!G5</f>
        <v>1220</v>
      </c>
      <c r="H3">
        <f>'Consumption Sheet'!H5</f>
        <v>270</v>
      </c>
      <c r="I3">
        <f>'Consumption Sheet'!I5</f>
        <v>252</v>
      </c>
      <c r="J3">
        <f>'Consumption Sheet'!J$5</f>
        <v>330</v>
      </c>
      <c r="K3">
        <f>'Consumption Sheet'!K$5</f>
        <v>165</v>
      </c>
      <c r="L3">
        <f>'Consumption Sheet'!L$5</f>
        <v>260</v>
      </c>
      <c r="M3">
        <f>'Consumption Sheet'!M$5</f>
        <v>120</v>
      </c>
      <c r="N3">
        <f>'Consumption Sheet'!N$5</f>
        <v>140</v>
      </c>
    </row>
    <row r="4" spans="1:14" x14ac:dyDescent="0.25">
      <c r="B4" t="s">
        <v>43</v>
      </c>
      <c r="C4" s="6">
        <f>(C2/C3)*100</f>
        <v>38</v>
      </c>
      <c r="D4" s="6">
        <f t="shared" ref="D4:I4" si="0">(D2/D3)*100</f>
        <v>92.5</v>
      </c>
      <c r="E4" s="6">
        <f t="shared" si="0"/>
        <v>96.511627906976756</v>
      </c>
      <c r="F4" s="6">
        <f t="shared" si="0"/>
        <v>100.98765432098766</v>
      </c>
      <c r="G4" s="6">
        <f t="shared" si="0"/>
        <v>100.08196721311475</v>
      </c>
      <c r="H4" s="6">
        <f t="shared" si="0"/>
        <v>60.74074074074074</v>
      </c>
      <c r="I4" s="6">
        <f t="shared" si="0"/>
        <v>101.98412698412697</v>
      </c>
      <c r="J4" s="6">
        <f>(J2/J3)*100</f>
        <v>93.939393939393938</v>
      </c>
      <c r="K4" s="6">
        <f t="shared" ref="K4:N4" si="1">(K2/K3)*100</f>
        <v>92.72727272727272</v>
      </c>
      <c r="L4" s="6">
        <f t="shared" si="1"/>
        <v>58.461538461538467</v>
      </c>
      <c r="M4" s="6">
        <f t="shared" si="1"/>
        <v>90</v>
      </c>
      <c r="N4" s="6">
        <f t="shared" si="1"/>
        <v>88.571428571428569</v>
      </c>
    </row>
    <row r="5" spans="1:14" x14ac:dyDescent="0.25">
      <c r="B5" t="s">
        <v>41</v>
      </c>
      <c r="C5" s="6">
        <f>100-C4</f>
        <v>62</v>
      </c>
      <c r="D5" s="6">
        <f t="shared" ref="D5:N5" si="2">100-D4</f>
        <v>7.5</v>
      </c>
      <c r="E5" s="6">
        <f t="shared" si="2"/>
        <v>3.4883720930232442</v>
      </c>
      <c r="F5" s="6">
        <f t="shared" si="2"/>
        <v>-0.98765432098765871</v>
      </c>
      <c r="G5" s="6">
        <f t="shared" si="2"/>
        <v>-8.1967213114751303E-2</v>
      </c>
      <c r="H5" s="6">
        <f t="shared" si="2"/>
        <v>39.25925925925926</v>
      </c>
      <c r="I5" s="6">
        <f t="shared" si="2"/>
        <v>-1.9841269841269735</v>
      </c>
      <c r="J5" s="6">
        <f t="shared" si="2"/>
        <v>6.0606060606060623</v>
      </c>
      <c r="K5" s="6">
        <f t="shared" si="2"/>
        <v>7.2727272727272805</v>
      </c>
      <c r="L5" s="6">
        <f t="shared" si="2"/>
        <v>41.538461538461533</v>
      </c>
      <c r="M5" s="6">
        <f t="shared" si="2"/>
        <v>10</v>
      </c>
      <c r="N5" s="6">
        <f t="shared" si="2"/>
        <v>11.428571428571431</v>
      </c>
    </row>
    <row r="6" spans="1:14" x14ac:dyDescent="0.25">
      <c r="B6" t="s">
        <v>42</v>
      </c>
      <c r="C6" s="3">
        <f>100/(100-C5)</f>
        <v>2.6315789473684212</v>
      </c>
      <c r="D6" s="3">
        <f t="shared" ref="D6:N6" si="3">100/(100-D5)</f>
        <v>1.0810810810810811</v>
      </c>
      <c r="E6" s="3">
        <f t="shared" si="3"/>
        <v>1.0361445783132528</v>
      </c>
      <c r="F6" s="3">
        <f t="shared" si="3"/>
        <v>0.99022004889975546</v>
      </c>
      <c r="G6" s="3">
        <f t="shared" si="3"/>
        <v>0.99918099918099923</v>
      </c>
      <c r="H6" s="3">
        <f t="shared" si="3"/>
        <v>1.6463414634146341</v>
      </c>
      <c r="I6" s="3">
        <f t="shared" si="3"/>
        <v>0.98054474708171213</v>
      </c>
      <c r="J6" s="3">
        <f t="shared" si="3"/>
        <v>1.064516129032258</v>
      </c>
      <c r="K6" s="3">
        <f t="shared" si="3"/>
        <v>1.0784313725490198</v>
      </c>
      <c r="L6" s="3">
        <f t="shared" si="3"/>
        <v>1.7105263157894735</v>
      </c>
      <c r="M6" s="3">
        <f t="shared" si="3"/>
        <v>1.1111111111111112</v>
      </c>
      <c r="N6" s="3">
        <f t="shared" si="3"/>
        <v>1.1290322580645162</v>
      </c>
    </row>
    <row r="7" spans="1:14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4"/>
      <c r="L7" s="4"/>
      <c r="M7" s="4"/>
      <c r="N7" s="4"/>
    </row>
    <row r="8" spans="1:14" x14ac:dyDescent="0.25">
      <c r="A8" t="s">
        <v>22</v>
      </c>
      <c r="B8" t="s">
        <v>31</v>
      </c>
      <c r="C8">
        <f>'Administered Doses Sheet'!D9</f>
        <v>494</v>
      </c>
      <c r="D8">
        <f>'Administered Doses Sheet'!E9</f>
        <v>467</v>
      </c>
      <c r="E8">
        <f>SUM('Administered Doses Sheet'!F9:H9)</f>
        <v>1107</v>
      </c>
      <c r="F8">
        <f>SUM('Administered Doses Sheet'!I9:K9)</f>
        <v>898</v>
      </c>
      <c r="G8">
        <f>SUM('Administered Doses Sheet'!L9:P9)</f>
        <v>3486</v>
      </c>
      <c r="H8">
        <f>'Administered Doses Sheet'!Q9</f>
        <v>445</v>
      </c>
      <c r="I8">
        <f>SUM('Administered Doses Sheet'!R9:S9)</f>
        <v>763</v>
      </c>
      <c r="J8">
        <f>SUM('Administered Doses Sheet'!T9:U9)</f>
        <v>720</v>
      </c>
      <c r="K8">
        <f>'Administered Doses Sheet'!V$9</f>
        <v>349</v>
      </c>
      <c r="L8">
        <f>'Administered Doses Sheet'!W$9</f>
        <v>343</v>
      </c>
      <c r="M8">
        <f>SUM('Administered Doses Sheet'!X$9:Y9)</f>
        <v>382</v>
      </c>
      <c r="N8">
        <f>'Administered Doses Sheet'!Z$9</f>
        <v>322</v>
      </c>
    </row>
    <row r="9" spans="1:14" x14ac:dyDescent="0.25">
      <c r="B9" t="s">
        <v>32</v>
      </c>
      <c r="C9">
        <f>'Consumption Sheet'!C9</f>
        <v>920</v>
      </c>
      <c r="D9">
        <f>'Consumption Sheet'!D9</f>
        <v>530</v>
      </c>
      <c r="E9">
        <f>'Consumption Sheet'!E9</f>
        <v>1130</v>
      </c>
      <c r="F9">
        <f>'Consumption Sheet'!F9</f>
        <v>1050</v>
      </c>
      <c r="G9">
        <f>'Consumption Sheet'!G9</f>
        <v>3760</v>
      </c>
      <c r="H9">
        <f>'Consumption Sheet'!H9</f>
        <v>560</v>
      </c>
      <c r="I9">
        <f>'Consumption Sheet'!I9</f>
        <v>763</v>
      </c>
      <c r="J9">
        <f>'Consumption Sheet'!J$9</f>
        <v>770</v>
      </c>
      <c r="K9">
        <f>'Consumption Sheet'!K$9</f>
        <v>380</v>
      </c>
      <c r="L9">
        <f>'Consumption Sheet'!L$9</f>
        <v>510</v>
      </c>
      <c r="M9">
        <f>'Consumption Sheet'!M$9</f>
        <v>400</v>
      </c>
      <c r="N9">
        <f>'Consumption Sheet'!N$9</f>
        <v>330</v>
      </c>
    </row>
    <row r="10" spans="1:14" x14ac:dyDescent="0.25">
      <c r="B10" t="s">
        <v>43</v>
      </c>
      <c r="C10" s="6">
        <f>(C8/C9)*100</f>
        <v>53.695652173913047</v>
      </c>
      <c r="D10" s="6">
        <f t="shared" ref="D10" si="4">(D8/D9)*100</f>
        <v>88.113207547169807</v>
      </c>
      <c r="E10" s="6">
        <f t="shared" ref="E10" si="5">(E8/E9)*100</f>
        <v>97.964601769911511</v>
      </c>
      <c r="F10" s="6">
        <f t="shared" ref="F10" si="6">(F8/F9)*100</f>
        <v>85.523809523809518</v>
      </c>
      <c r="G10" s="6">
        <f t="shared" ref="G10" si="7">(G8/G9)*100</f>
        <v>92.712765957446805</v>
      </c>
      <c r="H10" s="6">
        <f t="shared" ref="H10" si="8">(H8/H9)*100</f>
        <v>79.464285714285708</v>
      </c>
      <c r="I10" s="6">
        <f t="shared" ref="I10" si="9">(I8/I9)*100</f>
        <v>100</v>
      </c>
      <c r="J10" s="6">
        <f t="shared" ref="J10:N10" si="10">(J8/J9)*100</f>
        <v>93.506493506493499</v>
      </c>
      <c r="K10" s="6">
        <f t="shared" si="10"/>
        <v>91.84210526315789</v>
      </c>
      <c r="L10" s="6">
        <f t="shared" si="10"/>
        <v>67.254901960784323</v>
      </c>
      <c r="M10" s="6">
        <f t="shared" si="10"/>
        <v>95.5</v>
      </c>
      <c r="N10" s="6">
        <f t="shared" si="10"/>
        <v>97.575757575757578</v>
      </c>
    </row>
    <row r="11" spans="1:14" x14ac:dyDescent="0.25">
      <c r="B11" t="s">
        <v>41</v>
      </c>
      <c r="C11" s="6">
        <f>100-C10</f>
        <v>46.304347826086953</v>
      </c>
      <c r="D11" s="6">
        <f t="shared" ref="D11" si="11">100-D10</f>
        <v>11.886792452830193</v>
      </c>
      <c r="E11" s="6">
        <f t="shared" ref="E11" si="12">100-E10</f>
        <v>2.0353982300884894</v>
      </c>
      <c r="F11" s="6">
        <f t="shared" ref="F11" si="13">100-F10</f>
        <v>14.476190476190482</v>
      </c>
      <c r="G11" s="6">
        <f t="shared" ref="G11" si="14">100-G10</f>
        <v>7.2872340425531945</v>
      </c>
      <c r="H11" s="6">
        <f t="shared" ref="H11" si="15">100-H10</f>
        <v>20.535714285714292</v>
      </c>
      <c r="I11" s="6">
        <f t="shared" ref="I11" si="16">100-I10</f>
        <v>0</v>
      </c>
      <c r="J11" s="6">
        <f t="shared" ref="J11:N11" si="17">100-J10</f>
        <v>6.4935064935065014</v>
      </c>
      <c r="K11" s="6">
        <f t="shared" si="17"/>
        <v>8.1578947368421098</v>
      </c>
      <c r="L11" s="6">
        <f t="shared" si="17"/>
        <v>32.745098039215677</v>
      </c>
      <c r="M11" s="6">
        <f t="shared" si="17"/>
        <v>4.5</v>
      </c>
      <c r="N11" s="6">
        <f t="shared" si="17"/>
        <v>2.4242424242424221</v>
      </c>
    </row>
    <row r="12" spans="1:14" x14ac:dyDescent="0.25">
      <c r="B12" t="s">
        <v>42</v>
      </c>
      <c r="C12" s="3">
        <f>100/(100-C11)</f>
        <v>1.8623481781376516</v>
      </c>
      <c r="D12" s="3">
        <f t="shared" ref="D12" si="18">100/(100-D11)</f>
        <v>1.1349036402569594</v>
      </c>
      <c r="E12" s="3">
        <f t="shared" ref="E12" si="19">100/(100-E11)</f>
        <v>1.0207768744354109</v>
      </c>
      <c r="F12" s="3">
        <f t="shared" ref="F12" si="20">100/(100-F11)</f>
        <v>1.1692650334075725</v>
      </c>
      <c r="G12" s="3">
        <f t="shared" ref="G12" si="21">100/(100-G11)</f>
        <v>1.0786001147446931</v>
      </c>
      <c r="H12" s="3">
        <f t="shared" ref="H12" si="22">100/(100-H11)</f>
        <v>1.258426966292135</v>
      </c>
      <c r="I12" s="3">
        <f t="shared" ref="I12" si="23">100/(100-I11)</f>
        <v>1</v>
      </c>
      <c r="J12" s="3">
        <f t="shared" ref="J12:N12" si="24">100/(100-J11)</f>
        <v>1.0694444444444446</v>
      </c>
      <c r="K12" s="3">
        <f t="shared" si="24"/>
        <v>1.0888252148997135</v>
      </c>
      <c r="L12" s="3">
        <f t="shared" si="24"/>
        <v>1.486880466472303</v>
      </c>
      <c r="M12" s="3">
        <f t="shared" si="24"/>
        <v>1.0471204188481675</v>
      </c>
      <c r="N12" s="3">
        <f t="shared" si="24"/>
        <v>1.0248447204968945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t="s">
        <v>23</v>
      </c>
      <c r="B14" t="s">
        <v>31</v>
      </c>
      <c r="C14">
        <f>'Administered Doses Sheet'!D13</f>
        <v>447</v>
      </c>
      <c r="D14">
        <f>'Administered Doses Sheet'!E13</f>
        <v>329</v>
      </c>
      <c r="E14">
        <f>SUM('Administered Doses Sheet'!F13:H13)</f>
        <v>960</v>
      </c>
      <c r="F14">
        <f>SUM('Administered Doses Sheet'!I13:K13)</f>
        <v>949</v>
      </c>
      <c r="G14">
        <f>SUM('Administered Doses Sheet'!L13:P13)</f>
        <v>3084</v>
      </c>
      <c r="H14">
        <f>'Administered Doses Sheet'!Q13</f>
        <v>408</v>
      </c>
      <c r="I14">
        <f>SUM('Administered Doses Sheet'!R13:S13)</f>
        <v>656</v>
      </c>
      <c r="J14">
        <f>SUM('Administered Doses Sheet'!T13:U13)</f>
        <v>732</v>
      </c>
      <c r="K14">
        <f>'Administered Doses Sheet'!V$13</f>
        <v>308</v>
      </c>
      <c r="L14">
        <f>'Administered Doses Sheet'!W$13</f>
        <v>391</v>
      </c>
      <c r="M14">
        <f>SUM('Administered Doses Sheet'!X$13:Y13)</f>
        <v>310</v>
      </c>
      <c r="N14">
        <f>'Administered Doses Sheet'!Z$13</f>
        <v>332</v>
      </c>
    </row>
    <row r="15" spans="1:14" x14ac:dyDescent="0.25">
      <c r="B15" t="s">
        <v>32</v>
      </c>
      <c r="C15">
        <f>'Consumption Sheet'!C13</f>
        <v>780</v>
      </c>
      <c r="D15">
        <f>'Consumption Sheet'!D13</f>
        <v>460</v>
      </c>
      <c r="E15">
        <f>'Consumption Sheet'!E13</f>
        <v>920</v>
      </c>
      <c r="F15">
        <f>'Consumption Sheet'!F13</f>
        <v>1148</v>
      </c>
      <c r="G15">
        <f>'Consumption Sheet'!G13</f>
        <v>3500</v>
      </c>
      <c r="H15">
        <f>'Consumption Sheet'!H13</f>
        <v>510</v>
      </c>
      <c r="I15">
        <f>'Consumption Sheet'!I13</f>
        <v>656</v>
      </c>
      <c r="J15">
        <f>'Consumption Sheet'!J$13</f>
        <v>810</v>
      </c>
      <c r="K15">
        <f>'Consumption Sheet'!K$13</f>
        <v>320</v>
      </c>
      <c r="L15">
        <f>'Consumption Sheet'!L$13</f>
        <v>510</v>
      </c>
      <c r="M15">
        <f>'Consumption Sheet'!M$13</f>
        <v>340</v>
      </c>
      <c r="N15">
        <f>'Consumption Sheet'!N$13</f>
        <v>330</v>
      </c>
    </row>
    <row r="16" spans="1:14" x14ac:dyDescent="0.25">
      <c r="B16" t="s">
        <v>43</v>
      </c>
      <c r="C16" s="6">
        <f>(C14/C15)*100</f>
        <v>57.307692307692307</v>
      </c>
      <c r="D16" s="6">
        <f t="shared" ref="D16" si="25">(D14/D15)*100</f>
        <v>71.521739130434781</v>
      </c>
      <c r="E16" s="6">
        <f t="shared" ref="E16" si="26">(E14/E15)*100</f>
        <v>104.34782608695652</v>
      </c>
      <c r="F16" s="6">
        <f t="shared" ref="F16" si="27">(F14/F15)*100</f>
        <v>82.665505226480846</v>
      </c>
      <c r="G16" s="6">
        <f t="shared" ref="G16" si="28">(G14/G15)*100</f>
        <v>88.114285714285714</v>
      </c>
      <c r="H16" s="6">
        <f t="shared" ref="H16" si="29">(H14/H15)*100</f>
        <v>80</v>
      </c>
      <c r="I16" s="6">
        <f t="shared" ref="I16" si="30">(I14/I15)*100</f>
        <v>100</v>
      </c>
      <c r="J16" s="6">
        <f t="shared" ref="J16:N16" si="31">(J14/J15)*100</f>
        <v>90.370370370370367</v>
      </c>
      <c r="K16" s="6">
        <f t="shared" si="31"/>
        <v>96.25</v>
      </c>
      <c r="L16" s="6">
        <f t="shared" si="31"/>
        <v>76.666666666666671</v>
      </c>
      <c r="M16" s="6">
        <f t="shared" si="31"/>
        <v>91.17647058823529</v>
      </c>
      <c r="N16" s="6">
        <f t="shared" si="31"/>
        <v>100.60606060606061</v>
      </c>
    </row>
    <row r="17" spans="1:14" x14ac:dyDescent="0.25">
      <c r="B17" t="s">
        <v>41</v>
      </c>
      <c r="C17" s="6">
        <f>100-C16</f>
        <v>42.692307692307693</v>
      </c>
      <c r="D17" s="6">
        <f t="shared" ref="D17" si="32">100-D16</f>
        <v>28.478260869565219</v>
      </c>
      <c r="E17" s="6">
        <f t="shared" ref="E17" si="33">100-E16</f>
        <v>-4.3478260869565162</v>
      </c>
      <c r="F17" s="6">
        <f t="shared" ref="F17" si="34">100-F16</f>
        <v>17.334494773519154</v>
      </c>
      <c r="G17" s="6">
        <f t="shared" ref="G17" si="35">100-G16</f>
        <v>11.885714285714286</v>
      </c>
      <c r="H17" s="6">
        <f t="shared" ref="H17" si="36">100-H16</f>
        <v>20</v>
      </c>
      <c r="I17" s="6">
        <f t="shared" ref="I17" si="37">100-I16</f>
        <v>0</v>
      </c>
      <c r="J17" s="6">
        <f t="shared" ref="J17:N17" si="38">100-J16</f>
        <v>9.6296296296296333</v>
      </c>
      <c r="K17" s="6">
        <f t="shared" si="38"/>
        <v>3.75</v>
      </c>
      <c r="L17" s="6">
        <f t="shared" si="38"/>
        <v>23.333333333333329</v>
      </c>
      <c r="M17" s="6">
        <f t="shared" si="38"/>
        <v>8.8235294117647101</v>
      </c>
      <c r="N17" s="6">
        <f t="shared" si="38"/>
        <v>-0.60606060606060908</v>
      </c>
    </row>
    <row r="18" spans="1:14" x14ac:dyDescent="0.25">
      <c r="B18" t="s">
        <v>42</v>
      </c>
      <c r="C18" s="3">
        <f>100/(100-C17)</f>
        <v>1.7449664429530201</v>
      </c>
      <c r="D18" s="3">
        <f t="shared" ref="D18" si="39">100/(100-D17)</f>
        <v>1.3981762917933132</v>
      </c>
      <c r="E18" s="3">
        <f t="shared" ref="E18" si="40">100/(100-E17)</f>
        <v>0.95833333333333337</v>
      </c>
      <c r="F18" s="3">
        <f t="shared" ref="F18" si="41">100/(100-F17)</f>
        <v>1.2096944151738671</v>
      </c>
      <c r="G18" s="3">
        <f t="shared" ref="G18" si="42">100/(100-G17)</f>
        <v>1.1348897535667963</v>
      </c>
      <c r="H18" s="3">
        <f t="shared" ref="H18" si="43">100/(100-H17)</f>
        <v>1.25</v>
      </c>
      <c r="I18" s="3">
        <f t="shared" ref="I18" si="44">100/(100-I17)</f>
        <v>1</v>
      </c>
      <c r="J18" s="3">
        <f t="shared" ref="J18:N18" si="45">100/(100-J17)</f>
        <v>1.1065573770491803</v>
      </c>
      <c r="K18" s="3">
        <f t="shared" si="45"/>
        <v>1.0389610389610389</v>
      </c>
      <c r="L18" s="3">
        <f t="shared" si="45"/>
        <v>1.3043478260869565</v>
      </c>
      <c r="M18" s="3">
        <f t="shared" si="45"/>
        <v>1.0967741935483872</v>
      </c>
      <c r="N18" s="3">
        <f t="shared" si="45"/>
        <v>0.99397590361445776</v>
      </c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t="s">
        <v>24</v>
      </c>
      <c r="B20" t="s">
        <v>31</v>
      </c>
      <c r="C20">
        <f>'Administered Doses Sheet'!D17</f>
        <v>166</v>
      </c>
      <c r="D20">
        <f>'Administered Doses Sheet'!E17</f>
        <v>161</v>
      </c>
      <c r="E20">
        <f>SUM('Administered Doses Sheet'!F17:H17)</f>
        <v>365</v>
      </c>
      <c r="F20">
        <f>SUM('Administered Doses Sheet'!I17:K17)</f>
        <v>368</v>
      </c>
      <c r="G20">
        <f>SUM('Administered Doses Sheet'!L17:P17)</f>
        <v>1116</v>
      </c>
      <c r="H20">
        <f>'Administered Doses Sheet'!Q17</f>
        <v>136</v>
      </c>
      <c r="I20">
        <f>SUM('Administered Doses Sheet'!R17:S17)</f>
        <v>249</v>
      </c>
      <c r="J20">
        <f>SUM('Administered Doses Sheet'!T17:U17)</f>
        <v>185</v>
      </c>
      <c r="K20">
        <f>'Administered Doses Sheet'!V$17</f>
        <v>119</v>
      </c>
      <c r="L20">
        <f>'Administered Doses Sheet'!W$17</f>
        <v>194</v>
      </c>
      <c r="M20">
        <f>SUM('Administered Doses Sheet'!X$17:Y17)</f>
        <v>133</v>
      </c>
      <c r="N20">
        <f>'Administered Doses Sheet'!Z$17</f>
        <v>165</v>
      </c>
    </row>
    <row r="21" spans="1:14" x14ac:dyDescent="0.25">
      <c r="B21" t="s">
        <v>32</v>
      </c>
      <c r="C21">
        <f>'Consumption Sheet'!C17</f>
        <v>440</v>
      </c>
      <c r="D21">
        <f>'Consumption Sheet'!D17</f>
        <v>170</v>
      </c>
      <c r="E21">
        <f>'Consumption Sheet'!E17</f>
        <v>380</v>
      </c>
      <c r="F21">
        <f>'Consumption Sheet'!F17</f>
        <v>372</v>
      </c>
      <c r="G21">
        <f>'Consumption Sheet'!G17</f>
        <v>1480</v>
      </c>
      <c r="H21">
        <f>'Consumption Sheet'!H17</f>
        <v>270</v>
      </c>
      <c r="I21">
        <f>'Consumption Sheet'!I17</f>
        <v>248</v>
      </c>
      <c r="J21">
        <f>'Consumption Sheet'!J$17</f>
        <v>490</v>
      </c>
      <c r="K21">
        <f>'Consumption Sheet'!K$17</f>
        <v>130</v>
      </c>
      <c r="L21">
        <f>'Consumption Sheet'!L$17</f>
        <v>340</v>
      </c>
      <c r="M21">
        <f>'Consumption Sheet'!M$17</f>
        <v>150</v>
      </c>
      <c r="N21">
        <f>'Consumption Sheet'!N$17</f>
        <v>180</v>
      </c>
    </row>
    <row r="22" spans="1:14" x14ac:dyDescent="0.25">
      <c r="B22" t="s">
        <v>43</v>
      </c>
      <c r="C22" s="6">
        <f>(C20/C21)*100</f>
        <v>37.727272727272727</v>
      </c>
      <c r="D22" s="6">
        <f t="shared" ref="D22" si="46">(D20/D21)*100</f>
        <v>94.705882352941174</v>
      </c>
      <c r="E22" s="6">
        <f t="shared" ref="E22" si="47">(E20/E21)*100</f>
        <v>96.05263157894737</v>
      </c>
      <c r="F22" s="6">
        <f t="shared" ref="F22" si="48">(F20/F21)*100</f>
        <v>98.924731182795696</v>
      </c>
      <c r="G22" s="6">
        <f t="shared" ref="G22" si="49">(G20/G21)*100</f>
        <v>75.405405405405403</v>
      </c>
      <c r="H22" s="6">
        <f t="shared" ref="H22" si="50">(H20/H21)*100</f>
        <v>50.370370370370367</v>
      </c>
      <c r="I22" s="6">
        <f t="shared" ref="I22" si="51">(I20/I21)*100</f>
        <v>100.40322580645163</v>
      </c>
      <c r="J22" s="6">
        <f t="shared" ref="J22:N22" si="52">(J20/J21)*100</f>
        <v>37.755102040816325</v>
      </c>
      <c r="K22" s="6">
        <f t="shared" si="52"/>
        <v>91.538461538461533</v>
      </c>
      <c r="L22" s="6">
        <f t="shared" si="52"/>
        <v>57.058823529411761</v>
      </c>
      <c r="M22" s="6">
        <f t="shared" si="52"/>
        <v>88.666666666666671</v>
      </c>
      <c r="N22" s="6">
        <f t="shared" si="52"/>
        <v>91.666666666666657</v>
      </c>
    </row>
    <row r="23" spans="1:14" x14ac:dyDescent="0.25">
      <c r="B23" t="s">
        <v>41</v>
      </c>
      <c r="C23" s="6">
        <f>100-C22</f>
        <v>62.272727272727273</v>
      </c>
      <c r="D23" s="6">
        <f t="shared" ref="D23" si="53">100-D22</f>
        <v>5.294117647058826</v>
      </c>
      <c r="E23" s="6">
        <f t="shared" ref="E23" si="54">100-E22</f>
        <v>3.9473684210526301</v>
      </c>
      <c r="F23" s="6">
        <f t="shared" ref="F23" si="55">100-F22</f>
        <v>1.0752688172043037</v>
      </c>
      <c r="G23" s="6">
        <f t="shared" ref="G23" si="56">100-G22</f>
        <v>24.594594594594597</v>
      </c>
      <c r="H23" s="6">
        <f t="shared" ref="H23" si="57">100-H22</f>
        <v>49.629629629629633</v>
      </c>
      <c r="I23" s="6">
        <f t="shared" ref="I23" si="58">100-I22</f>
        <v>-0.40322580645162986</v>
      </c>
      <c r="J23" s="6">
        <f t="shared" ref="J23:N23" si="59">100-J22</f>
        <v>62.244897959183675</v>
      </c>
      <c r="K23" s="6">
        <f t="shared" si="59"/>
        <v>8.461538461538467</v>
      </c>
      <c r="L23" s="6">
        <f t="shared" si="59"/>
        <v>42.941176470588239</v>
      </c>
      <c r="M23" s="6">
        <f t="shared" si="59"/>
        <v>11.333333333333329</v>
      </c>
      <c r="N23" s="6">
        <f t="shared" si="59"/>
        <v>8.3333333333333428</v>
      </c>
    </row>
    <row r="24" spans="1:14" x14ac:dyDescent="0.25">
      <c r="B24" t="s">
        <v>42</v>
      </c>
      <c r="C24" s="3">
        <f>100/(100-C23)</f>
        <v>2.6506024096385543</v>
      </c>
      <c r="D24" s="3">
        <f t="shared" ref="D24" si="60">100/(100-D23)</f>
        <v>1.0559006211180124</v>
      </c>
      <c r="E24" s="3">
        <f t="shared" ref="E24" si="61">100/(100-E23)</f>
        <v>1.0410958904109588</v>
      </c>
      <c r="F24" s="3">
        <f t="shared" ref="F24" si="62">100/(100-F23)</f>
        <v>1.0108695652173914</v>
      </c>
      <c r="G24" s="3">
        <f t="shared" ref="G24" si="63">100/(100-G23)</f>
        <v>1.3261648745519714</v>
      </c>
      <c r="H24" s="3">
        <f t="shared" ref="H24" si="64">100/(100-H23)</f>
        <v>1.9852941176470589</v>
      </c>
      <c r="I24" s="3">
        <f t="shared" ref="I24" si="65">100/(100-I23)</f>
        <v>0.99598393574297173</v>
      </c>
      <c r="J24" s="3">
        <f t="shared" ref="J24:N24" si="66">100/(100-J23)</f>
        <v>2.6486486486486487</v>
      </c>
      <c r="K24" s="3">
        <f t="shared" si="66"/>
        <v>1.0924369747899161</v>
      </c>
      <c r="L24" s="3">
        <f t="shared" si="66"/>
        <v>1.7525773195876291</v>
      </c>
      <c r="M24" s="3">
        <f t="shared" si="66"/>
        <v>1.1278195488721805</v>
      </c>
      <c r="N24" s="3">
        <f t="shared" si="66"/>
        <v>1.0909090909090911</v>
      </c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t="s">
        <v>25</v>
      </c>
      <c r="B26" t="s">
        <v>31</v>
      </c>
      <c r="C26">
        <f>'Administered Doses Sheet'!D21</f>
        <v>305</v>
      </c>
      <c r="D26">
        <f>'Administered Doses Sheet'!E21</f>
        <v>303</v>
      </c>
      <c r="E26">
        <f>SUM('Administered Doses Sheet'!F21:H21)</f>
        <v>782</v>
      </c>
      <c r="F26">
        <f>SUM('Administered Doses Sheet'!I21:K21)</f>
        <v>733</v>
      </c>
      <c r="G26">
        <f>SUM('Administered Doses Sheet'!L21:P21)</f>
        <v>2561</v>
      </c>
      <c r="H26">
        <f>'Administered Doses Sheet'!Q21</f>
        <v>307</v>
      </c>
      <c r="I26">
        <f>SUM('Administered Doses Sheet'!R21:S21)</f>
        <v>490</v>
      </c>
      <c r="J26">
        <f>SUM('Administered Doses Sheet'!T21:U21)</f>
        <v>603</v>
      </c>
      <c r="K26">
        <f>'Administered Doses Sheet'!V$21</f>
        <v>287</v>
      </c>
      <c r="L26">
        <f>'Administered Doses Sheet'!W$21</f>
        <v>273</v>
      </c>
      <c r="M26">
        <f>SUM('Administered Doses Sheet'!X$21:Y21)</f>
        <v>249</v>
      </c>
      <c r="N26">
        <f>'Administered Doses Sheet'!Z$21</f>
        <v>278</v>
      </c>
    </row>
    <row r="27" spans="1:14" x14ac:dyDescent="0.25">
      <c r="B27" t="s">
        <v>32</v>
      </c>
      <c r="C27">
        <f>'Consumption Sheet'!C21</f>
        <v>800</v>
      </c>
      <c r="D27">
        <f>'Consumption Sheet'!D21</f>
        <v>310</v>
      </c>
      <c r="E27">
        <f>'Consumption Sheet'!E21</f>
        <v>800</v>
      </c>
      <c r="F27">
        <f>'Consumption Sheet'!F21</f>
        <v>744</v>
      </c>
      <c r="G27">
        <f>'Consumption Sheet'!G21</f>
        <v>2620</v>
      </c>
      <c r="H27">
        <f>'Consumption Sheet'!H21</f>
        <v>440</v>
      </c>
      <c r="I27">
        <f>'Consumption Sheet'!I21</f>
        <v>490</v>
      </c>
      <c r="J27">
        <f>'Consumption Sheet'!J$21</f>
        <v>630</v>
      </c>
      <c r="K27">
        <f>'Consumption Sheet'!K$21</f>
        <v>295</v>
      </c>
      <c r="L27">
        <f>'Consumption Sheet'!L$21</f>
        <v>540</v>
      </c>
      <c r="M27">
        <f>'Consumption Sheet'!M$21</f>
        <v>260</v>
      </c>
      <c r="N27">
        <f>'Consumption Sheet'!N$21</f>
        <v>290</v>
      </c>
    </row>
    <row r="28" spans="1:14" x14ac:dyDescent="0.25">
      <c r="B28" t="s">
        <v>43</v>
      </c>
      <c r="C28" s="6">
        <f>(C26/C27)*100</f>
        <v>38.125</v>
      </c>
      <c r="D28" s="6">
        <f t="shared" ref="D28" si="67">(D26/D27)*100</f>
        <v>97.741935483870961</v>
      </c>
      <c r="E28" s="6">
        <f t="shared" ref="E28" si="68">(E26/E27)*100</f>
        <v>97.75</v>
      </c>
      <c r="F28" s="6">
        <f t="shared" ref="F28" si="69">(F26/F27)*100</f>
        <v>98.521505376344081</v>
      </c>
      <c r="G28" s="6">
        <f t="shared" ref="G28" si="70">(G26/G27)*100</f>
        <v>97.748091603053439</v>
      </c>
      <c r="H28" s="6">
        <f t="shared" ref="H28" si="71">(H26/H27)*100</f>
        <v>69.77272727272728</v>
      </c>
      <c r="I28" s="6">
        <f t="shared" ref="I28" si="72">(I26/I27)*100</f>
        <v>100</v>
      </c>
      <c r="J28" s="6">
        <f t="shared" ref="J28:N28" si="73">(J26/J27)*100</f>
        <v>95.714285714285722</v>
      </c>
      <c r="K28" s="6">
        <f t="shared" si="73"/>
        <v>97.288135593220332</v>
      </c>
      <c r="L28" s="6">
        <f t="shared" si="73"/>
        <v>50.555555555555557</v>
      </c>
      <c r="M28" s="6">
        <f t="shared" si="73"/>
        <v>95.769230769230774</v>
      </c>
      <c r="N28" s="6">
        <f t="shared" si="73"/>
        <v>95.862068965517238</v>
      </c>
    </row>
    <row r="29" spans="1:14" x14ac:dyDescent="0.25">
      <c r="B29" t="s">
        <v>41</v>
      </c>
      <c r="C29" s="6">
        <f>100-C28</f>
        <v>61.875</v>
      </c>
      <c r="D29" s="6">
        <f t="shared" ref="D29" si="74">100-D28</f>
        <v>2.2580645161290391</v>
      </c>
      <c r="E29" s="6">
        <f t="shared" ref="E29" si="75">100-E28</f>
        <v>2.25</v>
      </c>
      <c r="F29" s="6">
        <f t="shared" ref="F29" si="76">100-F28</f>
        <v>1.4784946236559193</v>
      </c>
      <c r="G29" s="6">
        <f t="shared" ref="G29" si="77">100-G28</f>
        <v>2.2519083969465612</v>
      </c>
      <c r="H29" s="6">
        <f t="shared" ref="H29" si="78">100-H28</f>
        <v>30.22727272727272</v>
      </c>
      <c r="I29" s="6">
        <f t="shared" ref="I29" si="79">100-I28</f>
        <v>0</v>
      </c>
      <c r="J29" s="6">
        <f t="shared" ref="J29:N29" si="80">100-J28</f>
        <v>4.2857142857142776</v>
      </c>
      <c r="K29" s="6">
        <f t="shared" si="80"/>
        <v>2.711864406779668</v>
      </c>
      <c r="L29" s="6">
        <f t="shared" si="80"/>
        <v>49.444444444444443</v>
      </c>
      <c r="M29" s="6">
        <f t="shared" si="80"/>
        <v>4.2307692307692264</v>
      </c>
      <c r="N29" s="6">
        <f t="shared" si="80"/>
        <v>4.1379310344827616</v>
      </c>
    </row>
    <row r="30" spans="1:14" x14ac:dyDescent="0.25">
      <c r="B30" t="s">
        <v>42</v>
      </c>
      <c r="C30" s="3">
        <f>100/(100-C29)</f>
        <v>2.622950819672131</v>
      </c>
      <c r="D30" s="3">
        <f t="shared" ref="D30" si="81">100/(100-D29)</f>
        <v>1.0231023102310233</v>
      </c>
      <c r="E30" s="3">
        <f t="shared" ref="E30" si="82">100/(100-E29)</f>
        <v>1.0230179028132993</v>
      </c>
      <c r="F30" s="3">
        <f t="shared" ref="F30" si="83">100/(100-F29)</f>
        <v>1.0150068212824011</v>
      </c>
      <c r="G30" s="3">
        <f t="shared" ref="G30" si="84">100/(100-G29)</f>
        <v>1.023037875829754</v>
      </c>
      <c r="H30" s="3">
        <f t="shared" ref="H30" si="85">100/(100-H29)</f>
        <v>1.4332247557003255</v>
      </c>
      <c r="I30" s="3">
        <f t="shared" ref="I30" si="86">100/(100-I29)</f>
        <v>1</v>
      </c>
      <c r="J30" s="3">
        <f t="shared" ref="J30:N30" si="87">100/(100-J29)</f>
        <v>1.044776119402985</v>
      </c>
      <c r="K30" s="3">
        <f t="shared" si="87"/>
        <v>1.0278745644599303</v>
      </c>
      <c r="L30" s="3">
        <f t="shared" si="87"/>
        <v>1.9780219780219779</v>
      </c>
      <c r="M30" s="3">
        <f t="shared" si="87"/>
        <v>1.0441767068273091</v>
      </c>
      <c r="N30" s="3">
        <f t="shared" si="87"/>
        <v>1.0431654676258992</v>
      </c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t="s">
        <v>26</v>
      </c>
      <c r="B32" t="s">
        <v>31</v>
      </c>
      <c r="C32">
        <f>'Administered Doses Sheet'!D25</f>
        <v>122</v>
      </c>
      <c r="D32">
        <f>'Administered Doses Sheet'!E25</f>
        <v>82</v>
      </c>
      <c r="E32">
        <f>SUM('Administered Doses Sheet'!F25:H25)</f>
        <v>312</v>
      </c>
      <c r="F32">
        <f>SUM('Administered Doses Sheet'!I25:K25)</f>
        <v>312</v>
      </c>
      <c r="G32">
        <f>SUM('Administered Doses Sheet'!L25:P25)</f>
        <v>977</v>
      </c>
      <c r="H32">
        <f>'Administered Doses Sheet'!Q25</f>
        <v>152</v>
      </c>
      <c r="I32">
        <f>SUM('Administered Doses Sheet'!R25:S25)</f>
        <v>202</v>
      </c>
      <c r="J32">
        <f>SUM('Administered Doses Sheet'!T25:U25)</f>
        <v>259</v>
      </c>
      <c r="K32">
        <f>'Administered Doses Sheet'!V$25</f>
        <v>76</v>
      </c>
      <c r="L32">
        <f>'Administered Doses Sheet'!W$25</f>
        <v>124</v>
      </c>
      <c r="M32">
        <f>SUM('Administered Doses Sheet'!X$25:Y25)</f>
        <v>134</v>
      </c>
      <c r="N32">
        <f>'Administered Doses Sheet'!Z$25</f>
        <v>96</v>
      </c>
    </row>
    <row r="33" spans="1:14" x14ac:dyDescent="0.25">
      <c r="B33" t="s">
        <v>32</v>
      </c>
      <c r="C33">
        <f>'Consumption Sheet'!C25</f>
        <v>300</v>
      </c>
      <c r="D33">
        <f>'Consumption Sheet'!D25</f>
        <v>130</v>
      </c>
      <c r="E33">
        <f>'Consumption Sheet'!E25</f>
        <v>320</v>
      </c>
      <c r="F33">
        <f>'Consumption Sheet'!F25</f>
        <v>316</v>
      </c>
      <c r="G33">
        <f>'Consumption Sheet'!G25</f>
        <v>1060</v>
      </c>
      <c r="H33">
        <f>'Consumption Sheet'!H25</f>
        <v>250</v>
      </c>
      <c r="I33">
        <f>'Consumption Sheet'!I25</f>
        <v>167</v>
      </c>
      <c r="J33">
        <f>'Consumption Sheet'!J$25</f>
        <v>320</v>
      </c>
      <c r="K33">
        <f>'Consumption Sheet'!K$25</f>
        <v>80</v>
      </c>
      <c r="L33">
        <f>'Consumption Sheet'!L$25</f>
        <v>210</v>
      </c>
      <c r="M33">
        <f>'Consumption Sheet'!M$25</f>
        <v>150</v>
      </c>
      <c r="N33">
        <f>'Consumption Sheet'!N$25</f>
        <v>110</v>
      </c>
    </row>
    <row r="34" spans="1:14" x14ac:dyDescent="0.25">
      <c r="B34" t="s">
        <v>43</v>
      </c>
      <c r="C34" s="6">
        <f>(C32/C33)*100</f>
        <v>40.666666666666664</v>
      </c>
      <c r="D34" s="6">
        <f t="shared" ref="D34" si="88">(D32/D33)*100</f>
        <v>63.076923076923073</v>
      </c>
      <c r="E34" s="6">
        <f t="shared" ref="E34" si="89">(E32/E33)*100</f>
        <v>97.5</v>
      </c>
      <c r="F34" s="6">
        <f t="shared" ref="F34" si="90">(F32/F33)*100</f>
        <v>98.734177215189874</v>
      </c>
      <c r="G34" s="6">
        <f t="shared" ref="G34" si="91">(G32/G33)*100</f>
        <v>92.169811320754718</v>
      </c>
      <c r="H34" s="6">
        <f t="shared" ref="H34" si="92">(H32/H33)*100</f>
        <v>60.8</v>
      </c>
      <c r="I34" s="6">
        <f t="shared" ref="I34" si="93">(I32/I33)*100</f>
        <v>120.95808383233533</v>
      </c>
      <c r="J34" s="6">
        <f t="shared" ref="J34:N34" si="94">(J32/J33)*100</f>
        <v>80.9375</v>
      </c>
      <c r="K34" s="6">
        <f t="shared" si="94"/>
        <v>95</v>
      </c>
      <c r="L34" s="6">
        <f t="shared" si="94"/>
        <v>59.047619047619051</v>
      </c>
      <c r="M34" s="6">
        <f t="shared" si="94"/>
        <v>89.333333333333329</v>
      </c>
      <c r="N34" s="6">
        <f t="shared" si="94"/>
        <v>87.272727272727266</v>
      </c>
    </row>
    <row r="35" spans="1:14" x14ac:dyDescent="0.25">
      <c r="B35" t="s">
        <v>41</v>
      </c>
      <c r="C35" s="6">
        <f>100-C34</f>
        <v>59.333333333333336</v>
      </c>
      <c r="D35" s="6">
        <f t="shared" ref="D35" si="95">100-D34</f>
        <v>36.923076923076927</v>
      </c>
      <c r="E35" s="6">
        <f t="shared" ref="E35" si="96">100-E34</f>
        <v>2.5</v>
      </c>
      <c r="F35" s="6">
        <f t="shared" ref="F35" si="97">100-F34</f>
        <v>1.2658227848101262</v>
      </c>
      <c r="G35" s="6">
        <f t="shared" ref="G35" si="98">100-G34</f>
        <v>7.8301886792452819</v>
      </c>
      <c r="H35" s="6">
        <f t="shared" ref="H35" si="99">100-H34</f>
        <v>39.200000000000003</v>
      </c>
      <c r="I35" s="6">
        <f t="shared" ref="I35" si="100">100-I34</f>
        <v>-20.958083832335333</v>
      </c>
      <c r="J35" s="6">
        <f t="shared" ref="J35:N35" si="101">100-J34</f>
        <v>19.0625</v>
      </c>
      <c r="K35" s="6">
        <f t="shared" si="101"/>
        <v>5</v>
      </c>
      <c r="L35" s="6">
        <f t="shared" si="101"/>
        <v>40.952380952380949</v>
      </c>
      <c r="M35" s="6">
        <f t="shared" si="101"/>
        <v>10.666666666666671</v>
      </c>
      <c r="N35" s="6">
        <f t="shared" si="101"/>
        <v>12.727272727272734</v>
      </c>
    </row>
    <row r="36" spans="1:14" x14ac:dyDescent="0.25">
      <c r="B36" t="s">
        <v>42</v>
      </c>
      <c r="C36" s="3">
        <f>100/(100-C35)</f>
        <v>2.459016393442623</v>
      </c>
      <c r="D36" s="3">
        <f t="shared" ref="D36" si="102">100/(100-D35)</f>
        <v>1.5853658536585367</v>
      </c>
      <c r="E36" s="3">
        <f t="shared" ref="E36" si="103">100/(100-E35)</f>
        <v>1.0256410256410255</v>
      </c>
      <c r="F36" s="3">
        <f t="shared" ref="F36" si="104">100/(100-F35)</f>
        <v>1.0128205128205128</v>
      </c>
      <c r="G36" s="3">
        <f t="shared" ref="G36" si="105">100/(100-G35)</f>
        <v>1.0849539406345956</v>
      </c>
      <c r="H36" s="3">
        <f t="shared" ref="H36" si="106">100/(100-H35)</f>
        <v>1.6447368421052633</v>
      </c>
      <c r="I36" s="3">
        <f t="shared" ref="I36" si="107">100/(100-I35)</f>
        <v>0.82673267326732669</v>
      </c>
      <c r="J36" s="3">
        <f t="shared" ref="J36:N36" si="108">100/(100-J35)</f>
        <v>1.2355212355212355</v>
      </c>
      <c r="K36" s="3">
        <f t="shared" si="108"/>
        <v>1.0526315789473684</v>
      </c>
      <c r="L36" s="3">
        <f t="shared" si="108"/>
        <v>1.693548387096774</v>
      </c>
      <c r="M36" s="3">
        <f t="shared" si="108"/>
        <v>1.119402985074627</v>
      </c>
      <c r="N36" s="3">
        <f t="shared" si="108"/>
        <v>1.1458333333333335</v>
      </c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t="s">
        <v>27</v>
      </c>
      <c r="B38" t="s">
        <v>31</v>
      </c>
      <c r="C38">
        <f>'Administered Doses Sheet'!D29</f>
        <v>779</v>
      </c>
      <c r="D38">
        <f>'Administered Doses Sheet'!E29</f>
        <v>759</v>
      </c>
      <c r="E38">
        <f>SUM('Administered Doses Sheet'!F29:H29)</f>
        <v>1500</v>
      </c>
      <c r="F38">
        <f>SUM('Administered Doses Sheet'!I29:K29)</f>
        <v>1291</v>
      </c>
      <c r="G38">
        <f>SUM('Administered Doses Sheet'!L29:P29)</f>
        <v>3435</v>
      </c>
      <c r="H38">
        <f>'Administered Doses Sheet'!Q29</f>
        <v>533</v>
      </c>
      <c r="I38">
        <f>SUM('Administered Doses Sheet'!R29:S29)</f>
        <v>1067</v>
      </c>
      <c r="J38">
        <f>SUM('Administered Doses Sheet'!T29:U29)</f>
        <v>939</v>
      </c>
      <c r="K38">
        <f>'Administered Doses Sheet'!V$29</f>
        <v>411</v>
      </c>
      <c r="L38">
        <f>'Administered Doses Sheet'!W$29</f>
        <v>313</v>
      </c>
      <c r="M38">
        <f>SUM('Administered Doses Sheet'!X$29:Y29)</f>
        <v>429</v>
      </c>
      <c r="N38">
        <f>'Administered Doses Sheet'!Z$29</f>
        <v>419</v>
      </c>
    </row>
    <row r="39" spans="1:14" x14ac:dyDescent="0.25">
      <c r="B39" t="s">
        <v>32</v>
      </c>
      <c r="C39">
        <f>'Consumption Sheet'!C29</f>
        <v>1380</v>
      </c>
      <c r="D39">
        <f>'Consumption Sheet'!D29</f>
        <v>770</v>
      </c>
      <c r="E39">
        <f>'Consumption Sheet'!E29</f>
        <v>1510</v>
      </c>
      <c r="F39">
        <f>'Consumption Sheet'!F29</f>
        <v>1415</v>
      </c>
      <c r="G39">
        <f>'Consumption Sheet'!G29</f>
        <v>4720</v>
      </c>
      <c r="H39">
        <f>'Consumption Sheet'!H29</f>
        <v>720</v>
      </c>
      <c r="I39">
        <f>'Consumption Sheet'!I29</f>
        <v>1088</v>
      </c>
      <c r="J39">
        <f>'Consumption Sheet'!J$29</f>
        <v>1010</v>
      </c>
      <c r="K39">
        <f>'Consumption Sheet'!K$29</f>
        <v>638</v>
      </c>
      <c r="L39">
        <f>'Consumption Sheet'!L$29</f>
        <v>450</v>
      </c>
      <c r="M39">
        <f>'Consumption Sheet'!M$29</f>
        <v>440</v>
      </c>
      <c r="N39">
        <f>'Consumption Sheet'!N$29</f>
        <v>350</v>
      </c>
    </row>
    <row r="40" spans="1:14" x14ac:dyDescent="0.25">
      <c r="B40" t="s">
        <v>43</v>
      </c>
      <c r="C40" s="6">
        <f>(C38/C39)*100</f>
        <v>56.449275362318843</v>
      </c>
      <c r="D40" s="6">
        <f t="shared" ref="D40" si="109">(D38/D39)*100</f>
        <v>98.571428571428584</v>
      </c>
      <c r="E40" s="6">
        <f t="shared" ref="E40" si="110">(E38/E39)*100</f>
        <v>99.337748344370851</v>
      </c>
      <c r="F40" s="6">
        <f t="shared" ref="F40" si="111">(F38/F39)*100</f>
        <v>91.236749116607768</v>
      </c>
      <c r="G40" s="6">
        <f t="shared" ref="G40" si="112">(G38/G39)*100</f>
        <v>72.775423728813564</v>
      </c>
      <c r="H40" s="6">
        <f>(H38/H39)*100</f>
        <v>74.027777777777786</v>
      </c>
      <c r="I40" s="6">
        <f t="shared" ref="I40" si="113">(I38/I39)*100</f>
        <v>98.069852941176478</v>
      </c>
      <c r="J40" s="6">
        <f t="shared" ref="J40:N40" si="114">(J38/J39)*100</f>
        <v>92.970297029702976</v>
      </c>
      <c r="K40" s="6">
        <f t="shared" si="114"/>
        <v>64.420062695924756</v>
      </c>
      <c r="L40" s="6">
        <f t="shared" si="114"/>
        <v>69.555555555555557</v>
      </c>
      <c r="M40" s="6">
        <f t="shared" si="114"/>
        <v>97.5</v>
      </c>
      <c r="N40" s="6">
        <f t="shared" si="114"/>
        <v>119.71428571428571</v>
      </c>
    </row>
    <row r="41" spans="1:14" x14ac:dyDescent="0.25">
      <c r="B41" t="s">
        <v>41</v>
      </c>
      <c r="C41" s="6">
        <f>100-C40</f>
        <v>43.550724637681157</v>
      </c>
      <c r="D41" s="6">
        <f t="shared" ref="D41" si="115">100-D40</f>
        <v>1.4285714285714164</v>
      </c>
      <c r="E41" s="6">
        <f t="shared" ref="E41" si="116">100-E40</f>
        <v>0.66225165562914867</v>
      </c>
      <c r="F41" s="6">
        <f t="shared" ref="F41" si="117">100-F40</f>
        <v>8.7632508833922316</v>
      </c>
      <c r="G41" s="6">
        <f t="shared" ref="G41" si="118">100-G40</f>
        <v>27.224576271186436</v>
      </c>
      <c r="H41" s="6">
        <f t="shared" ref="H41" si="119">100-H40</f>
        <v>25.972222222222214</v>
      </c>
      <c r="I41" s="6">
        <f t="shared" ref="I41" si="120">100-I40</f>
        <v>1.9301470588235219</v>
      </c>
      <c r="J41" s="6">
        <f t="shared" ref="J41:N41" si="121">100-J40</f>
        <v>7.0297029702970235</v>
      </c>
      <c r="K41" s="6">
        <f t="shared" si="121"/>
        <v>35.579937304075244</v>
      </c>
      <c r="L41" s="6">
        <f t="shared" si="121"/>
        <v>30.444444444444443</v>
      </c>
      <c r="M41" s="6">
        <f t="shared" si="121"/>
        <v>2.5</v>
      </c>
      <c r="N41" s="6">
        <f t="shared" si="121"/>
        <v>-19.714285714285708</v>
      </c>
    </row>
    <row r="42" spans="1:14" x14ac:dyDescent="0.25">
      <c r="B42" t="s">
        <v>42</v>
      </c>
      <c r="C42" s="3">
        <f>100/(100-C41)</f>
        <v>1.7715019255455711</v>
      </c>
      <c r="D42" s="3">
        <f t="shared" ref="D42" si="122">100/(100-D41)</f>
        <v>1.0144927536231882</v>
      </c>
      <c r="E42" s="3">
        <f t="shared" ref="E42" si="123">100/(100-E41)</f>
        <v>1.0066666666666668</v>
      </c>
      <c r="F42" s="3">
        <f t="shared" ref="F42" si="124">100/(100-F41)</f>
        <v>1.096049573973664</v>
      </c>
      <c r="G42" s="3">
        <f t="shared" ref="G42" si="125">100/(100-G41)</f>
        <v>1.3740902474526928</v>
      </c>
      <c r="H42" s="3">
        <f t="shared" ref="H42" si="126">100/(100-H41)</f>
        <v>1.3508442776735459</v>
      </c>
      <c r="I42" s="3">
        <f t="shared" ref="I42" si="127">100/(100-I41)</f>
        <v>1.0196813495782566</v>
      </c>
      <c r="J42" s="3">
        <f t="shared" ref="J42:N42" si="128">100/(100-J41)</f>
        <v>1.075612353567625</v>
      </c>
      <c r="K42" s="3">
        <f t="shared" si="128"/>
        <v>1.5523114355231147</v>
      </c>
      <c r="L42" s="3">
        <f t="shared" si="128"/>
        <v>1.4376996805111821</v>
      </c>
      <c r="M42" s="3">
        <f t="shared" si="128"/>
        <v>1.0256410256410255</v>
      </c>
      <c r="N42" s="3">
        <f t="shared" si="128"/>
        <v>0.8353221957040573</v>
      </c>
    </row>
    <row r="43" spans="1:1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t="s">
        <v>28</v>
      </c>
      <c r="B44" t="s">
        <v>31</v>
      </c>
      <c r="C44">
        <f>'Administered Doses Sheet'!D33</f>
        <v>328</v>
      </c>
      <c r="D44">
        <f>'Administered Doses Sheet'!E33</f>
        <v>260</v>
      </c>
      <c r="E44">
        <f>SUM('Administered Doses Sheet'!F33:H33)</f>
        <v>837</v>
      </c>
      <c r="F44">
        <f>SUM('Administered Doses Sheet'!I33:K33)</f>
        <v>732</v>
      </c>
      <c r="G44">
        <f>SUM('Administered Doses Sheet'!L33:P33)</f>
        <v>2336</v>
      </c>
      <c r="H44">
        <f>'Administered Doses Sheet'!Q33</f>
        <v>457</v>
      </c>
      <c r="I44">
        <f>SUM('Administered Doses Sheet'!R33:S33)</f>
        <v>474</v>
      </c>
      <c r="J44">
        <f>SUM('Administered Doses Sheet'!T33:U33)</f>
        <v>650</v>
      </c>
      <c r="K44">
        <f>'Administered Doses Sheet'!V$33</f>
        <v>364</v>
      </c>
      <c r="L44">
        <f>'Administered Doses Sheet'!W$33</f>
        <v>192</v>
      </c>
      <c r="M44">
        <f>SUM('Administered Doses Sheet'!X$33:Y33)</f>
        <v>285</v>
      </c>
      <c r="N44">
        <f>'Administered Doses Sheet'!Z$33</f>
        <v>263</v>
      </c>
    </row>
    <row r="45" spans="1:14" x14ac:dyDescent="0.25">
      <c r="B45" t="s">
        <v>32</v>
      </c>
      <c r="C45">
        <f>'Consumption Sheet'!C33</f>
        <v>820</v>
      </c>
      <c r="D45">
        <f>'Consumption Sheet'!D33</f>
        <v>420</v>
      </c>
      <c r="E45">
        <f>'Consumption Sheet'!E33</f>
        <v>740</v>
      </c>
      <c r="F45">
        <f>'Consumption Sheet'!F33</f>
        <v>732</v>
      </c>
      <c r="G45">
        <f>'Consumption Sheet'!G33</f>
        <v>2460</v>
      </c>
      <c r="H45">
        <f>'Consumption Sheet'!H33</f>
        <v>480</v>
      </c>
      <c r="I45">
        <f>'Consumption Sheet'!I33</f>
        <v>480</v>
      </c>
      <c r="J45">
        <f>'Consumption Sheet'!J$33</f>
        <v>640</v>
      </c>
      <c r="K45">
        <f>'Consumption Sheet'!K$33</f>
        <v>275</v>
      </c>
      <c r="L45">
        <f>'Consumption Sheet'!L$33</f>
        <v>290</v>
      </c>
      <c r="M45">
        <f>'Consumption Sheet'!M$33</f>
        <v>300</v>
      </c>
      <c r="N45">
        <f>'Consumption Sheet'!N$33</f>
        <v>310</v>
      </c>
    </row>
    <row r="46" spans="1:14" x14ac:dyDescent="0.25">
      <c r="B46" t="s">
        <v>43</v>
      </c>
      <c r="C46" s="6">
        <f>(C44/C45)*100</f>
        <v>40</v>
      </c>
      <c r="D46" s="6">
        <f t="shared" ref="D46" si="129">(D44/D45)*100</f>
        <v>61.904761904761905</v>
      </c>
      <c r="E46" s="6">
        <f t="shared" ref="E46" si="130">(E44/E45)*100</f>
        <v>113.10810810810811</v>
      </c>
      <c r="F46" s="6">
        <f t="shared" ref="F46" si="131">(F44/F45)*100</f>
        <v>100</v>
      </c>
      <c r="G46" s="6">
        <f t="shared" ref="G46" si="132">(G44/G45)*100</f>
        <v>94.959349593495929</v>
      </c>
      <c r="H46" s="6">
        <f t="shared" ref="H46" si="133">(H44/H45)*100</f>
        <v>95.208333333333329</v>
      </c>
      <c r="I46" s="6">
        <f t="shared" ref="I46" si="134">(I44/I45)*100</f>
        <v>98.75</v>
      </c>
      <c r="J46" s="6">
        <f t="shared" ref="J46:N46" si="135">(J44/J45)*100</f>
        <v>101.5625</v>
      </c>
      <c r="K46" s="6">
        <f t="shared" si="135"/>
        <v>132.36363636363637</v>
      </c>
      <c r="L46" s="6">
        <f t="shared" si="135"/>
        <v>66.206896551724142</v>
      </c>
      <c r="M46" s="6">
        <f t="shared" si="135"/>
        <v>95</v>
      </c>
      <c r="N46" s="6">
        <f t="shared" si="135"/>
        <v>84.838709677419359</v>
      </c>
    </row>
    <row r="47" spans="1:14" x14ac:dyDescent="0.25">
      <c r="B47" t="s">
        <v>41</v>
      </c>
      <c r="C47" s="6">
        <f>100-C46</f>
        <v>60</v>
      </c>
      <c r="D47" s="6">
        <f t="shared" ref="D47" si="136">100-D46</f>
        <v>38.095238095238095</v>
      </c>
      <c r="E47" s="6">
        <f t="shared" ref="E47" si="137">100-E46</f>
        <v>-13.108108108108112</v>
      </c>
      <c r="F47" s="6">
        <f t="shared" ref="F47" si="138">100-F46</f>
        <v>0</v>
      </c>
      <c r="G47" s="6">
        <f t="shared" ref="G47" si="139">100-G46</f>
        <v>5.0406504065040707</v>
      </c>
      <c r="H47" s="6">
        <f t="shared" ref="H47" si="140">100-H46</f>
        <v>4.7916666666666714</v>
      </c>
      <c r="I47" s="6">
        <f t="shared" ref="I47" si="141">100-I46</f>
        <v>1.25</v>
      </c>
      <c r="J47" s="6">
        <f t="shared" ref="J47:N47" si="142">100-J46</f>
        <v>-1.5625</v>
      </c>
      <c r="K47" s="6">
        <f t="shared" si="142"/>
        <v>-32.363636363636374</v>
      </c>
      <c r="L47" s="6">
        <f t="shared" si="142"/>
        <v>33.793103448275858</v>
      </c>
      <c r="M47" s="6">
        <f t="shared" si="142"/>
        <v>5</v>
      </c>
      <c r="N47" s="6">
        <f t="shared" si="142"/>
        <v>15.161290322580641</v>
      </c>
    </row>
    <row r="48" spans="1:14" x14ac:dyDescent="0.25">
      <c r="B48" t="s">
        <v>42</v>
      </c>
      <c r="C48" s="3">
        <f>100/(100-C47)</f>
        <v>2.5</v>
      </c>
      <c r="D48" s="3">
        <f t="shared" ref="D48" si="143">100/(100-D47)</f>
        <v>1.6153846153846154</v>
      </c>
      <c r="E48" s="3">
        <f t="shared" ref="E48" si="144">100/(100-E47)</f>
        <v>0.88410991636798086</v>
      </c>
      <c r="F48" s="3">
        <f t="shared" ref="F48" si="145">100/(100-F47)</f>
        <v>1</v>
      </c>
      <c r="G48" s="3">
        <f t="shared" ref="G48" si="146">100/(100-G47)</f>
        <v>1.053082191780822</v>
      </c>
      <c r="H48" s="3">
        <f t="shared" ref="H48" si="147">100/(100-H47)</f>
        <v>1.0503282275711161</v>
      </c>
      <c r="I48" s="3">
        <f t="shared" ref="I48" si="148">100/(100-I47)</f>
        <v>1.0126582278481013</v>
      </c>
      <c r="J48" s="3">
        <f t="shared" ref="J48:N48" si="149">100/(100-J47)</f>
        <v>0.98461538461538467</v>
      </c>
      <c r="K48" s="3">
        <f t="shared" si="149"/>
        <v>0.75549450549450547</v>
      </c>
      <c r="L48" s="3">
        <f t="shared" si="149"/>
        <v>1.5104166666666665</v>
      </c>
      <c r="M48" s="3">
        <f t="shared" si="149"/>
        <v>1.0526315789473684</v>
      </c>
      <c r="N48" s="3">
        <f t="shared" si="149"/>
        <v>1.1787072243346006</v>
      </c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t="s">
        <v>51</v>
      </c>
      <c r="B50" t="s">
        <v>31</v>
      </c>
      <c r="C50">
        <f>'Administered Doses Sheet'!D37</f>
        <v>215</v>
      </c>
      <c r="D50">
        <f>'Administered Doses Sheet'!E37</f>
        <v>215</v>
      </c>
      <c r="E50">
        <f>SUM('Administered Doses Sheet'!F37:H37)</f>
        <v>518</v>
      </c>
      <c r="F50">
        <f>SUM('Administered Doses Sheet'!I37:K37)</f>
        <v>498</v>
      </c>
      <c r="G50">
        <f>SUM('Administered Doses Sheet'!L37:P37)</f>
        <v>1274</v>
      </c>
      <c r="H50">
        <f>'Administered Doses Sheet'!Q37</f>
        <v>184</v>
      </c>
      <c r="I50">
        <f>SUM('Administered Doses Sheet'!R37:S37)</f>
        <v>351</v>
      </c>
      <c r="J50">
        <f>SUM('Administered Doses Sheet'!T37:U37)</f>
        <v>371</v>
      </c>
      <c r="K50">
        <f>'Administered Doses Sheet'!V$37</f>
        <v>158</v>
      </c>
      <c r="L50">
        <f>'Administered Doses Sheet'!W$37</f>
        <v>213</v>
      </c>
      <c r="M50">
        <f>SUM('Administered Doses Sheet'!X$37:Y37)</f>
        <v>105</v>
      </c>
      <c r="N50">
        <f>'Administered Doses Sheet'!Z$37</f>
        <v>154</v>
      </c>
    </row>
    <row r="51" spans="1:14" x14ac:dyDescent="0.25">
      <c r="B51" t="s">
        <v>32</v>
      </c>
      <c r="C51">
        <f>'Consumption Sheet'!C37</f>
        <v>580</v>
      </c>
      <c r="D51">
        <f>'Consumption Sheet'!D37</f>
        <v>220</v>
      </c>
      <c r="E51">
        <f>'Consumption Sheet'!E37</f>
        <v>510</v>
      </c>
      <c r="F51">
        <f>'Consumption Sheet'!F37</f>
        <v>512</v>
      </c>
      <c r="G51">
        <f>'Consumption Sheet'!G37</f>
        <v>1300</v>
      </c>
      <c r="H51">
        <f>'Consumption Sheet'!H37</f>
        <v>310</v>
      </c>
      <c r="I51">
        <f>'Consumption Sheet'!I37</f>
        <v>341</v>
      </c>
      <c r="J51">
        <f>'Consumption Sheet'!J$37</f>
        <v>440</v>
      </c>
      <c r="K51">
        <f>'Consumption Sheet'!K$37</f>
        <v>160</v>
      </c>
      <c r="L51">
        <f>'Consumption Sheet'!L$37</f>
        <v>300</v>
      </c>
      <c r="M51">
        <f>'Consumption Sheet'!M$37</f>
        <v>120</v>
      </c>
      <c r="N51">
        <f>'Consumption Sheet'!N$37</f>
        <v>170</v>
      </c>
    </row>
    <row r="52" spans="1:14" x14ac:dyDescent="0.25">
      <c r="B52" t="s">
        <v>43</v>
      </c>
      <c r="C52" s="6">
        <f>(C50/C51)*100</f>
        <v>37.068965517241381</v>
      </c>
      <c r="D52" s="6">
        <f t="shared" ref="D52" si="150">(D50/D51)*100</f>
        <v>97.727272727272734</v>
      </c>
      <c r="E52" s="6">
        <f t="shared" ref="E52" si="151">(E50/E51)*100</f>
        <v>101.56862745098039</v>
      </c>
      <c r="F52" s="6">
        <f t="shared" ref="F52" si="152">(F50/F51)*100</f>
        <v>97.265625</v>
      </c>
      <c r="G52" s="6">
        <f t="shared" ref="G52" si="153">(G50/G51)*100</f>
        <v>98</v>
      </c>
      <c r="H52" s="6">
        <f t="shared" ref="H52" si="154">(H50/H51)*100</f>
        <v>59.354838709677416</v>
      </c>
      <c r="I52" s="6">
        <f t="shared" ref="I52" si="155">(I50/I51)*100</f>
        <v>102.9325513196481</v>
      </c>
      <c r="J52" s="6">
        <f t="shared" ref="J52:N52" si="156">(J50/J51)*100</f>
        <v>84.318181818181813</v>
      </c>
      <c r="K52" s="6">
        <f t="shared" si="156"/>
        <v>98.75</v>
      </c>
      <c r="L52" s="6">
        <f t="shared" si="156"/>
        <v>71</v>
      </c>
      <c r="M52" s="6">
        <f t="shared" si="156"/>
        <v>87.5</v>
      </c>
      <c r="N52" s="6">
        <f t="shared" si="156"/>
        <v>90.588235294117652</v>
      </c>
    </row>
    <row r="53" spans="1:14" x14ac:dyDescent="0.25">
      <c r="B53" t="s">
        <v>41</v>
      </c>
      <c r="C53" s="6">
        <f>100-C52</f>
        <v>62.931034482758619</v>
      </c>
      <c r="D53" s="6">
        <f t="shared" ref="D53" si="157">100-D52</f>
        <v>2.2727272727272663</v>
      </c>
      <c r="E53" s="6">
        <f t="shared" ref="E53" si="158">100-E52</f>
        <v>-1.5686274509803866</v>
      </c>
      <c r="F53" s="6">
        <f t="shared" ref="F53" si="159">100-F52</f>
        <v>2.734375</v>
      </c>
      <c r="G53" s="6">
        <f t="shared" ref="G53" si="160">100-G52</f>
        <v>2</v>
      </c>
      <c r="H53" s="6">
        <f t="shared" ref="H53" si="161">100-H52</f>
        <v>40.645161290322584</v>
      </c>
      <c r="I53" s="6">
        <f t="shared" ref="I53" si="162">100-I52</f>
        <v>-2.9325513196480983</v>
      </c>
      <c r="J53" s="6">
        <f t="shared" ref="J53:N53" si="163">100-J52</f>
        <v>15.681818181818187</v>
      </c>
      <c r="K53" s="6">
        <f t="shared" si="163"/>
        <v>1.25</v>
      </c>
      <c r="L53" s="6">
        <f t="shared" si="163"/>
        <v>29</v>
      </c>
      <c r="M53" s="6">
        <f t="shared" si="163"/>
        <v>12.5</v>
      </c>
      <c r="N53" s="6">
        <f t="shared" si="163"/>
        <v>9.4117647058823479</v>
      </c>
    </row>
    <row r="54" spans="1:14" x14ac:dyDescent="0.25">
      <c r="B54" t="s">
        <v>42</v>
      </c>
      <c r="C54" s="3">
        <f>100/(100-C53)</f>
        <v>2.6976744186046511</v>
      </c>
      <c r="D54" s="3">
        <f t="shared" ref="D54" si="164">100/(100-D53)</f>
        <v>1.0232558139534884</v>
      </c>
      <c r="E54" s="3">
        <f t="shared" ref="E54" si="165">100/(100-E53)</f>
        <v>0.98455598455598459</v>
      </c>
      <c r="F54" s="3">
        <f t="shared" ref="F54" si="166">100/(100-F53)</f>
        <v>1.0281124497991967</v>
      </c>
      <c r="G54" s="3">
        <f t="shared" ref="G54" si="167">100/(100-G53)</f>
        <v>1.0204081632653061</v>
      </c>
      <c r="H54" s="3">
        <f t="shared" ref="H54" si="168">100/(100-H53)</f>
        <v>1.6847826086956523</v>
      </c>
      <c r="I54" s="3">
        <f t="shared" ref="I54" si="169">100/(100-I53)</f>
        <v>0.97150997150997143</v>
      </c>
      <c r="J54" s="3">
        <f t="shared" ref="J54:N54" si="170">100/(100-J53)</f>
        <v>1.1859838274932615</v>
      </c>
      <c r="K54" s="3">
        <f t="shared" si="170"/>
        <v>1.0126582278481013</v>
      </c>
      <c r="L54" s="3">
        <f t="shared" si="170"/>
        <v>1.408450704225352</v>
      </c>
      <c r="M54" s="3">
        <f t="shared" si="170"/>
        <v>1.1428571428571428</v>
      </c>
      <c r="N54" s="3">
        <f t="shared" si="170"/>
        <v>1.1038961038961039</v>
      </c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</sheetData>
  <sheetProtection algorithmName="SHA-512" hashValue="4Jr8EaKoB1IWxZRPJE1HwPWvv9bBfaKrKemZYZzEEYtL9Wx6ORMkGJWauwnaxT8kiNUaFxe7rRfjydS0kbCpdA==" saltValue="JVLXi3PA+zvdT2gJWSoEvQ==" spinCount="100000" sheet="1" objects="1" scenarios="1" selectLockedCells="1" selectUnlockedCells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DE02-7A50-45D1-B8EA-64CE133DBC44}">
  <dimension ref="A1:Z38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4" sqref="V24"/>
    </sheetView>
  </sheetViews>
  <sheetFormatPr defaultRowHeight="15" x14ac:dyDescent="0.25"/>
  <cols>
    <col min="2" max="2" width="17.140625" style="8" customWidth="1"/>
    <col min="3" max="3" width="18.28515625" customWidth="1"/>
  </cols>
  <sheetData>
    <row r="1" spans="1:26" x14ac:dyDescent="0.25">
      <c r="B1" s="8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33</v>
      </c>
      <c r="X1" t="s">
        <v>53</v>
      </c>
      <c r="Y1" t="s">
        <v>54</v>
      </c>
      <c r="Z1" t="s">
        <v>35</v>
      </c>
    </row>
    <row r="2" spans="1:26" x14ac:dyDescent="0.25">
      <c r="A2" s="19">
        <v>1</v>
      </c>
      <c r="B2" s="19" t="s">
        <v>21</v>
      </c>
      <c r="C2" s="1">
        <v>44075</v>
      </c>
      <c r="D2">
        <v>64</v>
      </c>
      <c r="E2">
        <v>59</v>
      </c>
      <c r="F2">
        <v>35</v>
      </c>
      <c r="G2">
        <v>56</v>
      </c>
      <c r="H2">
        <v>40</v>
      </c>
      <c r="I2">
        <v>33</v>
      </c>
      <c r="J2">
        <v>36</v>
      </c>
      <c r="K2">
        <v>60</v>
      </c>
      <c r="L2">
        <v>62</v>
      </c>
      <c r="M2">
        <v>42</v>
      </c>
      <c r="N2">
        <v>60</v>
      </c>
      <c r="O2">
        <v>70</v>
      </c>
      <c r="P2">
        <v>286</v>
      </c>
      <c r="Q2">
        <v>60</v>
      </c>
      <c r="R2">
        <v>34</v>
      </c>
      <c r="S2">
        <v>37</v>
      </c>
      <c r="T2">
        <v>56</v>
      </c>
      <c r="U2">
        <v>83</v>
      </c>
      <c r="V2">
        <v>58</v>
      </c>
      <c r="W2">
        <v>41</v>
      </c>
      <c r="X2">
        <v>7</v>
      </c>
      <c r="Y2">
        <v>18</v>
      </c>
      <c r="Z2">
        <v>55</v>
      </c>
    </row>
    <row r="3" spans="1:26" x14ac:dyDescent="0.25">
      <c r="A3" s="19"/>
      <c r="B3" s="19"/>
      <c r="C3" s="1">
        <v>44105</v>
      </c>
      <c r="D3">
        <v>77</v>
      </c>
      <c r="E3">
        <v>77</v>
      </c>
      <c r="F3">
        <v>50</v>
      </c>
      <c r="G3">
        <v>45</v>
      </c>
      <c r="H3">
        <v>38</v>
      </c>
      <c r="I3">
        <v>50</v>
      </c>
      <c r="J3">
        <v>36</v>
      </c>
      <c r="K3">
        <v>42</v>
      </c>
      <c r="L3">
        <v>77</v>
      </c>
      <c r="M3">
        <v>60</v>
      </c>
      <c r="N3">
        <v>57</v>
      </c>
      <c r="O3">
        <v>60</v>
      </c>
      <c r="P3">
        <v>140</v>
      </c>
      <c r="Q3">
        <v>54</v>
      </c>
      <c r="R3">
        <v>50</v>
      </c>
      <c r="S3">
        <v>38</v>
      </c>
      <c r="T3">
        <v>55</v>
      </c>
      <c r="U3">
        <v>38</v>
      </c>
      <c r="V3">
        <v>45</v>
      </c>
      <c r="W3">
        <v>63</v>
      </c>
      <c r="X3">
        <v>17</v>
      </c>
      <c r="Y3">
        <v>43</v>
      </c>
      <c r="Z3">
        <v>48</v>
      </c>
    </row>
    <row r="4" spans="1:26" x14ac:dyDescent="0.25">
      <c r="A4" s="19"/>
      <c r="B4" s="19"/>
      <c r="C4" s="1">
        <v>44136</v>
      </c>
      <c r="D4">
        <v>49</v>
      </c>
      <c r="E4">
        <v>49</v>
      </c>
      <c r="F4">
        <v>48</v>
      </c>
      <c r="G4">
        <v>53</v>
      </c>
      <c r="H4">
        <v>50</v>
      </c>
      <c r="I4">
        <v>49</v>
      </c>
      <c r="J4">
        <v>50</v>
      </c>
      <c r="K4">
        <v>53</v>
      </c>
      <c r="L4">
        <v>57</v>
      </c>
      <c r="M4">
        <v>48</v>
      </c>
      <c r="N4">
        <v>50</v>
      </c>
      <c r="O4">
        <v>52</v>
      </c>
      <c r="P4">
        <v>100</v>
      </c>
      <c r="Q4">
        <v>50</v>
      </c>
      <c r="R4">
        <v>48</v>
      </c>
      <c r="S4">
        <v>50</v>
      </c>
      <c r="T4">
        <v>50</v>
      </c>
      <c r="U4">
        <v>28</v>
      </c>
      <c r="V4">
        <v>50</v>
      </c>
      <c r="W4">
        <v>48</v>
      </c>
      <c r="X4">
        <v>6</v>
      </c>
      <c r="Y4">
        <v>17</v>
      </c>
      <c r="Z4">
        <v>21</v>
      </c>
    </row>
    <row r="5" spans="1:26" s="2" customFormat="1" x14ac:dyDescent="0.25">
      <c r="B5" s="9"/>
      <c r="D5" s="2">
        <f>SUM(D2:D4)</f>
        <v>190</v>
      </c>
      <c r="E5" s="2">
        <f t="shared" ref="E5:U5" si="0">SUM(E2:E4)</f>
        <v>185</v>
      </c>
      <c r="F5" s="2">
        <f t="shared" si="0"/>
        <v>133</v>
      </c>
      <c r="G5" s="2">
        <f t="shared" si="0"/>
        <v>154</v>
      </c>
      <c r="H5" s="2">
        <f t="shared" si="0"/>
        <v>128</v>
      </c>
      <c r="I5" s="2">
        <f t="shared" si="0"/>
        <v>132</v>
      </c>
      <c r="J5" s="2">
        <f t="shared" si="0"/>
        <v>122</v>
      </c>
      <c r="K5" s="2">
        <f t="shared" si="0"/>
        <v>155</v>
      </c>
      <c r="L5" s="2">
        <f t="shared" si="0"/>
        <v>196</v>
      </c>
      <c r="M5" s="2">
        <f t="shared" si="0"/>
        <v>150</v>
      </c>
      <c r="N5" s="2">
        <f t="shared" si="0"/>
        <v>167</v>
      </c>
      <c r="O5" s="2">
        <f t="shared" si="0"/>
        <v>182</v>
      </c>
      <c r="P5" s="2">
        <f t="shared" si="0"/>
        <v>526</v>
      </c>
      <c r="Q5" s="2">
        <f t="shared" si="0"/>
        <v>164</v>
      </c>
      <c r="R5" s="2">
        <f t="shared" si="0"/>
        <v>132</v>
      </c>
      <c r="S5" s="2">
        <f t="shared" si="0"/>
        <v>125</v>
      </c>
      <c r="T5" s="2">
        <f t="shared" si="0"/>
        <v>161</v>
      </c>
      <c r="U5" s="2">
        <f t="shared" si="0"/>
        <v>149</v>
      </c>
      <c r="V5" s="2">
        <f>SUM(V2:V4)</f>
        <v>153</v>
      </c>
      <c r="W5" s="2">
        <f t="shared" ref="W5:Z5" si="1">SUM(W2:W4)</f>
        <v>152</v>
      </c>
      <c r="X5" s="2">
        <f t="shared" si="1"/>
        <v>30</v>
      </c>
      <c r="Y5" s="2">
        <f t="shared" si="1"/>
        <v>78</v>
      </c>
      <c r="Z5" s="2">
        <f t="shared" si="1"/>
        <v>124</v>
      </c>
    </row>
    <row r="6" spans="1:26" x14ac:dyDescent="0.25">
      <c r="A6" s="19">
        <v>2</v>
      </c>
      <c r="B6" s="19" t="s">
        <v>22</v>
      </c>
      <c r="C6" s="1">
        <v>44075</v>
      </c>
      <c r="D6">
        <v>149</v>
      </c>
      <c r="E6">
        <v>127</v>
      </c>
      <c r="F6">
        <v>91</v>
      </c>
      <c r="G6">
        <v>134</v>
      </c>
      <c r="H6">
        <v>109</v>
      </c>
      <c r="I6">
        <v>90</v>
      </c>
      <c r="J6">
        <v>74</v>
      </c>
      <c r="K6">
        <v>76</v>
      </c>
      <c r="L6">
        <v>306</v>
      </c>
      <c r="M6">
        <v>222</v>
      </c>
      <c r="N6">
        <v>155</v>
      </c>
      <c r="O6">
        <v>207</v>
      </c>
      <c r="P6">
        <v>569</v>
      </c>
      <c r="Q6">
        <v>197</v>
      </c>
      <c r="R6">
        <v>90</v>
      </c>
      <c r="S6">
        <v>106</v>
      </c>
      <c r="T6">
        <v>198</v>
      </c>
      <c r="U6">
        <v>129</v>
      </c>
      <c r="V6">
        <v>138</v>
      </c>
      <c r="W6">
        <v>117</v>
      </c>
      <c r="X6">
        <v>40</v>
      </c>
      <c r="Y6">
        <v>133</v>
      </c>
      <c r="Z6">
        <v>156</v>
      </c>
    </row>
    <row r="7" spans="1:26" x14ac:dyDescent="0.25">
      <c r="A7" s="19"/>
      <c r="B7" s="19"/>
      <c r="C7" s="1">
        <v>44105</v>
      </c>
      <c r="D7">
        <v>184</v>
      </c>
      <c r="E7">
        <v>184</v>
      </c>
      <c r="F7">
        <v>141</v>
      </c>
      <c r="G7">
        <v>123</v>
      </c>
      <c r="H7">
        <v>110</v>
      </c>
      <c r="I7">
        <v>140</v>
      </c>
      <c r="J7">
        <v>61</v>
      </c>
      <c r="K7">
        <v>149</v>
      </c>
      <c r="L7">
        <v>199</v>
      </c>
      <c r="M7">
        <v>266</v>
      </c>
      <c r="N7">
        <v>198</v>
      </c>
      <c r="O7">
        <v>145</v>
      </c>
      <c r="P7">
        <v>317</v>
      </c>
      <c r="Q7">
        <v>143</v>
      </c>
      <c r="R7">
        <v>141</v>
      </c>
      <c r="S7">
        <v>110</v>
      </c>
      <c r="T7">
        <v>140</v>
      </c>
      <c r="U7">
        <v>92</v>
      </c>
      <c r="V7">
        <v>123</v>
      </c>
      <c r="W7">
        <v>155</v>
      </c>
      <c r="X7">
        <v>28</v>
      </c>
      <c r="Y7">
        <v>87</v>
      </c>
      <c r="Z7">
        <v>96</v>
      </c>
    </row>
    <row r="8" spans="1:26" x14ac:dyDescent="0.25">
      <c r="A8" s="19"/>
      <c r="B8" s="19"/>
      <c r="C8" s="1">
        <v>44136</v>
      </c>
      <c r="D8">
        <v>161</v>
      </c>
      <c r="E8">
        <v>156</v>
      </c>
      <c r="F8">
        <v>197</v>
      </c>
      <c r="G8">
        <v>88</v>
      </c>
      <c r="H8">
        <v>114</v>
      </c>
      <c r="I8">
        <v>204</v>
      </c>
      <c r="J8">
        <v>65</v>
      </c>
      <c r="K8">
        <v>39</v>
      </c>
      <c r="L8">
        <v>171</v>
      </c>
      <c r="M8">
        <v>202</v>
      </c>
      <c r="N8">
        <v>182</v>
      </c>
      <c r="O8">
        <v>159</v>
      </c>
      <c r="P8">
        <v>188</v>
      </c>
      <c r="Q8">
        <v>105</v>
      </c>
      <c r="R8">
        <v>203</v>
      </c>
      <c r="S8">
        <v>113</v>
      </c>
      <c r="T8">
        <v>105</v>
      </c>
      <c r="U8">
        <v>56</v>
      </c>
      <c r="V8">
        <v>88</v>
      </c>
      <c r="W8">
        <v>71</v>
      </c>
      <c r="X8">
        <v>28</v>
      </c>
      <c r="Y8">
        <v>66</v>
      </c>
      <c r="Z8">
        <v>70</v>
      </c>
    </row>
    <row r="9" spans="1:26" s="2" customFormat="1" x14ac:dyDescent="0.25">
      <c r="B9" s="9"/>
      <c r="D9" s="2">
        <f>SUM(D6:D8)</f>
        <v>494</v>
      </c>
      <c r="E9" s="2">
        <f t="shared" ref="E9:Z9" si="2">SUM(E6:E8)</f>
        <v>467</v>
      </c>
      <c r="F9" s="2">
        <f t="shared" si="2"/>
        <v>429</v>
      </c>
      <c r="G9" s="2">
        <f t="shared" si="2"/>
        <v>345</v>
      </c>
      <c r="H9" s="2">
        <f t="shared" si="2"/>
        <v>333</v>
      </c>
      <c r="I9" s="2">
        <f t="shared" si="2"/>
        <v>434</v>
      </c>
      <c r="J9" s="2">
        <f t="shared" si="2"/>
        <v>200</v>
      </c>
      <c r="K9" s="2">
        <f t="shared" si="2"/>
        <v>264</v>
      </c>
      <c r="L9" s="2">
        <f t="shared" si="2"/>
        <v>676</v>
      </c>
      <c r="M9" s="2">
        <f t="shared" si="2"/>
        <v>690</v>
      </c>
      <c r="N9" s="2">
        <f t="shared" si="2"/>
        <v>535</v>
      </c>
      <c r="O9" s="2">
        <f t="shared" si="2"/>
        <v>511</v>
      </c>
      <c r="P9" s="2">
        <f t="shared" si="2"/>
        <v>1074</v>
      </c>
      <c r="Q9" s="2">
        <f t="shared" si="2"/>
        <v>445</v>
      </c>
      <c r="R9" s="2">
        <f t="shared" si="2"/>
        <v>434</v>
      </c>
      <c r="S9" s="2">
        <f t="shared" si="2"/>
        <v>329</v>
      </c>
      <c r="T9" s="2">
        <f t="shared" si="2"/>
        <v>443</v>
      </c>
      <c r="U9" s="2">
        <f t="shared" si="2"/>
        <v>277</v>
      </c>
      <c r="V9" s="2">
        <f t="shared" si="2"/>
        <v>349</v>
      </c>
      <c r="W9" s="2">
        <f t="shared" si="2"/>
        <v>343</v>
      </c>
      <c r="X9" s="2">
        <f t="shared" si="2"/>
        <v>96</v>
      </c>
      <c r="Y9" s="2">
        <f t="shared" si="2"/>
        <v>286</v>
      </c>
      <c r="Z9" s="2">
        <f t="shared" si="2"/>
        <v>322</v>
      </c>
    </row>
    <row r="10" spans="1:26" x14ac:dyDescent="0.25">
      <c r="A10" s="19">
        <v>3</v>
      </c>
      <c r="B10" s="19" t="s">
        <v>23</v>
      </c>
      <c r="C10" s="1">
        <v>44075</v>
      </c>
      <c r="D10">
        <v>131</v>
      </c>
      <c r="E10">
        <v>110</v>
      </c>
      <c r="F10">
        <v>90</v>
      </c>
      <c r="G10">
        <v>133</v>
      </c>
      <c r="H10">
        <v>98</v>
      </c>
      <c r="I10">
        <v>90</v>
      </c>
      <c r="J10">
        <v>98</v>
      </c>
      <c r="K10">
        <v>133</v>
      </c>
      <c r="L10">
        <v>272</v>
      </c>
      <c r="M10">
        <v>276</v>
      </c>
      <c r="N10">
        <v>200</v>
      </c>
      <c r="O10">
        <v>146</v>
      </c>
      <c r="P10">
        <v>167</v>
      </c>
      <c r="Q10">
        <v>140</v>
      </c>
      <c r="R10">
        <v>90</v>
      </c>
      <c r="S10">
        <v>100</v>
      </c>
      <c r="T10">
        <v>139</v>
      </c>
      <c r="U10">
        <v>123</v>
      </c>
      <c r="V10">
        <v>133</v>
      </c>
      <c r="W10">
        <v>125</v>
      </c>
      <c r="X10">
        <v>36</v>
      </c>
      <c r="Y10">
        <v>97</v>
      </c>
      <c r="Z10">
        <v>137</v>
      </c>
    </row>
    <row r="11" spans="1:26" x14ac:dyDescent="0.25">
      <c r="A11" s="19"/>
      <c r="B11" s="19"/>
      <c r="C11" s="1">
        <v>44105</v>
      </c>
      <c r="D11">
        <v>157</v>
      </c>
      <c r="E11">
        <v>103</v>
      </c>
      <c r="F11">
        <v>123</v>
      </c>
      <c r="G11">
        <v>97</v>
      </c>
      <c r="H11">
        <v>83</v>
      </c>
      <c r="I11">
        <v>124</v>
      </c>
      <c r="J11">
        <v>74</v>
      </c>
      <c r="K11">
        <v>94</v>
      </c>
      <c r="L11">
        <v>159</v>
      </c>
      <c r="M11">
        <v>214</v>
      </c>
      <c r="N11">
        <v>207</v>
      </c>
      <c r="O11">
        <v>169</v>
      </c>
      <c r="P11">
        <v>325</v>
      </c>
      <c r="Q11">
        <v>133</v>
      </c>
      <c r="R11">
        <v>125</v>
      </c>
      <c r="S11">
        <v>83</v>
      </c>
      <c r="T11">
        <v>148</v>
      </c>
      <c r="U11">
        <v>111</v>
      </c>
      <c r="V11">
        <v>97</v>
      </c>
      <c r="W11">
        <v>157</v>
      </c>
      <c r="X11">
        <v>19</v>
      </c>
      <c r="Y11">
        <v>79</v>
      </c>
      <c r="Z11">
        <v>126</v>
      </c>
    </row>
    <row r="12" spans="1:26" x14ac:dyDescent="0.25">
      <c r="A12" s="19"/>
      <c r="B12" s="19"/>
      <c r="C12" s="1">
        <v>44136</v>
      </c>
      <c r="D12">
        <v>159</v>
      </c>
      <c r="E12">
        <v>116</v>
      </c>
      <c r="F12">
        <v>151</v>
      </c>
      <c r="G12">
        <v>78</v>
      </c>
      <c r="H12">
        <v>107</v>
      </c>
      <c r="I12">
        <v>151</v>
      </c>
      <c r="J12">
        <v>110</v>
      </c>
      <c r="K12">
        <v>75</v>
      </c>
      <c r="L12">
        <v>159</v>
      </c>
      <c r="M12">
        <v>195</v>
      </c>
      <c r="N12">
        <v>226</v>
      </c>
      <c r="O12">
        <v>175</v>
      </c>
      <c r="P12">
        <v>194</v>
      </c>
      <c r="Q12">
        <v>135</v>
      </c>
      <c r="R12">
        <v>151</v>
      </c>
      <c r="S12">
        <v>107</v>
      </c>
      <c r="T12">
        <v>134</v>
      </c>
      <c r="U12">
        <v>77</v>
      </c>
      <c r="V12">
        <v>78</v>
      </c>
      <c r="W12">
        <v>109</v>
      </c>
      <c r="X12">
        <v>12</v>
      </c>
      <c r="Y12">
        <v>67</v>
      </c>
      <c r="Z12">
        <v>69</v>
      </c>
    </row>
    <row r="13" spans="1:26" s="2" customFormat="1" x14ac:dyDescent="0.25">
      <c r="B13" s="9"/>
      <c r="D13" s="2">
        <f>SUM(D10:D12)</f>
        <v>447</v>
      </c>
      <c r="E13" s="2">
        <f t="shared" ref="E13:Z13" si="3">SUM(E10:E12)</f>
        <v>329</v>
      </c>
      <c r="F13" s="2">
        <f t="shared" si="3"/>
        <v>364</v>
      </c>
      <c r="G13" s="2">
        <f t="shared" si="3"/>
        <v>308</v>
      </c>
      <c r="H13" s="2">
        <f t="shared" si="3"/>
        <v>288</v>
      </c>
      <c r="I13" s="2">
        <f t="shared" si="3"/>
        <v>365</v>
      </c>
      <c r="J13" s="2">
        <f t="shared" si="3"/>
        <v>282</v>
      </c>
      <c r="K13" s="2">
        <f t="shared" si="3"/>
        <v>302</v>
      </c>
      <c r="L13" s="2">
        <f t="shared" si="3"/>
        <v>590</v>
      </c>
      <c r="M13" s="2">
        <f t="shared" si="3"/>
        <v>685</v>
      </c>
      <c r="N13" s="2">
        <f t="shared" si="3"/>
        <v>633</v>
      </c>
      <c r="O13" s="2">
        <f t="shared" si="3"/>
        <v>490</v>
      </c>
      <c r="P13" s="2">
        <f t="shared" si="3"/>
        <v>686</v>
      </c>
      <c r="Q13" s="2">
        <f t="shared" si="3"/>
        <v>408</v>
      </c>
      <c r="R13" s="2">
        <f t="shared" si="3"/>
        <v>366</v>
      </c>
      <c r="S13" s="2">
        <f t="shared" si="3"/>
        <v>290</v>
      </c>
      <c r="T13" s="2">
        <f t="shared" si="3"/>
        <v>421</v>
      </c>
      <c r="U13" s="2">
        <f t="shared" si="3"/>
        <v>311</v>
      </c>
      <c r="V13" s="2">
        <f t="shared" si="3"/>
        <v>308</v>
      </c>
      <c r="W13" s="2">
        <f t="shared" si="3"/>
        <v>391</v>
      </c>
      <c r="X13" s="2">
        <f t="shared" si="3"/>
        <v>67</v>
      </c>
      <c r="Y13" s="2">
        <f t="shared" si="3"/>
        <v>243</v>
      </c>
      <c r="Z13" s="2">
        <f t="shared" si="3"/>
        <v>332</v>
      </c>
    </row>
    <row r="14" spans="1:26" x14ac:dyDescent="0.25">
      <c r="A14" s="19">
        <v>4</v>
      </c>
      <c r="B14" s="19" t="s">
        <v>24</v>
      </c>
      <c r="C14" s="1">
        <v>44075</v>
      </c>
      <c r="D14">
        <v>42</v>
      </c>
      <c r="E14">
        <v>40</v>
      </c>
      <c r="F14">
        <v>32</v>
      </c>
      <c r="G14">
        <v>35</v>
      </c>
      <c r="H14">
        <v>45</v>
      </c>
      <c r="I14">
        <v>32</v>
      </c>
      <c r="J14">
        <v>45</v>
      </c>
      <c r="K14">
        <v>35</v>
      </c>
      <c r="L14">
        <v>98</v>
      </c>
      <c r="M14">
        <v>67</v>
      </c>
      <c r="N14">
        <v>86</v>
      </c>
      <c r="O14">
        <v>62</v>
      </c>
      <c r="P14">
        <v>83</v>
      </c>
      <c r="Q14">
        <v>42</v>
      </c>
      <c r="R14">
        <v>32</v>
      </c>
      <c r="S14">
        <v>45</v>
      </c>
      <c r="T14">
        <v>42</v>
      </c>
      <c r="V14">
        <v>35</v>
      </c>
      <c r="W14">
        <v>73</v>
      </c>
      <c r="X14">
        <v>8</v>
      </c>
      <c r="Y14">
        <v>34</v>
      </c>
      <c r="Z14">
        <v>97</v>
      </c>
    </row>
    <row r="15" spans="1:26" x14ac:dyDescent="0.25">
      <c r="A15" s="19"/>
      <c r="B15" s="19"/>
      <c r="C15" s="1">
        <v>44105</v>
      </c>
      <c r="D15">
        <v>57</v>
      </c>
      <c r="E15">
        <v>54</v>
      </c>
      <c r="F15">
        <v>42</v>
      </c>
      <c r="G15">
        <v>49</v>
      </c>
      <c r="H15">
        <v>28</v>
      </c>
      <c r="I15">
        <v>42</v>
      </c>
      <c r="J15">
        <v>28</v>
      </c>
      <c r="K15">
        <v>49</v>
      </c>
      <c r="L15">
        <v>61</v>
      </c>
      <c r="M15">
        <v>71</v>
      </c>
      <c r="N15">
        <v>66</v>
      </c>
      <c r="O15">
        <v>78</v>
      </c>
      <c r="P15">
        <v>76</v>
      </c>
      <c r="Q15">
        <v>43</v>
      </c>
      <c r="R15">
        <v>42</v>
      </c>
      <c r="S15">
        <v>28</v>
      </c>
      <c r="T15">
        <v>43</v>
      </c>
      <c r="U15">
        <v>19</v>
      </c>
      <c r="V15">
        <v>49</v>
      </c>
      <c r="W15">
        <v>73</v>
      </c>
      <c r="X15">
        <v>11</v>
      </c>
      <c r="Y15">
        <v>43</v>
      </c>
      <c r="Z15">
        <v>35</v>
      </c>
    </row>
    <row r="16" spans="1:26" x14ac:dyDescent="0.25">
      <c r="A16" s="19"/>
      <c r="B16" s="19"/>
      <c r="C16" s="1">
        <v>44136</v>
      </c>
      <c r="D16">
        <v>67</v>
      </c>
      <c r="E16">
        <v>67</v>
      </c>
      <c r="F16">
        <v>40</v>
      </c>
      <c r="G16">
        <v>35</v>
      </c>
      <c r="H16">
        <v>59</v>
      </c>
      <c r="I16">
        <v>43</v>
      </c>
      <c r="J16">
        <v>59</v>
      </c>
      <c r="K16">
        <v>35</v>
      </c>
      <c r="L16">
        <v>67</v>
      </c>
      <c r="M16">
        <v>58</v>
      </c>
      <c r="N16">
        <v>79</v>
      </c>
      <c r="O16">
        <v>65</v>
      </c>
      <c r="P16">
        <v>99</v>
      </c>
      <c r="Q16">
        <v>51</v>
      </c>
      <c r="R16">
        <v>43</v>
      </c>
      <c r="S16">
        <v>59</v>
      </c>
      <c r="T16">
        <v>51</v>
      </c>
      <c r="U16">
        <v>30</v>
      </c>
      <c r="V16">
        <v>35</v>
      </c>
      <c r="W16">
        <v>48</v>
      </c>
      <c r="X16">
        <v>3</v>
      </c>
      <c r="Y16">
        <v>34</v>
      </c>
      <c r="Z16">
        <v>33</v>
      </c>
    </row>
    <row r="17" spans="1:26" s="2" customFormat="1" x14ac:dyDescent="0.25">
      <c r="B17" s="9"/>
      <c r="D17" s="2">
        <f>SUM(D14:D16)</f>
        <v>166</v>
      </c>
      <c r="E17" s="2">
        <f t="shared" ref="E17:Z17" si="4">SUM(E14:E16)</f>
        <v>161</v>
      </c>
      <c r="F17" s="2">
        <f t="shared" si="4"/>
        <v>114</v>
      </c>
      <c r="G17" s="2">
        <f t="shared" si="4"/>
        <v>119</v>
      </c>
      <c r="H17" s="2">
        <f t="shared" si="4"/>
        <v>132</v>
      </c>
      <c r="I17" s="2">
        <f t="shared" si="4"/>
        <v>117</v>
      </c>
      <c r="J17" s="2">
        <f t="shared" si="4"/>
        <v>132</v>
      </c>
      <c r="K17" s="2">
        <f t="shared" si="4"/>
        <v>119</v>
      </c>
      <c r="L17" s="2">
        <f t="shared" si="4"/>
        <v>226</v>
      </c>
      <c r="M17" s="2">
        <f t="shared" si="4"/>
        <v>196</v>
      </c>
      <c r="N17" s="2">
        <f t="shared" si="4"/>
        <v>231</v>
      </c>
      <c r="O17" s="2">
        <f t="shared" si="4"/>
        <v>205</v>
      </c>
      <c r="P17" s="2">
        <f t="shared" si="4"/>
        <v>258</v>
      </c>
      <c r="Q17" s="2">
        <f t="shared" si="4"/>
        <v>136</v>
      </c>
      <c r="R17" s="2">
        <f t="shared" si="4"/>
        <v>117</v>
      </c>
      <c r="S17" s="2">
        <f t="shared" si="4"/>
        <v>132</v>
      </c>
      <c r="T17" s="2">
        <f t="shared" si="4"/>
        <v>136</v>
      </c>
      <c r="U17" s="2">
        <f t="shared" si="4"/>
        <v>49</v>
      </c>
      <c r="V17" s="2">
        <f t="shared" si="4"/>
        <v>119</v>
      </c>
      <c r="W17" s="2">
        <f t="shared" si="4"/>
        <v>194</v>
      </c>
      <c r="X17" s="2">
        <f t="shared" si="4"/>
        <v>22</v>
      </c>
      <c r="Y17" s="2">
        <f t="shared" si="4"/>
        <v>111</v>
      </c>
      <c r="Z17" s="2">
        <f t="shared" si="4"/>
        <v>165</v>
      </c>
    </row>
    <row r="18" spans="1:26" x14ac:dyDescent="0.25">
      <c r="A18" s="19">
        <v>5</v>
      </c>
      <c r="B18" s="19" t="s">
        <v>25</v>
      </c>
      <c r="C18" s="1">
        <v>44075</v>
      </c>
      <c r="D18">
        <v>100</v>
      </c>
      <c r="E18">
        <v>102</v>
      </c>
      <c r="F18">
        <v>61</v>
      </c>
      <c r="G18">
        <v>102</v>
      </c>
      <c r="H18">
        <v>101</v>
      </c>
      <c r="I18">
        <v>61</v>
      </c>
      <c r="J18">
        <v>101</v>
      </c>
      <c r="K18">
        <v>102</v>
      </c>
      <c r="L18">
        <v>173</v>
      </c>
      <c r="M18">
        <v>185</v>
      </c>
      <c r="N18">
        <v>108</v>
      </c>
      <c r="O18">
        <v>76</v>
      </c>
      <c r="P18">
        <v>356</v>
      </c>
      <c r="Q18">
        <v>99</v>
      </c>
      <c r="R18">
        <v>61</v>
      </c>
      <c r="S18">
        <v>101</v>
      </c>
      <c r="T18">
        <v>91</v>
      </c>
      <c r="U18">
        <v>110</v>
      </c>
      <c r="V18">
        <v>102</v>
      </c>
      <c r="W18">
        <v>83</v>
      </c>
      <c r="X18">
        <v>30</v>
      </c>
      <c r="Y18">
        <v>56</v>
      </c>
      <c r="Z18">
        <v>109</v>
      </c>
    </row>
    <row r="19" spans="1:26" x14ac:dyDescent="0.25">
      <c r="A19" s="19"/>
      <c r="B19" s="19"/>
      <c r="C19" s="1">
        <v>44105</v>
      </c>
      <c r="D19">
        <v>94</v>
      </c>
      <c r="E19">
        <v>105</v>
      </c>
      <c r="F19">
        <v>84</v>
      </c>
      <c r="G19">
        <v>104</v>
      </c>
      <c r="H19">
        <v>66</v>
      </c>
      <c r="I19">
        <v>84</v>
      </c>
      <c r="J19">
        <v>66</v>
      </c>
      <c r="K19">
        <v>104</v>
      </c>
      <c r="L19">
        <v>141</v>
      </c>
      <c r="M19">
        <v>167</v>
      </c>
      <c r="N19">
        <v>193</v>
      </c>
      <c r="O19">
        <v>123</v>
      </c>
      <c r="P19">
        <v>322</v>
      </c>
      <c r="Q19">
        <v>111</v>
      </c>
      <c r="R19">
        <v>84</v>
      </c>
      <c r="S19">
        <v>66</v>
      </c>
      <c r="T19">
        <v>111</v>
      </c>
      <c r="U19">
        <v>89</v>
      </c>
      <c r="V19">
        <v>104</v>
      </c>
      <c r="W19">
        <v>104</v>
      </c>
      <c r="X19">
        <v>17</v>
      </c>
      <c r="Y19">
        <v>78</v>
      </c>
      <c r="Z19">
        <v>101</v>
      </c>
    </row>
    <row r="20" spans="1:26" x14ac:dyDescent="0.25">
      <c r="A20" s="19"/>
      <c r="B20" s="19"/>
      <c r="C20" s="1">
        <v>44136</v>
      </c>
      <c r="D20">
        <v>111</v>
      </c>
      <c r="E20">
        <v>96</v>
      </c>
      <c r="F20">
        <v>112</v>
      </c>
      <c r="G20">
        <v>81</v>
      </c>
      <c r="H20">
        <v>71</v>
      </c>
      <c r="I20">
        <v>102</v>
      </c>
      <c r="J20">
        <v>59</v>
      </c>
      <c r="K20">
        <v>54</v>
      </c>
      <c r="L20">
        <v>103</v>
      </c>
      <c r="M20">
        <v>129</v>
      </c>
      <c r="N20">
        <v>141</v>
      </c>
      <c r="O20">
        <v>143</v>
      </c>
      <c r="P20">
        <v>201</v>
      </c>
      <c r="Q20">
        <v>97</v>
      </c>
      <c r="R20">
        <v>104</v>
      </c>
      <c r="S20">
        <v>74</v>
      </c>
      <c r="T20">
        <v>99</v>
      </c>
      <c r="U20">
        <v>103</v>
      </c>
      <c r="V20">
        <v>81</v>
      </c>
      <c r="W20">
        <v>86</v>
      </c>
      <c r="X20">
        <v>22</v>
      </c>
      <c r="Y20">
        <v>46</v>
      </c>
      <c r="Z20">
        <v>68</v>
      </c>
    </row>
    <row r="21" spans="1:26" s="2" customFormat="1" x14ac:dyDescent="0.25">
      <c r="B21" s="9"/>
      <c r="D21" s="2">
        <f>SUM(D18:D20)</f>
        <v>305</v>
      </c>
      <c r="E21" s="2">
        <f t="shared" ref="E21:Z21" si="5">SUM(E18:E20)</f>
        <v>303</v>
      </c>
      <c r="F21" s="2">
        <f t="shared" si="5"/>
        <v>257</v>
      </c>
      <c r="G21" s="2">
        <f t="shared" si="5"/>
        <v>287</v>
      </c>
      <c r="H21" s="2">
        <f t="shared" si="5"/>
        <v>238</v>
      </c>
      <c r="I21" s="2">
        <f t="shared" si="5"/>
        <v>247</v>
      </c>
      <c r="J21" s="2">
        <f t="shared" si="5"/>
        <v>226</v>
      </c>
      <c r="K21" s="2">
        <f t="shared" si="5"/>
        <v>260</v>
      </c>
      <c r="L21" s="2">
        <f t="shared" si="5"/>
        <v>417</v>
      </c>
      <c r="M21" s="2">
        <f t="shared" si="5"/>
        <v>481</v>
      </c>
      <c r="N21" s="2">
        <f t="shared" si="5"/>
        <v>442</v>
      </c>
      <c r="O21" s="2">
        <f t="shared" si="5"/>
        <v>342</v>
      </c>
      <c r="P21" s="2">
        <f t="shared" si="5"/>
        <v>879</v>
      </c>
      <c r="Q21" s="2">
        <f t="shared" si="5"/>
        <v>307</v>
      </c>
      <c r="R21" s="2">
        <f t="shared" si="5"/>
        <v>249</v>
      </c>
      <c r="S21" s="2">
        <f t="shared" si="5"/>
        <v>241</v>
      </c>
      <c r="T21" s="2">
        <f t="shared" si="5"/>
        <v>301</v>
      </c>
      <c r="U21" s="2">
        <f t="shared" si="5"/>
        <v>302</v>
      </c>
      <c r="V21" s="2">
        <f t="shared" si="5"/>
        <v>287</v>
      </c>
      <c r="W21" s="2">
        <f t="shared" si="5"/>
        <v>273</v>
      </c>
      <c r="X21" s="2">
        <f t="shared" si="5"/>
        <v>69</v>
      </c>
      <c r="Y21" s="2">
        <f t="shared" si="5"/>
        <v>180</v>
      </c>
      <c r="Z21" s="2">
        <f t="shared" si="5"/>
        <v>278</v>
      </c>
    </row>
    <row r="22" spans="1:26" x14ac:dyDescent="0.25">
      <c r="A22" s="19">
        <v>6</v>
      </c>
      <c r="B22" s="19" t="s">
        <v>26</v>
      </c>
      <c r="C22" s="1">
        <v>44075</v>
      </c>
      <c r="D22">
        <v>43</v>
      </c>
      <c r="E22">
        <v>38</v>
      </c>
      <c r="F22">
        <v>33</v>
      </c>
      <c r="G22">
        <v>44</v>
      </c>
      <c r="H22">
        <v>27</v>
      </c>
      <c r="I22">
        <v>33</v>
      </c>
      <c r="J22">
        <v>27</v>
      </c>
      <c r="K22">
        <v>44</v>
      </c>
      <c r="L22">
        <v>56</v>
      </c>
      <c r="M22">
        <v>60</v>
      </c>
      <c r="N22">
        <v>61</v>
      </c>
      <c r="O22">
        <v>60</v>
      </c>
      <c r="P22">
        <v>129</v>
      </c>
      <c r="Q22">
        <v>66</v>
      </c>
      <c r="R22">
        <v>33</v>
      </c>
      <c r="S22">
        <v>27</v>
      </c>
      <c r="T22">
        <v>66</v>
      </c>
      <c r="U22">
        <v>37</v>
      </c>
      <c r="V22">
        <v>44</v>
      </c>
      <c r="W22">
        <v>37</v>
      </c>
      <c r="X22">
        <v>14</v>
      </c>
      <c r="Y22">
        <v>39</v>
      </c>
      <c r="Z22">
        <v>37</v>
      </c>
    </row>
    <row r="23" spans="1:26" x14ac:dyDescent="0.25">
      <c r="A23" s="19"/>
      <c r="B23" s="19"/>
      <c r="C23" s="1">
        <v>44105</v>
      </c>
      <c r="D23">
        <v>33</v>
      </c>
      <c r="E23">
        <v>22</v>
      </c>
      <c r="F23">
        <v>35</v>
      </c>
      <c r="G23">
        <v>32</v>
      </c>
      <c r="H23">
        <v>33</v>
      </c>
      <c r="I23">
        <v>35</v>
      </c>
      <c r="J23">
        <v>33</v>
      </c>
      <c r="K23">
        <v>32</v>
      </c>
      <c r="L23">
        <v>39</v>
      </c>
      <c r="M23">
        <v>52</v>
      </c>
      <c r="N23">
        <v>62</v>
      </c>
      <c r="O23">
        <v>61</v>
      </c>
      <c r="P23">
        <v>84</v>
      </c>
      <c r="Q23">
        <v>46</v>
      </c>
      <c r="R23">
        <v>35</v>
      </c>
      <c r="S23">
        <v>33</v>
      </c>
      <c r="T23">
        <v>46</v>
      </c>
      <c r="U23">
        <v>37</v>
      </c>
      <c r="V23">
        <v>32</v>
      </c>
      <c r="W23">
        <v>52</v>
      </c>
      <c r="X23">
        <v>6</v>
      </c>
      <c r="Y23">
        <v>32</v>
      </c>
      <c r="Z23">
        <v>25</v>
      </c>
    </row>
    <row r="24" spans="1:26" x14ac:dyDescent="0.25">
      <c r="A24" s="19"/>
      <c r="B24" s="19"/>
      <c r="C24" s="1">
        <v>44136</v>
      </c>
      <c r="D24">
        <v>46</v>
      </c>
      <c r="E24">
        <v>22</v>
      </c>
      <c r="F24">
        <v>39</v>
      </c>
      <c r="G24">
        <v>34</v>
      </c>
      <c r="H24">
        <v>35</v>
      </c>
      <c r="I24">
        <v>39</v>
      </c>
      <c r="J24">
        <v>35</v>
      </c>
      <c r="K24">
        <v>34</v>
      </c>
      <c r="L24">
        <v>48</v>
      </c>
      <c r="M24">
        <v>54</v>
      </c>
      <c r="N24">
        <v>58</v>
      </c>
      <c r="O24">
        <v>57</v>
      </c>
      <c r="P24">
        <v>96</v>
      </c>
      <c r="Q24">
        <v>40</v>
      </c>
      <c r="R24">
        <v>39</v>
      </c>
      <c r="S24">
        <v>35</v>
      </c>
      <c r="T24">
        <v>40</v>
      </c>
      <c r="U24">
        <v>33</v>
      </c>
      <c r="W24">
        <v>35</v>
      </c>
      <c r="X24">
        <v>13</v>
      </c>
      <c r="Y24">
        <v>30</v>
      </c>
      <c r="Z24">
        <v>34</v>
      </c>
    </row>
    <row r="25" spans="1:26" s="2" customFormat="1" x14ac:dyDescent="0.25">
      <c r="B25" s="9"/>
      <c r="D25" s="2">
        <f>SUM(D22:D24)</f>
        <v>122</v>
      </c>
      <c r="E25" s="2">
        <f t="shared" ref="E25:Z25" si="6">SUM(E22:E24)</f>
        <v>82</v>
      </c>
      <c r="F25" s="2">
        <f t="shared" si="6"/>
        <v>107</v>
      </c>
      <c r="G25" s="2">
        <f t="shared" si="6"/>
        <v>110</v>
      </c>
      <c r="H25" s="2">
        <f t="shared" si="6"/>
        <v>95</v>
      </c>
      <c r="I25" s="2">
        <f t="shared" si="6"/>
        <v>107</v>
      </c>
      <c r="J25" s="2">
        <f t="shared" si="6"/>
        <v>95</v>
      </c>
      <c r="K25" s="2">
        <f t="shared" si="6"/>
        <v>110</v>
      </c>
      <c r="L25" s="2">
        <f t="shared" si="6"/>
        <v>143</v>
      </c>
      <c r="M25" s="2">
        <f t="shared" si="6"/>
        <v>166</v>
      </c>
      <c r="N25" s="2">
        <f t="shared" si="6"/>
        <v>181</v>
      </c>
      <c r="O25" s="2">
        <f t="shared" si="6"/>
        <v>178</v>
      </c>
      <c r="P25" s="2">
        <f t="shared" si="6"/>
        <v>309</v>
      </c>
      <c r="Q25" s="2">
        <f t="shared" si="6"/>
        <v>152</v>
      </c>
      <c r="R25" s="2">
        <f t="shared" si="6"/>
        <v>107</v>
      </c>
      <c r="S25" s="2">
        <f t="shared" si="6"/>
        <v>95</v>
      </c>
      <c r="T25" s="2">
        <f t="shared" si="6"/>
        <v>152</v>
      </c>
      <c r="U25" s="2">
        <f t="shared" si="6"/>
        <v>107</v>
      </c>
      <c r="V25" s="2">
        <f t="shared" si="6"/>
        <v>76</v>
      </c>
      <c r="W25" s="2">
        <f t="shared" si="6"/>
        <v>124</v>
      </c>
      <c r="X25" s="2">
        <f t="shared" si="6"/>
        <v>33</v>
      </c>
      <c r="Y25" s="2">
        <f t="shared" si="6"/>
        <v>101</v>
      </c>
      <c r="Z25" s="2">
        <f t="shared" si="6"/>
        <v>96</v>
      </c>
    </row>
    <row r="26" spans="1:26" x14ac:dyDescent="0.25">
      <c r="A26" s="19">
        <v>7</v>
      </c>
      <c r="B26" s="19" t="s">
        <v>27</v>
      </c>
      <c r="C26" s="1">
        <v>44075</v>
      </c>
      <c r="D26">
        <v>265</v>
      </c>
      <c r="E26">
        <v>245</v>
      </c>
      <c r="F26">
        <v>152</v>
      </c>
      <c r="G26">
        <v>155</v>
      </c>
      <c r="H26">
        <v>149</v>
      </c>
      <c r="I26">
        <v>144</v>
      </c>
      <c r="J26">
        <v>129</v>
      </c>
      <c r="K26">
        <v>123</v>
      </c>
      <c r="L26">
        <v>375</v>
      </c>
      <c r="M26">
        <v>225</v>
      </c>
      <c r="N26">
        <v>178</v>
      </c>
      <c r="O26">
        <v>153</v>
      </c>
      <c r="P26">
        <v>288</v>
      </c>
      <c r="Q26">
        <v>223</v>
      </c>
      <c r="R26">
        <v>152</v>
      </c>
      <c r="S26">
        <v>149</v>
      </c>
      <c r="T26">
        <v>223</v>
      </c>
      <c r="U26">
        <v>170</v>
      </c>
      <c r="V26">
        <v>141</v>
      </c>
      <c r="W26">
        <v>169</v>
      </c>
      <c r="X26">
        <v>71</v>
      </c>
      <c r="Y26">
        <v>171</v>
      </c>
      <c r="Z26">
        <v>162</v>
      </c>
    </row>
    <row r="27" spans="1:26" x14ac:dyDescent="0.25">
      <c r="A27" s="19"/>
      <c r="B27" s="19"/>
      <c r="C27" s="1">
        <v>44105</v>
      </c>
      <c r="D27">
        <v>253</v>
      </c>
      <c r="E27">
        <v>253</v>
      </c>
      <c r="F27">
        <v>244</v>
      </c>
      <c r="G27">
        <v>138</v>
      </c>
      <c r="H27">
        <v>197</v>
      </c>
      <c r="I27">
        <v>244</v>
      </c>
      <c r="J27">
        <v>114</v>
      </c>
      <c r="K27">
        <v>130</v>
      </c>
      <c r="L27">
        <v>260</v>
      </c>
      <c r="M27">
        <v>273</v>
      </c>
      <c r="N27">
        <v>308</v>
      </c>
      <c r="O27">
        <v>169</v>
      </c>
      <c r="P27">
        <v>156</v>
      </c>
      <c r="Q27">
        <v>174</v>
      </c>
      <c r="R27">
        <v>244</v>
      </c>
      <c r="S27">
        <v>197</v>
      </c>
      <c r="T27">
        <v>174</v>
      </c>
      <c r="U27">
        <v>133</v>
      </c>
      <c r="V27">
        <v>136</v>
      </c>
      <c r="W27">
        <v>144</v>
      </c>
      <c r="Z27">
        <v>139</v>
      </c>
    </row>
    <row r="28" spans="1:26" x14ac:dyDescent="0.25">
      <c r="A28" s="19"/>
      <c r="B28" s="19"/>
      <c r="C28" s="1">
        <v>44136</v>
      </c>
      <c r="D28">
        <v>261</v>
      </c>
      <c r="E28">
        <v>261</v>
      </c>
      <c r="F28">
        <v>172</v>
      </c>
      <c r="G28">
        <v>150</v>
      </c>
      <c r="H28">
        <v>143</v>
      </c>
      <c r="I28">
        <v>178</v>
      </c>
      <c r="J28">
        <v>112</v>
      </c>
      <c r="K28">
        <v>117</v>
      </c>
      <c r="L28">
        <v>264</v>
      </c>
      <c r="M28">
        <v>227</v>
      </c>
      <c r="N28">
        <v>201</v>
      </c>
      <c r="O28">
        <v>221</v>
      </c>
      <c r="P28">
        <v>137</v>
      </c>
      <c r="Q28">
        <v>136</v>
      </c>
      <c r="R28">
        <v>182</v>
      </c>
      <c r="S28">
        <v>143</v>
      </c>
      <c r="T28">
        <v>137</v>
      </c>
      <c r="U28">
        <v>102</v>
      </c>
      <c r="V28">
        <v>134</v>
      </c>
      <c r="X28">
        <v>50</v>
      </c>
      <c r="Y28">
        <v>137</v>
      </c>
      <c r="Z28">
        <v>118</v>
      </c>
    </row>
    <row r="29" spans="1:26" s="2" customFormat="1" x14ac:dyDescent="0.25">
      <c r="B29" s="9"/>
      <c r="D29" s="2">
        <f>SUM(D26:D28)</f>
        <v>779</v>
      </c>
      <c r="E29" s="2">
        <f t="shared" ref="E29:Z29" si="7">SUM(E26:E28)</f>
        <v>759</v>
      </c>
      <c r="F29" s="2">
        <f t="shared" si="7"/>
        <v>568</v>
      </c>
      <c r="G29" s="2">
        <f t="shared" si="7"/>
        <v>443</v>
      </c>
      <c r="H29" s="2">
        <f t="shared" si="7"/>
        <v>489</v>
      </c>
      <c r="I29" s="2">
        <f t="shared" si="7"/>
        <v>566</v>
      </c>
      <c r="J29" s="2">
        <f t="shared" si="7"/>
        <v>355</v>
      </c>
      <c r="K29" s="2">
        <f t="shared" si="7"/>
        <v>370</v>
      </c>
      <c r="L29" s="2">
        <f t="shared" si="7"/>
        <v>899</v>
      </c>
      <c r="M29" s="2">
        <f t="shared" si="7"/>
        <v>725</v>
      </c>
      <c r="N29" s="2">
        <f t="shared" si="7"/>
        <v>687</v>
      </c>
      <c r="O29" s="2">
        <f t="shared" si="7"/>
        <v>543</v>
      </c>
      <c r="P29" s="2">
        <f t="shared" si="7"/>
        <v>581</v>
      </c>
      <c r="Q29" s="2">
        <f t="shared" si="7"/>
        <v>533</v>
      </c>
      <c r="R29" s="2">
        <f t="shared" si="7"/>
        <v>578</v>
      </c>
      <c r="S29" s="2">
        <f t="shared" si="7"/>
        <v>489</v>
      </c>
      <c r="T29" s="2">
        <f t="shared" si="7"/>
        <v>534</v>
      </c>
      <c r="U29" s="2">
        <f t="shared" si="7"/>
        <v>405</v>
      </c>
      <c r="V29" s="2">
        <f t="shared" si="7"/>
        <v>411</v>
      </c>
      <c r="W29" s="2">
        <f t="shared" si="7"/>
        <v>313</v>
      </c>
      <c r="X29" s="2">
        <f t="shared" si="7"/>
        <v>121</v>
      </c>
      <c r="Y29" s="2">
        <f t="shared" si="7"/>
        <v>308</v>
      </c>
      <c r="Z29" s="2">
        <f t="shared" si="7"/>
        <v>419</v>
      </c>
    </row>
    <row r="30" spans="1:26" x14ac:dyDescent="0.25">
      <c r="A30" s="19">
        <v>8</v>
      </c>
      <c r="B30" s="19" t="s">
        <v>28</v>
      </c>
      <c r="C30" s="1">
        <v>44075</v>
      </c>
      <c r="D30">
        <v>101</v>
      </c>
      <c r="E30">
        <v>97</v>
      </c>
      <c r="F30">
        <v>77</v>
      </c>
      <c r="G30">
        <v>80</v>
      </c>
      <c r="H30">
        <v>123</v>
      </c>
      <c r="I30">
        <v>77</v>
      </c>
      <c r="J30">
        <v>80</v>
      </c>
      <c r="K30">
        <v>123</v>
      </c>
      <c r="L30">
        <v>187</v>
      </c>
      <c r="M30">
        <v>182</v>
      </c>
      <c r="N30">
        <v>150</v>
      </c>
      <c r="O30">
        <v>136</v>
      </c>
      <c r="P30">
        <v>336</v>
      </c>
      <c r="Q30">
        <v>156</v>
      </c>
      <c r="R30">
        <v>77</v>
      </c>
      <c r="S30">
        <v>80</v>
      </c>
      <c r="T30">
        <v>156</v>
      </c>
      <c r="U30">
        <v>102</v>
      </c>
      <c r="V30">
        <v>123</v>
      </c>
      <c r="W30">
        <v>96</v>
      </c>
      <c r="X30">
        <v>25</v>
      </c>
      <c r="Y30">
        <v>88</v>
      </c>
      <c r="Z30">
        <v>129</v>
      </c>
    </row>
    <row r="31" spans="1:26" x14ac:dyDescent="0.25">
      <c r="A31" s="19"/>
      <c r="B31" s="19"/>
      <c r="C31" s="1">
        <v>44105</v>
      </c>
      <c r="D31">
        <v>134</v>
      </c>
      <c r="E31">
        <v>94</v>
      </c>
      <c r="F31">
        <v>134</v>
      </c>
      <c r="G31">
        <v>71</v>
      </c>
      <c r="H31">
        <v>126</v>
      </c>
      <c r="I31">
        <v>79</v>
      </c>
      <c r="J31">
        <v>76</v>
      </c>
      <c r="K31">
        <v>71</v>
      </c>
      <c r="L31">
        <v>163</v>
      </c>
      <c r="M31">
        <v>202</v>
      </c>
      <c r="N31">
        <v>104</v>
      </c>
      <c r="O31">
        <v>118</v>
      </c>
      <c r="P31">
        <v>71</v>
      </c>
      <c r="Q31">
        <v>208</v>
      </c>
      <c r="R31">
        <v>76</v>
      </c>
      <c r="S31">
        <v>79</v>
      </c>
      <c r="T31">
        <v>235</v>
      </c>
      <c r="V31">
        <v>177</v>
      </c>
      <c r="X31">
        <v>27</v>
      </c>
      <c r="Y31">
        <v>73</v>
      </c>
      <c r="Z31">
        <v>89</v>
      </c>
    </row>
    <row r="32" spans="1:26" x14ac:dyDescent="0.25">
      <c r="A32" s="19"/>
      <c r="B32" s="19"/>
      <c r="C32" s="1">
        <v>44136</v>
      </c>
      <c r="D32">
        <v>93</v>
      </c>
      <c r="E32">
        <v>69</v>
      </c>
      <c r="F32">
        <v>101</v>
      </c>
      <c r="G32">
        <v>61</v>
      </c>
      <c r="H32">
        <v>64</v>
      </c>
      <c r="I32">
        <v>101</v>
      </c>
      <c r="J32">
        <v>61</v>
      </c>
      <c r="K32">
        <v>64</v>
      </c>
      <c r="L32">
        <v>115</v>
      </c>
      <c r="M32">
        <v>133</v>
      </c>
      <c r="N32">
        <v>130</v>
      </c>
      <c r="O32">
        <v>137</v>
      </c>
      <c r="P32">
        <v>172</v>
      </c>
      <c r="Q32">
        <v>93</v>
      </c>
      <c r="R32">
        <v>101</v>
      </c>
      <c r="S32">
        <v>61</v>
      </c>
      <c r="T32">
        <v>93</v>
      </c>
      <c r="U32">
        <v>64</v>
      </c>
      <c r="V32">
        <v>64</v>
      </c>
      <c r="W32">
        <v>96</v>
      </c>
      <c r="X32">
        <v>11</v>
      </c>
      <c r="Y32">
        <v>61</v>
      </c>
      <c r="Z32">
        <v>45</v>
      </c>
    </row>
    <row r="33" spans="1:26" s="2" customFormat="1" x14ac:dyDescent="0.25">
      <c r="B33" s="9"/>
      <c r="D33" s="2">
        <f>SUM(D30:D32)</f>
        <v>328</v>
      </c>
      <c r="E33" s="2">
        <f t="shared" ref="E33:Z33" si="8">SUM(E30:E32)</f>
        <v>260</v>
      </c>
      <c r="F33" s="2">
        <f t="shared" si="8"/>
        <v>312</v>
      </c>
      <c r="G33" s="2">
        <f t="shared" si="8"/>
        <v>212</v>
      </c>
      <c r="H33" s="2">
        <f t="shared" si="8"/>
        <v>313</v>
      </c>
      <c r="I33" s="2">
        <f t="shared" si="8"/>
        <v>257</v>
      </c>
      <c r="J33" s="2">
        <f t="shared" si="8"/>
        <v>217</v>
      </c>
      <c r="K33" s="2">
        <f t="shared" si="8"/>
        <v>258</v>
      </c>
      <c r="L33" s="2">
        <f t="shared" si="8"/>
        <v>465</v>
      </c>
      <c r="M33" s="2">
        <f t="shared" si="8"/>
        <v>517</v>
      </c>
      <c r="N33" s="2">
        <f t="shared" si="8"/>
        <v>384</v>
      </c>
      <c r="O33" s="2">
        <f t="shared" si="8"/>
        <v>391</v>
      </c>
      <c r="P33" s="2">
        <f t="shared" si="8"/>
        <v>579</v>
      </c>
      <c r="Q33" s="2">
        <f t="shared" si="8"/>
        <v>457</v>
      </c>
      <c r="R33" s="2">
        <f t="shared" si="8"/>
        <v>254</v>
      </c>
      <c r="S33" s="2">
        <f t="shared" si="8"/>
        <v>220</v>
      </c>
      <c r="T33" s="2">
        <f t="shared" si="8"/>
        <v>484</v>
      </c>
      <c r="U33" s="2">
        <f t="shared" si="8"/>
        <v>166</v>
      </c>
      <c r="V33" s="2">
        <f t="shared" si="8"/>
        <v>364</v>
      </c>
      <c r="W33" s="2">
        <f t="shared" si="8"/>
        <v>192</v>
      </c>
      <c r="X33" s="2">
        <f t="shared" si="8"/>
        <v>63</v>
      </c>
      <c r="Y33" s="2">
        <f t="shared" si="8"/>
        <v>222</v>
      </c>
      <c r="Z33" s="2">
        <f t="shared" si="8"/>
        <v>263</v>
      </c>
    </row>
    <row r="34" spans="1:26" x14ac:dyDescent="0.25">
      <c r="A34" s="19">
        <v>9</v>
      </c>
      <c r="B34" s="19" t="s">
        <v>29</v>
      </c>
      <c r="C34" s="1">
        <v>44075</v>
      </c>
      <c r="D34">
        <v>69</v>
      </c>
      <c r="E34">
        <v>69</v>
      </c>
      <c r="F34">
        <v>58</v>
      </c>
      <c r="G34">
        <v>60</v>
      </c>
      <c r="H34">
        <v>59</v>
      </c>
      <c r="I34">
        <v>58</v>
      </c>
      <c r="J34">
        <v>50</v>
      </c>
      <c r="K34">
        <v>59</v>
      </c>
      <c r="L34">
        <v>128</v>
      </c>
      <c r="M34">
        <v>65</v>
      </c>
      <c r="N34">
        <v>52</v>
      </c>
      <c r="O34">
        <v>64</v>
      </c>
      <c r="P34">
        <v>248</v>
      </c>
      <c r="Q34">
        <v>75</v>
      </c>
      <c r="R34">
        <v>58</v>
      </c>
      <c r="S34">
        <v>51</v>
      </c>
      <c r="T34">
        <v>75</v>
      </c>
      <c r="U34">
        <v>84</v>
      </c>
      <c r="V34">
        <v>59</v>
      </c>
      <c r="W34">
        <v>99</v>
      </c>
      <c r="X34">
        <v>9</v>
      </c>
      <c r="Y34">
        <v>30</v>
      </c>
      <c r="Z34">
        <v>68</v>
      </c>
    </row>
    <row r="35" spans="1:26" x14ac:dyDescent="0.25">
      <c r="A35" s="19"/>
      <c r="B35" s="19"/>
      <c r="C35" s="1">
        <v>44105</v>
      </c>
      <c r="D35">
        <v>78</v>
      </c>
      <c r="E35">
        <v>78</v>
      </c>
      <c r="F35">
        <v>56</v>
      </c>
      <c r="G35">
        <v>53</v>
      </c>
      <c r="H35">
        <v>44</v>
      </c>
      <c r="I35">
        <v>56</v>
      </c>
      <c r="J35">
        <v>53</v>
      </c>
      <c r="K35">
        <v>44</v>
      </c>
      <c r="L35">
        <v>78</v>
      </c>
      <c r="M35">
        <v>56</v>
      </c>
      <c r="N35">
        <v>53</v>
      </c>
      <c r="O35">
        <v>44</v>
      </c>
      <c r="P35">
        <v>141</v>
      </c>
      <c r="Q35">
        <v>62</v>
      </c>
      <c r="R35">
        <v>56</v>
      </c>
      <c r="S35">
        <v>53</v>
      </c>
      <c r="T35">
        <v>62</v>
      </c>
      <c r="U35">
        <v>66</v>
      </c>
      <c r="V35">
        <v>44</v>
      </c>
      <c r="W35">
        <v>64</v>
      </c>
      <c r="X35">
        <v>7</v>
      </c>
      <c r="Y35">
        <v>28</v>
      </c>
      <c r="Z35">
        <v>52</v>
      </c>
    </row>
    <row r="36" spans="1:26" x14ac:dyDescent="0.25">
      <c r="A36" s="19"/>
      <c r="B36" s="19"/>
      <c r="C36" s="1">
        <v>44136</v>
      </c>
      <c r="D36">
        <v>68</v>
      </c>
      <c r="E36">
        <v>68</v>
      </c>
      <c r="F36">
        <v>68</v>
      </c>
      <c r="G36">
        <v>65</v>
      </c>
      <c r="H36">
        <v>55</v>
      </c>
      <c r="I36">
        <v>68</v>
      </c>
      <c r="J36">
        <v>55</v>
      </c>
      <c r="K36">
        <v>55</v>
      </c>
      <c r="L36">
        <v>68</v>
      </c>
      <c r="M36">
        <v>68</v>
      </c>
      <c r="N36">
        <v>56</v>
      </c>
      <c r="O36">
        <v>59</v>
      </c>
      <c r="P36">
        <v>94</v>
      </c>
      <c r="Q36">
        <v>47</v>
      </c>
      <c r="R36">
        <v>68</v>
      </c>
      <c r="S36">
        <v>65</v>
      </c>
      <c r="T36">
        <v>47</v>
      </c>
      <c r="U36">
        <v>37</v>
      </c>
      <c r="V36">
        <v>55</v>
      </c>
      <c r="W36">
        <v>50</v>
      </c>
      <c r="X36">
        <v>6</v>
      </c>
      <c r="Y36">
        <v>25</v>
      </c>
      <c r="Z36">
        <v>34</v>
      </c>
    </row>
    <row r="37" spans="1:26" s="2" customFormat="1" x14ac:dyDescent="0.25">
      <c r="B37" s="9"/>
      <c r="D37" s="2">
        <f>SUM(D34:D36)</f>
        <v>215</v>
      </c>
      <c r="E37" s="2">
        <f t="shared" ref="E37:Z37" si="9">SUM(E34:E36)</f>
        <v>215</v>
      </c>
      <c r="F37" s="2">
        <f t="shared" si="9"/>
        <v>182</v>
      </c>
      <c r="G37" s="2">
        <f t="shared" si="9"/>
        <v>178</v>
      </c>
      <c r="H37" s="2">
        <f t="shared" si="9"/>
        <v>158</v>
      </c>
      <c r="I37" s="2">
        <f t="shared" si="9"/>
        <v>182</v>
      </c>
      <c r="J37" s="2">
        <f t="shared" si="9"/>
        <v>158</v>
      </c>
      <c r="K37" s="2">
        <f t="shared" si="9"/>
        <v>158</v>
      </c>
      <c r="L37" s="2">
        <f t="shared" si="9"/>
        <v>274</v>
      </c>
      <c r="M37" s="2">
        <f t="shared" si="9"/>
        <v>189</v>
      </c>
      <c r="N37" s="2">
        <f t="shared" si="9"/>
        <v>161</v>
      </c>
      <c r="O37" s="2">
        <f t="shared" si="9"/>
        <v>167</v>
      </c>
      <c r="P37" s="2">
        <f t="shared" si="9"/>
        <v>483</v>
      </c>
      <c r="Q37" s="2">
        <f t="shared" si="9"/>
        <v>184</v>
      </c>
      <c r="R37" s="2">
        <f t="shared" si="9"/>
        <v>182</v>
      </c>
      <c r="S37" s="2">
        <f t="shared" si="9"/>
        <v>169</v>
      </c>
      <c r="T37" s="2">
        <f t="shared" si="9"/>
        <v>184</v>
      </c>
      <c r="U37" s="2">
        <f t="shared" si="9"/>
        <v>187</v>
      </c>
      <c r="V37" s="2">
        <f t="shared" si="9"/>
        <v>158</v>
      </c>
      <c r="W37" s="2">
        <f t="shared" si="9"/>
        <v>213</v>
      </c>
      <c r="X37" s="2">
        <f t="shared" si="9"/>
        <v>22</v>
      </c>
      <c r="Y37" s="2">
        <f t="shared" si="9"/>
        <v>83</v>
      </c>
      <c r="Z37" s="2">
        <f t="shared" si="9"/>
        <v>154</v>
      </c>
    </row>
    <row r="38" spans="1:26" x14ac:dyDescent="0.25">
      <c r="C38" t="s">
        <v>30</v>
      </c>
      <c r="F38" t="s">
        <v>30</v>
      </c>
    </row>
  </sheetData>
  <sheetProtection algorithmName="SHA-512" hashValue="NjJMNd2n8ZUXcP0kfkeELe8EtbAo3K06d6p9K8+hJCgezxTCFDOrYsrFIZR9XgcRTrBOSI+wU0aGSuKp0TuAeA==" saltValue="9zuYllDHASxRYChKSKvojQ==" spinCount="100000" sheet="1" objects="1" scenarios="1"/>
  <mergeCells count="18">
    <mergeCell ref="A2:A4"/>
    <mergeCell ref="B2:B4"/>
    <mergeCell ref="A6:A8"/>
    <mergeCell ref="B6:B8"/>
    <mergeCell ref="A10:A12"/>
    <mergeCell ref="B10:B12"/>
    <mergeCell ref="A14:A16"/>
    <mergeCell ref="B14:B16"/>
    <mergeCell ref="A18:A20"/>
    <mergeCell ref="B18:B20"/>
    <mergeCell ref="A22:A24"/>
    <mergeCell ref="B22:B24"/>
    <mergeCell ref="A26:A28"/>
    <mergeCell ref="B26:B28"/>
    <mergeCell ref="A30:A32"/>
    <mergeCell ref="B30:B32"/>
    <mergeCell ref="A34:A36"/>
    <mergeCell ref="B34:B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2E3E-1EFA-4E12-BDD3-E878FF710E28}">
  <dimension ref="A1:N37"/>
  <sheetViews>
    <sheetView zoomScale="96" zoomScaleNormal="96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5" sqref="C5"/>
    </sheetView>
  </sheetViews>
  <sheetFormatPr defaultRowHeight="15" x14ac:dyDescent="0.25"/>
  <cols>
    <col min="1" max="1" width="18.42578125" style="8" customWidth="1"/>
    <col min="2" max="2" width="18.28515625" customWidth="1"/>
  </cols>
  <sheetData>
    <row r="1" spans="1:14" x14ac:dyDescent="0.25">
      <c r="A1" s="8" t="s">
        <v>0</v>
      </c>
      <c r="C1" t="s">
        <v>2</v>
      </c>
      <c r="D1" t="s">
        <v>3</v>
      </c>
      <c r="E1" t="s">
        <v>36</v>
      </c>
      <c r="F1" t="s">
        <v>37</v>
      </c>
      <c r="G1" t="s">
        <v>55</v>
      </c>
      <c r="H1" t="s">
        <v>15</v>
      </c>
      <c r="I1" t="s">
        <v>40</v>
      </c>
      <c r="J1" t="s">
        <v>39</v>
      </c>
      <c r="K1" t="s">
        <v>20</v>
      </c>
      <c r="L1" t="s">
        <v>33</v>
      </c>
      <c r="M1" t="s">
        <v>34</v>
      </c>
      <c r="N1" t="s">
        <v>35</v>
      </c>
    </row>
    <row r="2" spans="1:14" x14ac:dyDescent="0.25">
      <c r="A2" s="19" t="s">
        <v>21</v>
      </c>
      <c r="B2" s="1">
        <v>44075</v>
      </c>
      <c r="C2">
        <v>160</v>
      </c>
      <c r="D2">
        <v>60</v>
      </c>
      <c r="E2">
        <v>130</v>
      </c>
      <c r="F2">
        <v>125</v>
      </c>
      <c r="G2">
        <v>520</v>
      </c>
      <c r="H2">
        <v>90</v>
      </c>
      <c r="I2">
        <v>71</v>
      </c>
      <c r="J2">
        <v>140</v>
      </c>
      <c r="K2">
        <v>70</v>
      </c>
      <c r="L2">
        <v>70</v>
      </c>
      <c r="M2">
        <v>30</v>
      </c>
      <c r="N2">
        <v>60</v>
      </c>
    </row>
    <row r="3" spans="1:14" x14ac:dyDescent="0.25">
      <c r="A3" s="19"/>
      <c r="B3" s="1">
        <v>44105</v>
      </c>
      <c r="C3">
        <v>180</v>
      </c>
      <c r="D3">
        <v>90</v>
      </c>
      <c r="E3">
        <v>140</v>
      </c>
      <c r="F3">
        <v>128</v>
      </c>
      <c r="G3">
        <v>400</v>
      </c>
      <c r="H3">
        <v>90</v>
      </c>
      <c r="I3">
        <v>93</v>
      </c>
      <c r="J3">
        <v>110</v>
      </c>
      <c r="K3">
        <v>45</v>
      </c>
      <c r="L3">
        <v>110</v>
      </c>
      <c r="M3">
        <v>60</v>
      </c>
      <c r="N3">
        <v>50</v>
      </c>
    </row>
    <row r="4" spans="1:14" x14ac:dyDescent="0.25">
      <c r="A4" s="19"/>
      <c r="B4" s="1">
        <v>44136</v>
      </c>
      <c r="C4">
        <v>160</v>
      </c>
      <c r="D4">
        <v>50</v>
      </c>
      <c r="E4">
        <v>160</v>
      </c>
      <c r="F4">
        <v>152</v>
      </c>
      <c r="G4">
        <v>300</v>
      </c>
      <c r="H4">
        <v>90</v>
      </c>
      <c r="I4">
        <v>88</v>
      </c>
      <c r="J4">
        <v>80</v>
      </c>
      <c r="K4">
        <v>50</v>
      </c>
      <c r="L4">
        <v>80</v>
      </c>
      <c r="M4">
        <v>30</v>
      </c>
      <c r="N4">
        <v>30</v>
      </c>
    </row>
    <row r="5" spans="1:14" x14ac:dyDescent="0.25">
      <c r="A5" s="9"/>
      <c r="B5" s="2"/>
      <c r="C5" s="2">
        <f>SUM(C2:C4)</f>
        <v>500</v>
      </c>
      <c r="D5" s="2">
        <f t="shared" ref="D5:N5" si="0">SUM(D2:D4)</f>
        <v>200</v>
      </c>
      <c r="E5" s="2">
        <f t="shared" si="0"/>
        <v>430</v>
      </c>
      <c r="F5" s="2">
        <f t="shared" si="0"/>
        <v>405</v>
      </c>
      <c r="G5" s="2">
        <f t="shared" si="0"/>
        <v>1220</v>
      </c>
      <c r="H5" s="2">
        <f t="shared" si="0"/>
        <v>270</v>
      </c>
      <c r="I5" s="2">
        <f t="shared" si="0"/>
        <v>252</v>
      </c>
      <c r="J5" s="2">
        <f t="shared" si="0"/>
        <v>330</v>
      </c>
      <c r="K5" s="2">
        <f t="shared" si="0"/>
        <v>165</v>
      </c>
      <c r="L5" s="2">
        <f t="shared" si="0"/>
        <v>260</v>
      </c>
      <c r="M5" s="2">
        <f t="shared" si="0"/>
        <v>120</v>
      </c>
      <c r="N5" s="2">
        <f t="shared" si="0"/>
        <v>140</v>
      </c>
    </row>
    <row r="6" spans="1:14" x14ac:dyDescent="0.25">
      <c r="A6" s="19" t="s">
        <v>22</v>
      </c>
      <c r="B6" s="1">
        <v>44075</v>
      </c>
      <c r="C6">
        <v>300</v>
      </c>
      <c r="D6">
        <v>150</v>
      </c>
      <c r="E6">
        <v>340</v>
      </c>
      <c r="F6">
        <v>352</v>
      </c>
      <c r="G6">
        <v>1580</v>
      </c>
      <c r="H6">
        <v>230</v>
      </c>
      <c r="I6">
        <v>196</v>
      </c>
      <c r="J6">
        <v>350</v>
      </c>
      <c r="K6">
        <v>160</v>
      </c>
      <c r="L6">
        <v>160</v>
      </c>
      <c r="M6">
        <v>180</v>
      </c>
      <c r="N6">
        <v>160</v>
      </c>
    </row>
    <row r="7" spans="1:14" x14ac:dyDescent="0.25">
      <c r="A7" s="19"/>
      <c r="B7" s="1">
        <v>44105</v>
      </c>
      <c r="C7">
        <v>340</v>
      </c>
      <c r="D7">
        <v>200</v>
      </c>
      <c r="E7">
        <v>380</v>
      </c>
      <c r="F7">
        <v>350</v>
      </c>
      <c r="G7">
        <v>1180</v>
      </c>
      <c r="H7">
        <v>160</v>
      </c>
      <c r="I7">
        <v>251</v>
      </c>
      <c r="J7">
        <v>240</v>
      </c>
      <c r="K7">
        <v>130</v>
      </c>
      <c r="L7">
        <v>200</v>
      </c>
      <c r="M7">
        <v>120</v>
      </c>
      <c r="N7">
        <v>100</v>
      </c>
    </row>
    <row r="8" spans="1:14" x14ac:dyDescent="0.25">
      <c r="A8" s="19"/>
      <c r="B8" s="1">
        <v>44136</v>
      </c>
      <c r="C8">
        <v>280</v>
      </c>
      <c r="D8">
        <v>180</v>
      </c>
      <c r="E8">
        <v>410</v>
      </c>
      <c r="F8">
        <v>348</v>
      </c>
      <c r="G8">
        <v>1000</v>
      </c>
      <c r="H8">
        <v>170</v>
      </c>
      <c r="I8">
        <v>316</v>
      </c>
      <c r="J8">
        <v>180</v>
      </c>
      <c r="K8">
        <v>90</v>
      </c>
      <c r="L8">
        <v>150</v>
      </c>
      <c r="M8">
        <v>100</v>
      </c>
      <c r="N8">
        <v>70</v>
      </c>
    </row>
    <row r="9" spans="1:14" x14ac:dyDescent="0.25">
      <c r="A9" s="9"/>
      <c r="B9" s="2"/>
      <c r="C9" s="2">
        <f>SUM(C6:C8)</f>
        <v>920</v>
      </c>
      <c r="D9" s="2">
        <f t="shared" ref="D9:N9" si="1">SUM(D6:D8)</f>
        <v>530</v>
      </c>
      <c r="E9" s="2">
        <f t="shared" si="1"/>
        <v>1130</v>
      </c>
      <c r="F9" s="2">
        <f t="shared" si="1"/>
        <v>1050</v>
      </c>
      <c r="G9" s="2">
        <f t="shared" si="1"/>
        <v>3760</v>
      </c>
      <c r="H9" s="2">
        <f t="shared" si="1"/>
        <v>560</v>
      </c>
      <c r="I9" s="2">
        <f t="shared" si="1"/>
        <v>763</v>
      </c>
      <c r="J9" s="2">
        <f t="shared" si="1"/>
        <v>770</v>
      </c>
      <c r="K9" s="2">
        <f t="shared" si="1"/>
        <v>380</v>
      </c>
      <c r="L9" s="2">
        <f t="shared" si="1"/>
        <v>510</v>
      </c>
      <c r="M9" s="2">
        <f t="shared" si="1"/>
        <v>400</v>
      </c>
      <c r="N9" s="2">
        <f t="shared" si="1"/>
        <v>330</v>
      </c>
    </row>
    <row r="10" spans="1:14" x14ac:dyDescent="0.25">
      <c r="A10" s="19" t="s">
        <v>23</v>
      </c>
      <c r="B10" s="1">
        <v>44075</v>
      </c>
      <c r="C10">
        <v>280</v>
      </c>
      <c r="D10">
        <v>160</v>
      </c>
      <c r="E10">
        <v>320</v>
      </c>
      <c r="F10">
        <v>356</v>
      </c>
      <c r="G10">
        <v>1440</v>
      </c>
      <c r="H10">
        <v>180</v>
      </c>
      <c r="I10">
        <v>190</v>
      </c>
      <c r="J10">
        <v>270</v>
      </c>
      <c r="K10">
        <v>135</v>
      </c>
      <c r="L10">
        <v>160</v>
      </c>
      <c r="M10">
        <v>150</v>
      </c>
      <c r="N10">
        <v>130</v>
      </c>
    </row>
    <row r="11" spans="1:14" x14ac:dyDescent="0.25">
      <c r="A11" s="19"/>
      <c r="B11" s="1">
        <v>44105</v>
      </c>
      <c r="C11">
        <v>240</v>
      </c>
      <c r="D11">
        <v>150</v>
      </c>
      <c r="E11">
        <v>260</v>
      </c>
      <c r="F11">
        <v>456</v>
      </c>
      <c r="G11">
        <v>1080</v>
      </c>
      <c r="H11">
        <v>180</v>
      </c>
      <c r="I11">
        <v>208</v>
      </c>
      <c r="J11">
        <v>300</v>
      </c>
      <c r="K11">
        <v>100</v>
      </c>
      <c r="L11">
        <v>200</v>
      </c>
      <c r="M11">
        <v>100</v>
      </c>
      <c r="N11">
        <v>130</v>
      </c>
    </row>
    <row r="12" spans="1:14" x14ac:dyDescent="0.25">
      <c r="A12" s="19"/>
      <c r="B12" s="1">
        <v>44136</v>
      </c>
      <c r="C12">
        <v>260</v>
      </c>
      <c r="D12">
        <v>150</v>
      </c>
      <c r="E12">
        <v>340</v>
      </c>
      <c r="F12">
        <v>336</v>
      </c>
      <c r="G12">
        <v>980</v>
      </c>
      <c r="H12">
        <v>150</v>
      </c>
      <c r="I12">
        <v>258</v>
      </c>
      <c r="J12">
        <v>240</v>
      </c>
      <c r="K12">
        <v>85</v>
      </c>
      <c r="L12">
        <v>150</v>
      </c>
      <c r="M12">
        <v>90</v>
      </c>
      <c r="N12">
        <v>70</v>
      </c>
    </row>
    <row r="13" spans="1:14" x14ac:dyDescent="0.25">
      <c r="A13" s="9"/>
      <c r="B13" s="2"/>
      <c r="C13" s="2">
        <f>SUM(C10:C12)</f>
        <v>780</v>
      </c>
      <c r="D13" s="2">
        <f t="shared" ref="D13:N13" si="2">SUM(D10:D12)</f>
        <v>460</v>
      </c>
      <c r="E13" s="2">
        <f t="shared" si="2"/>
        <v>920</v>
      </c>
      <c r="F13" s="2">
        <f t="shared" si="2"/>
        <v>1148</v>
      </c>
      <c r="G13" s="2">
        <f t="shared" si="2"/>
        <v>3500</v>
      </c>
      <c r="H13" s="2">
        <f t="shared" si="2"/>
        <v>510</v>
      </c>
      <c r="I13" s="2">
        <f t="shared" si="2"/>
        <v>656</v>
      </c>
      <c r="J13" s="2">
        <f t="shared" si="2"/>
        <v>810</v>
      </c>
      <c r="K13" s="2">
        <f t="shared" si="2"/>
        <v>320</v>
      </c>
      <c r="L13" s="2">
        <f t="shared" si="2"/>
        <v>510</v>
      </c>
      <c r="M13" s="2">
        <f t="shared" si="2"/>
        <v>340</v>
      </c>
      <c r="N13" s="2">
        <f t="shared" si="2"/>
        <v>330</v>
      </c>
    </row>
    <row r="14" spans="1:14" x14ac:dyDescent="0.25">
      <c r="A14" s="19" t="s">
        <v>24</v>
      </c>
      <c r="B14" s="1">
        <v>44075</v>
      </c>
      <c r="C14">
        <v>140</v>
      </c>
      <c r="D14">
        <v>40</v>
      </c>
      <c r="E14">
        <v>120</v>
      </c>
      <c r="F14">
        <v>112</v>
      </c>
      <c r="G14">
        <v>840</v>
      </c>
      <c r="H14">
        <v>90</v>
      </c>
      <c r="I14">
        <v>77</v>
      </c>
      <c r="J14">
        <v>240</v>
      </c>
      <c r="K14">
        <v>40</v>
      </c>
      <c r="L14">
        <v>130</v>
      </c>
      <c r="M14">
        <v>50</v>
      </c>
      <c r="N14">
        <v>100</v>
      </c>
    </row>
    <row r="15" spans="1:14" x14ac:dyDescent="0.25">
      <c r="A15" s="19"/>
      <c r="B15" s="1">
        <v>44105</v>
      </c>
      <c r="C15">
        <v>160</v>
      </c>
      <c r="D15">
        <v>60</v>
      </c>
      <c r="E15">
        <v>120</v>
      </c>
      <c r="F15">
        <v>120</v>
      </c>
      <c r="G15">
        <v>360</v>
      </c>
      <c r="H15">
        <v>90</v>
      </c>
      <c r="I15">
        <v>71</v>
      </c>
      <c r="J15">
        <v>150</v>
      </c>
      <c r="K15">
        <v>50</v>
      </c>
      <c r="L15">
        <v>90</v>
      </c>
      <c r="M15">
        <v>60</v>
      </c>
      <c r="N15">
        <v>40</v>
      </c>
    </row>
    <row r="16" spans="1:14" x14ac:dyDescent="0.25">
      <c r="A16" s="19"/>
      <c r="B16" s="1">
        <v>44136</v>
      </c>
      <c r="C16">
        <v>140</v>
      </c>
      <c r="D16">
        <v>70</v>
      </c>
      <c r="E16">
        <v>140</v>
      </c>
      <c r="F16">
        <v>140</v>
      </c>
      <c r="G16">
        <v>280</v>
      </c>
      <c r="H16">
        <v>90</v>
      </c>
      <c r="I16">
        <v>100</v>
      </c>
      <c r="J16">
        <v>100</v>
      </c>
      <c r="K16">
        <v>40</v>
      </c>
      <c r="L16">
        <v>120</v>
      </c>
      <c r="M16">
        <v>40</v>
      </c>
      <c r="N16">
        <v>40</v>
      </c>
    </row>
    <row r="17" spans="1:14" x14ac:dyDescent="0.25">
      <c r="A17" s="9"/>
      <c r="B17" s="2"/>
      <c r="C17" s="2">
        <f>SUM(C14:C16)</f>
        <v>440</v>
      </c>
      <c r="D17" s="2">
        <f t="shared" ref="D17:N17" si="3">SUM(D14:D16)</f>
        <v>170</v>
      </c>
      <c r="E17" s="2">
        <f t="shared" si="3"/>
        <v>380</v>
      </c>
      <c r="F17" s="2">
        <f t="shared" si="3"/>
        <v>372</v>
      </c>
      <c r="G17" s="2">
        <f t="shared" si="3"/>
        <v>1480</v>
      </c>
      <c r="H17" s="2">
        <f t="shared" si="3"/>
        <v>270</v>
      </c>
      <c r="I17" s="2">
        <f t="shared" si="3"/>
        <v>248</v>
      </c>
      <c r="J17" s="2">
        <f t="shared" si="3"/>
        <v>490</v>
      </c>
      <c r="K17" s="2">
        <f t="shared" si="3"/>
        <v>130</v>
      </c>
      <c r="L17" s="2">
        <f t="shared" si="3"/>
        <v>340</v>
      </c>
      <c r="M17" s="2">
        <f t="shared" si="3"/>
        <v>150</v>
      </c>
      <c r="N17" s="2">
        <f t="shared" si="3"/>
        <v>180</v>
      </c>
    </row>
    <row r="18" spans="1:14" x14ac:dyDescent="0.25">
      <c r="A18" s="19" t="s">
        <v>25</v>
      </c>
      <c r="B18" s="1">
        <v>44075</v>
      </c>
      <c r="C18">
        <v>260</v>
      </c>
      <c r="D18">
        <v>100</v>
      </c>
      <c r="E18">
        <v>270</v>
      </c>
      <c r="F18">
        <v>264</v>
      </c>
      <c r="G18">
        <v>900</v>
      </c>
      <c r="H18">
        <v>130</v>
      </c>
      <c r="I18">
        <v>162</v>
      </c>
      <c r="J18">
        <v>250</v>
      </c>
      <c r="K18">
        <v>105</v>
      </c>
      <c r="L18">
        <v>120</v>
      </c>
      <c r="M18">
        <v>90</v>
      </c>
      <c r="N18">
        <v>110</v>
      </c>
    </row>
    <row r="19" spans="1:14" x14ac:dyDescent="0.25">
      <c r="A19" s="19"/>
      <c r="B19" s="1">
        <v>44105</v>
      </c>
      <c r="C19">
        <v>280</v>
      </c>
      <c r="D19">
        <v>110</v>
      </c>
      <c r="E19">
        <v>260</v>
      </c>
      <c r="F19">
        <v>256</v>
      </c>
      <c r="G19">
        <v>1000</v>
      </c>
      <c r="H19">
        <v>150</v>
      </c>
      <c r="I19">
        <v>150</v>
      </c>
      <c r="J19">
        <v>170</v>
      </c>
      <c r="K19">
        <v>105</v>
      </c>
      <c r="L19">
        <v>160</v>
      </c>
      <c r="M19">
        <v>100</v>
      </c>
      <c r="N19">
        <v>110</v>
      </c>
    </row>
    <row r="20" spans="1:14" x14ac:dyDescent="0.25">
      <c r="A20" s="19"/>
      <c r="B20" s="1">
        <v>44136</v>
      </c>
      <c r="C20">
        <v>260</v>
      </c>
      <c r="D20">
        <v>100</v>
      </c>
      <c r="E20">
        <v>270</v>
      </c>
      <c r="F20">
        <v>224</v>
      </c>
      <c r="G20">
        <v>720</v>
      </c>
      <c r="H20">
        <v>160</v>
      </c>
      <c r="I20">
        <v>178</v>
      </c>
      <c r="J20">
        <v>210</v>
      </c>
      <c r="K20">
        <v>85</v>
      </c>
      <c r="L20">
        <v>260</v>
      </c>
      <c r="M20">
        <v>70</v>
      </c>
      <c r="N20">
        <v>70</v>
      </c>
    </row>
    <row r="21" spans="1:14" x14ac:dyDescent="0.25">
      <c r="A21" s="9"/>
      <c r="B21" s="2"/>
      <c r="C21" s="2">
        <f>SUM(C18:C20)</f>
        <v>800</v>
      </c>
      <c r="D21" s="2">
        <f t="shared" ref="D21:N21" si="4">SUM(D18:D20)</f>
        <v>310</v>
      </c>
      <c r="E21" s="2">
        <f t="shared" si="4"/>
        <v>800</v>
      </c>
      <c r="F21" s="2">
        <f t="shared" si="4"/>
        <v>744</v>
      </c>
      <c r="G21" s="2">
        <f t="shared" si="4"/>
        <v>2620</v>
      </c>
      <c r="H21" s="2">
        <f t="shared" si="4"/>
        <v>440</v>
      </c>
      <c r="I21" s="2">
        <f t="shared" si="4"/>
        <v>490</v>
      </c>
      <c r="J21" s="2">
        <f t="shared" si="4"/>
        <v>630</v>
      </c>
      <c r="K21" s="2">
        <f t="shared" si="4"/>
        <v>295</v>
      </c>
      <c r="L21" s="2">
        <f t="shared" si="4"/>
        <v>540</v>
      </c>
      <c r="M21" s="2">
        <f t="shared" si="4"/>
        <v>260</v>
      </c>
      <c r="N21" s="2">
        <f t="shared" si="4"/>
        <v>290</v>
      </c>
    </row>
    <row r="22" spans="1:14" x14ac:dyDescent="0.25">
      <c r="A22" s="19" t="s">
        <v>26</v>
      </c>
      <c r="B22" s="1">
        <v>44075</v>
      </c>
      <c r="C22">
        <v>100</v>
      </c>
      <c r="D22">
        <v>50</v>
      </c>
      <c r="E22">
        <v>110</v>
      </c>
      <c r="F22">
        <v>104</v>
      </c>
      <c r="G22">
        <v>380</v>
      </c>
      <c r="H22">
        <v>90</v>
      </c>
      <c r="I22">
        <v>60</v>
      </c>
      <c r="J22">
        <v>120</v>
      </c>
      <c r="K22">
        <v>45</v>
      </c>
      <c r="L22">
        <v>50</v>
      </c>
      <c r="M22">
        <v>60</v>
      </c>
      <c r="N22">
        <v>40</v>
      </c>
    </row>
    <row r="23" spans="1:14" x14ac:dyDescent="0.25">
      <c r="A23" s="19"/>
      <c r="B23" s="1">
        <v>44105</v>
      </c>
      <c r="C23">
        <v>100</v>
      </c>
      <c r="D23">
        <v>40</v>
      </c>
      <c r="E23">
        <v>100</v>
      </c>
      <c r="F23">
        <v>104</v>
      </c>
      <c r="G23">
        <v>340</v>
      </c>
      <c r="H23">
        <v>70</v>
      </c>
      <c r="I23">
        <v>72</v>
      </c>
      <c r="J23">
        <v>90</v>
      </c>
      <c r="K23">
        <v>35</v>
      </c>
      <c r="L23">
        <v>70</v>
      </c>
      <c r="M23">
        <v>40</v>
      </c>
      <c r="N23">
        <v>30</v>
      </c>
    </row>
    <row r="24" spans="1:14" x14ac:dyDescent="0.25">
      <c r="A24" s="19"/>
      <c r="B24" s="1">
        <v>44136</v>
      </c>
      <c r="C24">
        <v>100</v>
      </c>
      <c r="D24">
        <v>40</v>
      </c>
      <c r="E24">
        <v>110</v>
      </c>
      <c r="F24">
        <v>108</v>
      </c>
      <c r="G24">
        <v>340</v>
      </c>
      <c r="H24">
        <v>90</v>
      </c>
      <c r="I24">
        <v>35</v>
      </c>
      <c r="J24">
        <v>110</v>
      </c>
      <c r="L24">
        <v>90</v>
      </c>
      <c r="M24">
        <v>50</v>
      </c>
      <c r="N24">
        <v>40</v>
      </c>
    </row>
    <row r="25" spans="1:14" x14ac:dyDescent="0.25">
      <c r="A25" s="9"/>
      <c r="B25" s="2"/>
      <c r="C25" s="2">
        <f>SUM(C22:C24)</f>
        <v>300</v>
      </c>
      <c r="D25" s="2">
        <f t="shared" ref="D25:N25" si="5">SUM(D22:D24)</f>
        <v>130</v>
      </c>
      <c r="E25" s="2">
        <f t="shared" si="5"/>
        <v>320</v>
      </c>
      <c r="F25" s="2">
        <f t="shared" si="5"/>
        <v>316</v>
      </c>
      <c r="G25" s="2">
        <f t="shared" si="5"/>
        <v>1060</v>
      </c>
      <c r="H25" s="2">
        <f t="shared" si="5"/>
        <v>250</v>
      </c>
      <c r="I25" s="2">
        <f t="shared" si="5"/>
        <v>167</v>
      </c>
      <c r="J25" s="2">
        <f t="shared" si="5"/>
        <v>320</v>
      </c>
      <c r="K25" s="2">
        <f t="shared" si="5"/>
        <v>80</v>
      </c>
      <c r="L25" s="2">
        <f t="shared" si="5"/>
        <v>210</v>
      </c>
      <c r="M25" s="2">
        <f t="shared" si="5"/>
        <v>150</v>
      </c>
      <c r="N25" s="2">
        <f t="shared" si="5"/>
        <v>110</v>
      </c>
    </row>
    <row r="26" spans="1:14" x14ac:dyDescent="0.25">
      <c r="A26" s="19" t="s">
        <v>27</v>
      </c>
      <c r="B26" s="1">
        <v>44075</v>
      </c>
      <c r="C26">
        <v>480</v>
      </c>
      <c r="D26">
        <v>220</v>
      </c>
      <c r="E26">
        <v>460</v>
      </c>
      <c r="F26">
        <v>445</v>
      </c>
      <c r="G26">
        <v>2160</v>
      </c>
      <c r="H26">
        <v>280</v>
      </c>
      <c r="I26">
        <v>299</v>
      </c>
      <c r="J26">
        <v>400</v>
      </c>
      <c r="K26">
        <v>150</v>
      </c>
      <c r="L26">
        <v>200</v>
      </c>
      <c r="M26">
        <v>240</v>
      </c>
      <c r="N26">
        <v>90</v>
      </c>
    </row>
    <row r="27" spans="1:14" x14ac:dyDescent="0.25">
      <c r="A27" s="19"/>
      <c r="B27" s="1">
        <v>44105</v>
      </c>
      <c r="C27">
        <v>460</v>
      </c>
      <c r="D27">
        <v>260</v>
      </c>
      <c r="E27">
        <v>580</v>
      </c>
      <c r="F27">
        <v>492</v>
      </c>
      <c r="G27">
        <v>1300</v>
      </c>
      <c r="H27">
        <v>230</v>
      </c>
      <c r="I27">
        <v>441</v>
      </c>
      <c r="J27">
        <v>330</v>
      </c>
      <c r="K27">
        <v>140</v>
      </c>
      <c r="L27">
        <v>250</v>
      </c>
      <c r="N27">
        <v>140</v>
      </c>
    </row>
    <row r="28" spans="1:14" x14ac:dyDescent="0.25">
      <c r="A28" s="19"/>
      <c r="B28" s="1">
        <v>44136</v>
      </c>
      <c r="C28">
        <v>440</v>
      </c>
      <c r="D28">
        <v>290</v>
      </c>
      <c r="E28">
        <v>470</v>
      </c>
      <c r="F28">
        <v>478</v>
      </c>
      <c r="G28">
        <v>1260</v>
      </c>
      <c r="H28">
        <v>210</v>
      </c>
      <c r="I28">
        <v>348</v>
      </c>
      <c r="J28">
        <v>280</v>
      </c>
      <c r="K28">
        <v>348</v>
      </c>
      <c r="M28">
        <v>200</v>
      </c>
      <c r="N28">
        <v>120</v>
      </c>
    </row>
    <row r="29" spans="1:14" x14ac:dyDescent="0.25">
      <c r="A29" s="9"/>
      <c r="B29" s="2"/>
      <c r="C29" s="2">
        <f>SUM(C26:C28)</f>
        <v>1380</v>
      </c>
      <c r="D29" s="2">
        <f t="shared" ref="D29:N29" si="6">SUM(D26:D28)</f>
        <v>770</v>
      </c>
      <c r="E29" s="2">
        <f t="shared" si="6"/>
        <v>1510</v>
      </c>
      <c r="F29" s="2">
        <f t="shared" si="6"/>
        <v>1415</v>
      </c>
      <c r="G29" s="2">
        <f t="shared" si="6"/>
        <v>4720</v>
      </c>
      <c r="H29" s="2">
        <f t="shared" si="6"/>
        <v>720</v>
      </c>
      <c r="I29" s="2">
        <f t="shared" si="6"/>
        <v>1088</v>
      </c>
      <c r="J29" s="2">
        <f t="shared" si="6"/>
        <v>1010</v>
      </c>
      <c r="K29" s="2">
        <f>SUM(K26:K28)</f>
        <v>638</v>
      </c>
      <c r="L29" s="2">
        <f t="shared" si="6"/>
        <v>450</v>
      </c>
      <c r="M29" s="2">
        <f t="shared" si="6"/>
        <v>440</v>
      </c>
      <c r="N29" s="2">
        <f t="shared" si="6"/>
        <v>350</v>
      </c>
    </row>
    <row r="30" spans="1:14" x14ac:dyDescent="0.25">
      <c r="A30" s="19" t="s">
        <v>28</v>
      </c>
      <c r="B30" s="1">
        <v>44075</v>
      </c>
      <c r="C30">
        <v>280</v>
      </c>
      <c r="D30">
        <v>150</v>
      </c>
      <c r="E30">
        <v>280</v>
      </c>
      <c r="F30">
        <v>284</v>
      </c>
      <c r="G30">
        <v>1100</v>
      </c>
      <c r="H30">
        <v>190</v>
      </c>
      <c r="I30">
        <v>160</v>
      </c>
      <c r="J30">
        <v>260</v>
      </c>
      <c r="K30">
        <v>125</v>
      </c>
      <c r="L30">
        <v>150</v>
      </c>
      <c r="M30">
        <v>120</v>
      </c>
      <c r="N30">
        <v>170</v>
      </c>
    </row>
    <row r="31" spans="1:14" x14ac:dyDescent="0.25">
      <c r="A31" s="19"/>
      <c r="B31" s="1">
        <v>44105</v>
      </c>
      <c r="C31">
        <v>260</v>
      </c>
      <c r="D31">
        <v>160</v>
      </c>
      <c r="E31">
        <v>230</v>
      </c>
      <c r="F31">
        <v>228</v>
      </c>
      <c r="G31">
        <v>680</v>
      </c>
      <c r="H31">
        <v>150</v>
      </c>
      <c r="I31">
        <v>155</v>
      </c>
      <c r="J31">
        <v>210</v>
      </c>
      <c r="K31">
        <v>80</v>
      </c>
      <c r="M31">
        <v>100</v>
      </c>
      <c r="N31">
        <v>90</v>
      </c>
    </row>
    <row r="32" spans="1:14" x14ac:dyDescent="0.25">
      <c r="A32" s="19"/>
      <c r="B32" s="1">
        <v>44136</v>
      </c>
      <c r="C32">
        <v>280</v>
      </c>
      <c r="D32">
        <v>110</v>
      </c>
      <c r="E32">
        <v>230</v>
      </c>
      <c r="F32">
        <v>220</v>
      </c>
      <c r="G32">
        <v>680</v>
      </c>
      <c r="H32">
        <v>140</v>
      </c>
      <c r="I32">
        <v>165</v>
      </c>
      <c r="J32">
        <v>170</v>
      </c>
      <c r="K32">
        <v>70</v>
      </c>
      <c r="L32">
        <v>140</v>
      </c>
      <c r="M32">
        <v>80</v>
      </c>
      <c r="N32">
        <v>50</v>
      </c>
    </row>
    <row r="33" spans="1:14" x14ac:dyDescent="0.25">
      <c r="A33" s="9"/>
      <c r="B33" s="2"/>
      <c r="C33" s="2">
        <f>SUM(C30:C32)</f>
        <v>820</v>
      </c>
      <c r="D33" s="2">
        <f t="shared" ref="D33:N33" si="7">SUM(D30:D32)</f>
        <v>420</v>
      </c>
      <c r="E33" s="2">
        <f t="shared" si="7"/>
        <v>740</v>
      </c>
      <c r="F33" s="2">
        <f t="shared" si="7"/>
        <v>732</v>
      </c>
      <c r="G33" s="2">
        <f t="shared" si="7"/>
        <v>2460</v>
      </c>
      <c r="H33" s="2">
        <f t="shared" si="7"/>
        <v>480</v>
      </c>
      <c r="I33" s="2">
        <f t="shared" si="7"/>
        <v>480</v>
      </c>
      <c r="J33" s="2">
        <f t="shared" si="7"/>
        <v>640</v>
      </c>
      <c r="K33" s="2">
        <f>SUM(K30:K32)</f>
        <v>275</v>
      </c>
      <c r="L33" s="2">
        <f t="shared" si="7"/>
        <v>290</v>
      </c>
      <c r="M33" s="2">
        <f t="shared" si="7"/>
        <v>300</v>
      </c>
      <c r="N33" s="2">
        <f t="shared" si="7"/>
        <v>310</v>
      </c>
    </row>
    <row r="34" spans="1:14" x14ac:dyDescent="0.25">
      <c r="A34" s="19" t="s">
        <v>29</v>
      </c>
      <c r="B34" s="1">
        <v>44075</v>
      </c>
      <c r="C34">
        <v>120</v>
      </c>
      <c r="D34">
        <v>70</v>
      </c>
      <c r="E34">
        <v>170</v>
      </c>
      <c r="F34">
        <v>168</v>
      </c>
      <c r="G34">
        <v>560</v>
      </c>
      <c r="H34">
        <v>110</v>
      </c>
      <c r="I34">
        <v>109</v>
      </c>
      <c r="J34">
        <v>160</v>
      </c>
      <c r="K34">
        <v>60</v>
      </c>
      <c r="L34">
        <v>110</v>
      </c>
      <c r="M34">
        <v>40</v>
      </c>
      <c r="N34">
        <v>70</v>
      </c>
    </row>
    <row r="35" spans="1:14" x14ac:dyDescent="0.25">
      <c r="A35" s="19"/>
      <c r="B35" s="1">
        <v>44105</v>
      </c>
      <c r="C35">
        <v>360</v>
      </c>
      <c r="D35">
        <v>80</v>
      </c>
      <c r="E35">
        <v>160</v>
      </c>
      <c r="F35">
        <v>160</v>
      </c>
      <c r="G35">
        <v>380</v>
      </c>
      <c r="H35">
        <v>100</v>
      </c>
      <c r="I35">
        <v>109</v>
      </c>
      <c r="J35">
        <v>150</v>
      </c>
      <c r="K35">
        <v>45</v>
      </c>
      <c r="L35">
        <v>100</v>
      </c>
      <c r="M35">
        <v>40</v>
      </c>
      <c r="N35">
        <v>60</v>
      </c>
    </row>
    <row r="36" spans="1:14" x14ac:dyDescent="0.25">
      <c r="A36" s="19"/>
      <c r="B36" s="1">
        <v>44136</v>
      </c>
      <c r="C36">
        <v>100</v>
      </c>
      <c r="D36">
        <v>70</v>
      </c>
      <c r="E36">
        <v>180</v>
      </c>
      <c r="F36">
        <v>184</v>
      </c>
      <c r="G36">
        <v>360</v>
      </c>
      <c r="H36">
        <v>100</v>
      </c>
      <c r="I36">
        <v>123</v>
      </c>
      <c r="J36">
        <v>130</v>
      </c>
      <c r="K36">
        <v>55</v>
      </c>
      <c r="L36">
        <v>90</v>
      </c>
      <c r="M36">
        <v>40</v>
      </c>
      <c r="N36">
        <v>40</v>
      </c>
    </row>
    <row r="37" spans="1:14" x14ac:dyDescent="0.25">
      <c r="A37" s="9"/>
      <c r="B37" s="2"/>
      <c r="C37" s="2">
        <f>SUM(C34:C36)</f>
        <v>580</v>
      </c>
      <c r="D37" s="2">
        <f t="shared" ref="D37:N37" si="8">SUM(D34:D36)</f>
        <v>220</v>
      </c>
      <c r="E37" s="2">
        <f t="shared" si="8"/>
        <v>510</v>
      </c>
      <c r="F37" s="2">
        <f t="shared" si="8"/>
        <v>512</v>
      </c>
      <c r="G37" s="2">
        <f t="shared" si="8"/>
        <v>1300</v>
      </c>
      <c r="H37" s="2">
        <f t="shared" si="8"/>
        <v>310</v>
      </c>
      <c r="I37" s="2">
        <f t="shared" si="8"/>
        <v>341</v>
      </c>
      <c r="J37" s="2">
        <f t="shared" si="8"/>
        <v>440</v>
      </c>
      <c r="K37" s="2">
        <f>SUM(K34:K36)</f>
        <v>160</v>
      </c>
      <c r="L37" s="2">
        <f t="shared" si="8"/>
        <v>300</v>
      </c>
      <c r="M37" s="2">
        <f t="shared" si="8"/>
        <v>120</v>
      </c>
      <c r="N37" s="2">
        <f t="shared" si="8"/>
        <v>170</v>
      </c>
    </row>
  </sheetData>
  <sheetProtection algorithmName="SHA-512" hashValue="isRWlqSqOaQFytSp7bcrIYh2PRhIyIFQlc9yuYWYP+Dl1lh8NmC1O4/JynZhTPlYIA8odyc6jx/cvwb79+ovSQ==" saltValue="qiGZEbAIVMLLtKV23GYyGA==" spinCount="100000" sheet="1" objects="1" scenarios="1"/>
  <mergeCells count="9">
    <mergeCell ref="A26:A28"/>
    <mergeCell ref="A30:A32"/>
    <mergeCell ref="A34:A36"/>
    <mergeCell ref="A2:A4"/>
    <mergeCell ref="A6:A8"/>
    <mergeCell ref="A10:A12"/>
    <mergeCell ref="A14:A16"/>
    <mergeCell ref="A18:A20"/>
    <mergeCell ref="A22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Wastage Calculator</vt:lpstr>
      <vt:lpstr>Administered Doses Sheet</vt:lpstr>
      <vt:lpstr>Consumption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 Barry</dc:creator>
  <cp:lastModifiedBy>Amadou Barry</cp:lastModifiedBy>
  <cp:lastPrinted>2021-01-04T13:26:50Z</cp:lastPrinted>
  <dcterms:created xsi:type="dcterms:W3CDTF">2020-12-30T18:28:38Z</dcterms:created>
  <dcterms:modified xsi:type="dcterms:W3CDTF">2022-01-05T20:59:12Z</dcterms:modified>
</cp:coreProperties>
</file>