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lberto\MESTRADO ECONOMIA - INSPER\MICROECONOMIA - 2025Q2\Trabalhos\"/>
    </mc:Choice>
  </mc:AlternateContent>
  <xr:revisionPtr revIDLastSave="0" documentId="13_ncr:1_{4D45B255-AD39-4A8B-8775-FF0985C9A9AA}" xr6:coauthVersionLast="47" xr6:coauthVersionMax="47" xr10:uidLastSave="{00000000-0000-0000-0000-000000000000}"/>
  <bookViews>
    <workbookView xWindow="-120" yWindow="-120" windowWidth="29040" windowHeight="15720" xr2:uid="{9F81D947-FFC5-4820-B144-8B748B872231}"/>
  </bookViews>
  <sheets>
    <sheet name="MICRO-MPE2025" sheetId="2" r:id="rId1"/>
    <sheet name="Valores Demandado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13" i="3"/>
  <c r="D11" i="3"/>
  <c r="C16" i="3"/>
  <c r="C14" i="3"/>
  <c r="F14" i="3" s="1"/>
  <c r="C8" i="3"/>
  <c r="C7" i="3"/>
  <c r="C6" i="3"/>
  <c r="B16" i="3"/>
  <c r="B9" i="3"/>
  <c r="B10" i="3" s="1"/>
  <c r="B12" i="3" s="1"/>
  <c r="B11" i="3" s="1"/>
  <c r="B13" i="3" s="1"/>
  <c r="B14" i="3" s="1"/>
  <c r="B6" i="3"/>
  <c r="B7" i="3" s="1"/>
  <c r="D17" i="2"/>
  <c r="O16" i="2"/>
  <c r="D15" i="3" s="1"/>
  <c r="N16" i="2"/>
  <c r="C15" i="3" s="1"/>
  <c r="F15" i="3" s="1"/>
  <c r="O17" i="2"/>
  <c r="D16" i="3" s="1"/>
  <c r="N17" i="2"/>
  <c r="O15" i="2"/>
  <c r="N15" i="2"/>
  <c r="D10" i="2"/>
  <c r="D11" i="2" s="1"/>
  <c r="D13" i="2" s="1"/>
  <c r="D12" i="2" s="1"/>
  <c r="D14" i="2" s="1"/>
  <c r="D15" i="2" s="1"/>
  <c r="N10" i="2"/>
  <c r="C9" i="3" s="1"/>
  <c r="O10" i="2"/>
  <c r="D9" i="3" s="1"/>
  <c r="F9" i="3" s="1"/>
  <c r="N11" i="2"/>
  <c r="C10" i="3" s="1"/>
  <c r="O11" i="2"/>
  <c r="D10" i="3" s="1"/>
  <c r="D7" i="2"/>
  <c r="D8" i="2" s="1"/>
  <c r="O14" i="2"/>
  <c r="N14" i="2"/>
  <c r="C13" i="3" s="1"/>
  <c r="F13" i="3" s="1"/>
  <c r="O12" i="2"/>
  <c r="N12" i="2"/>
  <c r="C11" i="3" s="1"/>
  <c r="E11" i="3" s="1"/>
  <c r="O13" i="2"/>
  <c r="D12" i="3" s="1"/>
  <c r="N13" i="2"/>
  <c r="C12" i="3" s="1"/>
  <c r="O8" i="2"/>
  <c r="D7" i="3" s="1"/>
  <c r="N8" i="2"/>
  <c r="O9" i="2"/>
  <c r="D8" i="3" s="1"/>
  <c r="N9" i="2"/>
  <c r="O7" i="2"/>
  <c r="D6" i="3" s="1"/>
  <c r="N7" i="2"/>
  <c r="O6" i="2"/>
  <c r="D5" i="3" s="1"/>
  <c r="N6" i="2"/>
  <c r="C5" i="3" s="1"/>
  <c r="F5" i="3" l="1"/>
  <c r="E5" i="3"/>
  <c r="E12" i="3"/>
  <c r="E10" i="3"/>
  <c r="E9" i="3"/>
  <c r="F7" i="3"/>
  <c r="E16" i="3"/>
  <c r="F6" i="3"/>
  <c r="E8" i="3"/>
  <c r="F8" i="3"/>
  <c r="F10" i="3"/>
  <c r="F11" i="3"/>
  <c r="F16" i="3"/>
  <c r="E13" i="3"/>
  <c r="E15" i="3"/>
  <c r="E6" i="3"/>
  <c r="F12" i="3"/>
  <c r="E14" i="3"/>
  <c r="E7" i="3"/>
  <c r="P16" i="2"/>
  <c r="P15" i="2"/>
  <c r="P17" i="2"/>
  <c r="Q16" i="2"/>
  <c r="Q15" i="2"/>
  <c r="Q17" i="2"/>
  <c r="Q11" i="2"/>
  <c r="P10" i="2"/>
  <c r="P11" i="2"/>
  <c r="Q10" i="2"/>
  <c r="Q14" i="2"/>
  <c r="P14" i="2"/>
  <c r="Q13" i="2"/>
  <c r="Q12" i="2"/>
  <c r="Q8" i="2"/>
  <c r="P13" i="2"/>
  <c r="P12" i="2"/>
  <c r="P9" i="2"/>
  <c r="P8" i="2"/>
  <c r="Q9" i="2"/>
  <c r="Q7" i="2"/>
  <c r="P7" i="2"/>
</calcChain>
</file>

<file path=xl/sharedStrings.xml><?xml version="1.0" encoding="utf-8"?>
<sst xmlns="http://schemas.openxmlformats.org/spreadsheetml/2006/main" count="22" uniqueCount="21">
  <si>
    <t>P</t>
  </si>
  <si>
    <t>delta</t>
  </si>
  <si>
    <t>P_x</t>
  </si>
  <si>
    <t>P_y</t>
  </si>
  <si>
    <t>alpha</t>
  </si>
  <si>
    <t>beta</t>
  </si>
  <si>
    <t>I</t>
  </si>
  <si>
    <t>%_vic</t>
  </si>
  <si>
    <t>X_bets</t>
  </si>
  <si>
    <t>Y_bets</t>
  </si>
  <si>
    <t>gamma_x</t>
  </si>
  <si>
    <t>%X_bets</t>
  </si>
  <si>
    <t>%Y_bets</t>
  </si>
  <si>
    <t>Cenário</t>
  </si>
  <si>
    <t>Gasto per/capita estimado mensal</t>
  </si>
  <si>
    <t>gamma_y</t>
  </si>
  <si>
    <t>Simulação Numérica</t>
  </si>
  <si>
    <t>Valor Apostado Mês</t>
  </si>
  <si>
    <t>Valor Cesta Mês</t>
  </si>
  <si>
    <t>Gasto Anual em bi BRL</t>
  </si>
  <si>
    <t>Edge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</si>
</sst>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left"/>
    </xf>
    <xf numFmtId="4" fontId="3" fillId="0" borderId="1" xfId="1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9" fontId="3" fillId="0" borderId="1" xfId="2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/>
    <xf numFmtId="9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D860-3BEE-475C-97BC-C15E695AD245}">
  <dimension ref="C3:R17"/>
  <sheetViews>
    <sheetView showGridLines="0" tabSelected="1" workbookViewId="0">
      <selection activeCell="C14" sqref="C14"/>
    </sheetView>
  </sheetViews>
  <sheetFormatPr defaultRowHeight="15" x14ac:dyDescent="0.25"/>
  <cols>
    <col min="1" max="2" width="9.140625" style="11"/>
    <col min="3" max="3" width="16.28515625" style="11" bestFit="1" customWidth="1"/>
    <col min="4" max="4" width="8" style="11" customWidth="1"/>
    <col min="5" max="5" width="7.140625" style="11" customWidth="1"/>
    <col min="6" max="6" width="8.5703125" style="11" customWidth="1"/>
    <col min="7" max="7" width="9.5703125" style="11" customWidth="1"/>
    <col min="8" max="8" width="8.5703125" style="11" customWidth="1"/>
    <col min="9" max="9" width="9.140625" style="11"/>
    <col min="10" max="10" width="10.140625" style="11" customWidth="1"/>
    <col min="11" max="11" width="9.7109375" style="11" customWidth="1"/>
    <col min="12" max="13" width="9.140625" style="11"/>
    <col min="14" max="14" width="13.85546875" style="11" bestFit="1" customWidth="1"/>
    <col min="15" max="15" width="12.28515625" style="11" customWidth="1"/>
    <col min="16" max="16" width="9.42578125" style="11" customWidth="1"/>
    <col min="17" max="17" width="9.140625" style="11"/>
    <col min="18" max="18" width="3.28515625" style="11" customWidth="1"/>
    <col min="19" max="16384" width="9.140625" style="11"/>
  </cols>
  <sheetData>
    <row r="3" spans="3:18" x14ac:dyDescent="0.25">
      <c r="C3" s="13" t="s">
        <v>16</v>
      </c>
    </row>
    <row r="5" spans="3:18" x14ac:dyDescent="0.25">
      <c r="C5" s="1" t="s">
        <v>0</v>
      </c>
      <c r="D5" s="1" t="s">
        <v>13</v>
      </c>
      <c r="E5" s="2" t="s">
        <v>2</v>
      </c>
      <c r="F5" s="2" t="s">
        <v>3</v>
      </c>
      <c r="G5" s="2" t="s">
        <v>7</v>
      </c>
      <c r="H5" s="2" t="s">
        <v>4</v>
      </c>
      <c r="I5" s="2" t="s">
        <v>5</v>
      </c>
      <c r="J5" s="2" t="s">
        <v>10</v>
      </c>
      <c r="K5" s="2" t="s">
        <v>15</v>
      </c>
      <c r="L5" s="2" t="s">
        <v>6</v>
      </c>
      <c r="M5" s="2" t="s">
        <v>1</v>
      </c>
      <c r="N5" s="2" t="s">
        <v>8</v>
      </c>
      <c r="O5" s="2" t="s">
        <v>9</v>
      </c>
      <c r="P5" s="2" t="s">
        <v>11</v>
      </c>
      <c r="Q5" s="2" t="s">
        <v>12</v>
      </c>
      <c r="R5" s="12"/>
    </row>
    <row r="6" spans="3:18" x14ac:dyDescent="0.25">
      <c r="C6" s="3">
        <v>24000000</v>
      </c>
      <c r="D6" s="3">
        <v>1</v>
      </c>
      <c r="E6" s="4">
        <v>4</v>
      </c>
      <c r="F6" s="4">
        <v>4000</v>
      </c>
      <c r="G6" s="5">
        <v>0.02</v>
      </c>
      <c r="H6" s="6">
        <v>0.25</v>
      </c>
      <c r="I6" s="5">
        <v>0.02</v>
      </c>
      <c r="J6" s="7">
        <v>10</v>
      </c>
      <c r="K6" s="7">
        <v>1</v>
      </c>
      <c r="L6" s="7">
        <v>1500</v>
      </c>
      <c r="M6" s="7">
        <v>5500</v>
      </c>
      <c r="N6" s="8">
        <f t="shared" ref="N6:N14" si="0">(C6*G6)*(J6+(H6/E6)*(L6-J6*E6))+((1-G6)*C6)*((I6/E6)*(L6+M6-F6))</f>
        <v>401400000</v>
      </c>
      <c r="O6" s="8">
        <f t="shared" ref="O6:O14" si="1">(C6*G6)*(((1-H6)/F6)*(L6-J6*E6))+((1-G6)*C6)*(K6+((1-I6)/F6)*(L6+M6-F6))</f>
        <v>40938600</v>
      </c>
      <c r="P6" s="9"/>
      <c r="Q6" s="9"/>
    </row>
    <row r="7" spans="3:18" x14ac:dyDescent="0.25">
      <c r="C7" s="3">
        <v>24000000</v>
      </c>
      <c r="D7" s="3">
        <f>D6+1</f>
        <v>2</v>
      </c>
      <c r="E7" s="4">
        <v>4</v>
      </c>
      <c r="F7" s="4">
        <v>4000</v>
      </c>
      <c r="G7" s="5">
        <v>0.05</v>
      </c>
      <c r="H7" s="6">
        <v>0.25</v>
      </c>
      <c r="I7" s="5">
        <v>0.02</v>
      </c>
      <c r="J7" s="7">
        <v>10</v>
      </c>
      <c r="K7" s="7">
        <v>1</v>
      </c>
      <c r="L7" s="7">
        <v>1500</v>
      </c>
      <c r="M7" s="7">
        <v>5500</v>
      </c>
      <c r="N7" s="8">
        <f t="shared" si="0"/>
        <v>463500000</v>
      </c>
      <c r="O7" s="8">
        <f t="shared" si="1"/>
        <v>39886500</v>
      </c>
      <c r="P7" s="10">
        <f>N7/N$6-1</f>
        <v>0.15470852017937209</v>
      </c>
      <c r="Q7" s="10">
        <f>O7/O$6-1</f>
        <v>-2.5699462121323124E-2</v>
      </c>
    </row>
    <row r="8" spans="3:18" x14ac:dyDescent="0.25">
      <c r="C8" s="3">
        <v>24000000</v>
      </c>
      <c r="D8" s="3">
        <f>D7+1</f>
        <v>3</v>
      </c>
      <c r="E8" s="4">
        <v>4</v>
      </c>
      <c r="F8" s="4">
        <v>4000</v>
      </c>
      <c r="G8" s="5">
        <v>0.02</v>
      </c>
      <c r="H8" s="6">
        <v>0.25</v>
      </c>
      <c r="I8" s="5">
        <v>2.35E-2</v>
      </c>
      <c r="J8" s="7">
        <v>10</v>
      </c>
      <c r="K8" s="7">
        <v>1</v>
      </c>
      <c r="L8" s="7">
        <v>1500</v>
      </c>
      <c r="M8" s="7">
        <v>5500</v>
      </c>
      <c r="N8" s="8">
        <f t="shared" si="0"/>
        <v>463140000</v>
      </c>
      <c r="O8" s="8">
        <f t="shared" si="1"/>
        <v>40876860</v>
      </c>
      <c r="P8" s="10">
        <f>N8/N$6-1</f>
        <v>0.15381165919282513</v>
      </c>
      <c r="Q8" s="10">
        <f>O8/O$6-1</f>
        <v>-1.5081121484369353E-3</v>
      </c>
    </row>
    <row r="9" spans="3:18" x14ac:dyDescent="0.25">
      <c r="C9" s="3">
        <v>24000000</v>
      </c>
      <c r="D9" s="3">
        <v>4</v>
      </c>
      <c r="E9" s="4">
        <v>4</v>
      </c>
      <c r="F9" s="4">
        <v>4000</v>
      </c>
      <c r="G9" s="5">
        <v>0.02</v>
      </c>
      <c r="H9" s="6">
        <v>0.25</v>
      </c>
      <c r="I9" s="5">
        <v>0.08</v>
      </c>
      <c r="J9" s="7">
        <v>10</v>
      </c>
      <c r="K9" s="7">
        <v>1</v>
      </c>
      <c r="L9" s="7">
        <v>1500</v>
      </c>
      <c r="M9" s="7">
        <v>5500</v>
      </c>
      <c r="N9" s="8">
        <f t="shared" si="0"/>
        <v>1459800000</v>
      </c>
      <c r="O9" s="8">
        <f t="shared" si="1"/>
        <v>39880200</v>
      </c>
      <c r="P9" s="10">
        <f t="shared" ref="P9:P14" si="2">N9/N$6-1</f>
        <v>2.6367713004484306</v>
      </c>
      <c r="Q9" s="10">
        <f t="shared" ref="Q9:Q10" si="3">O9/O$6-1</f>
        <v>-2.5853351116061574E-2</v>
      </c>
    </row>
    <row r="10" spans="3:18" x14ac:dyDescent="0.25">
      <c r="C10" s="3">
        <v>24000000</v>
      </c>
      <c r="D10" s="3">
        <f>D9+1</f>
        <v>5</v>
      </c>
      <c r="E10" s="4">
        <v>4</v>
      </c>
      <c r="F10" s="4">
        <v>4000</v>
      </c>
      <c r="G10" s="5">
        <v>0.02</v>
      </c>
      <c r="H10" s="6">
        <v>0.25</v>
      </c>
      <c r="I10" s="5">
        <v>0.02</v>
      </c>
      <c r="J10" s="7">
        <v>10</v>
      </c>
      <c r="K10" s="7">
        <v>1</v>
      </c>
      <c r="L10" s="7">
        <v>2000</v>
      </c>
      <c r="M10" s="7">
        <v>5500</v>
      </c>
      <c r="N10" s="8">
        <f t="shared" si="0"/>
        <v>475200000</v>
      </c>
      <c r="O10" s="8">
        <f t="shared" si="1"/>
        <v>43864800</v>
      </c>
      <c r="P10" s="10">
        <f t="shared" si="2"/>
        <v>0.18385650224215255</v>
      </c>
      <c r="Q10" s="10">
        <f t="shared" si="3"/>
        <v>7.1477774032331354E-2</v>
      </c>
    </row>
    <row r="11" spans="3:18" x14ac:dyDescent="0.25">
      <c r="C11" s="3">
        <v>24000000</v>
      </c>
      <c r="D11" s="3">
        <f>D10+1</f>
        <v>6</v>
      </c>
      <c r="E11" s="4">
        <v>4</v>
      </c>
      <c r="F11" s="4">
        <v>4000</v>
      </c>
      <c r="G11" s="5">
        <v>0.02</v>
      </c>
      <c r="H11" s="6">
        <v>0.25</v>
      </c>
      <c r="I11" s="5">
        <v>0.02</v>
      </c>
      <c r="J11" s="7">
        <v>10</v>
      </c>
      <c r="K11" s="7">
        <v>1</v>
      </c>
      <c r="L11" s="7">
        <v>2000</v>
      </c>
      <c r="M11" s="7">
        <v>5250</v>
      </c>
      <c r="N11" s="8">
        <f t="shared" si="0"/>
        <v>445800000</v>
      </c>
      <c r="O11" s="8">
        <f t="shared" si="1"/>
        <v>42424200</v>
      </c>
      <c r="P11" s="10">
        <f t="shared" si="2"/>
        <v>0.11061285500747386</v>
      </c>
      <c r="Q11" s="10">
        <f t="shared" ref="Q11" si="4">O11/O$6-1</f>
        <v>3.6288490568803011E-2</v>
      </c>
    </row>
    <row r="12" spans="3:18" x14ac:dyDescent="0.25">
      <c r="C12" s="3">
        <v>24000000</v>
      </c>
      <c r="D12" s="3">
        <f>D13+1</f>
        <v>8</v>
      </c>
      <c r="E12" s="4">
        <v>4</v>
      </c>
      <c r="F12" s="4">
        <v>6000</v>
      </c>
      <c r="G12" s="5">
        <v>0.02</v>
      </c>
      <c r="H12" s="6">
        <v>0.25</v>
      </c>
      <c r="I12" s="5">
        <v>0.02</v>
      </c>
      <c r="J12" s="7">
        <v>10</v>
      </c>
      <c r="K12" s="7">
        <v>1</v>
      </c>
      <c r="L12" s="7">
        <v>1500</v>
      </c>
      <c r="M12" s="7">
        <v>5500</v>
      </c>
      <c r="N12" s="8">
        <f t="shared" si="0"/>
        <v>166200000</v>
      </c>
      <c r="O12" s="8">
        <f t="shared" si="1"/>
        <v>27449200</v>
      </c>
      <c r="P12" s="10">
        <f t="shared" si="2"/>
        <v>-0.58594917787742906</v>
      </c>
      <c r="Q12" s="10">
        <f t="shared" ref="Q12:Q17" si="5">O12/O$6-1</f>
        <v>-0.32950320724206494</v>
      </c>
    </row>
    <row r="13" spans="3:18" x14ac:dyDescent="0.25">
      <c r="C13" s="3">
        <v>24000000</v>
      </c>
      <c r="D13" s="3">
        <f>D11+1</f>
        <v>7</v>
      </c>
      <c r="E13" s="4">
        <v>4</v>
      </c>
      <c r="F13" s="4">
        <v>6000</v>
      </c>
      <c r="G13" s="5">
        <v>0.02</v>
      </c>
      <c r="H13" s="6">
        <v>0.25</v>
      </c>
      <c r="I13" s="5">
        <v>0.1</v>
      </c>
      <c r="J13" s="7">
        <v>10</v>
      </c>
      <c r="K13" s="7">
        <v>1</v>
      </c>
      <c r="L13" s="7">
        <v>1500</v>
      </c>
      <c r="M13" s="7">
        <v>5500</v>
      </c>
      <c r="N13" s="8">
        <f>(C13*G13)*(J13+(H13/E13)*(L13-J13*E13))+((1-G13)*C13)*((I13/E13)*(L13+M13-F13))</f>
        <v>636600000</v>
      </c>
      <c r="O13" s="8">
        <f>(C13*G13)*(((1-H13)/F13)*(L13-J13*E13))+((1-G13)*C13)*(K13+((1-I13)/F13)*(L13+M13-F13))</f>
        <v>27135599.999999996</v>
      </c>
      <c r="P13" s="10">
        <f>N13/N$6-1</f>
        <v>0.58594917787742906</v>
      </c>
      <c r="Q13" s="10">
        <f t="shared" si="5"/>
        <v>-0.3371634594246018</v>
      </c>
    </row>
    <row r="14" spans="3:18" x14ac:dyDescent="0.25">
      <c r="C14" s="3">
        <v>24000000</v>
      </c>
      <c r="D14" s="3">
        <f>D12+1</f>
        <v>9</v>
      </c>
      <c r="E14" s="4">
        <v>4</v>
      </c>
      <c r="F14" s="4">
        <v>6000</v>
      </c>
      <c r="G14" s="5">
        <v>0.1</v>
      </c>
      <c r="H14" s="6">
        <v>0.25</v>
      </c>
      <c r="I14" s="5">
        <v>0.02</v>
      </c>
      <c r="J14" s="7">
        <v>10</v>
      </c>
      <c r="K14" s="7">
        <v>1</v>
      </c>
      <c r="L14" s="7">
        <v>1500</v>
      </c>
      <c r="M14" s="7">
        <v>5500</v>
      </c>
      <c r="N14" s="8">
        <f t="shared" si="0"/>
        <v>351000000</v>
      </c>
      <c r="O14" s="8">
        <f t="shared" si="1"/>
        <v>25566000</v>
      </c>
      <c r="P14" s="10">
        <f t="shared" si="2"/>
        <v>-0.12556053811659196</v>
      </c>
      <c r="Q14" s="10">
        <f t="shared" si="5"/>
        <v>-0.37550380325658428</v>
      </c>
    </row>
    <row r="15" spans="3:18" x14ac:dyDescent="0.25">
      <c r="C15" s="3">
        <v>24000000</v>
      </c>
      <c r="D15" s="3">
        <f>D14+1</f>
        <v>10</v>
      </c>
      <c r="E15" s="4">
        <v>4.5</v>
      </c>
      <c r="F15" s="4">
        <v>4000</v>
      </c>
      <c r="G15" s="5">
        <v>0.02</v>
      </c>
      <c r="H15" s="6">
        <v>0.25</v>
      </c>
      <c r="I15" s="5">
        <v>0.02</v>
      </c>
      <c r="J15" s="7">
        <v>10</v>
      </c>
      <c r="K15" s="7">
        <v>1</v>
      </c>
      <c r="L15" s="7">
        <v>1500</v>
      </c>
      <c r="M15" s="7">
        <v>5500</v>
      </c>
      <c r="N15" s="8">
        <f>(C15*G15)*(J15+(H15/E15)*(L15-J15*E15))+((1-G15)*C15)*((I15/E15)*(L15+M15-F15))</f>
        <v>357200000</v>
      </c>
      <c r="O15" s="8">
        <f>(C15*G15)*(((1-H15)/F15)*(L15-J15*E15))+((1-G15)*C15)*(K15+((1-I15)/F15)*(L15+M15-F15))</f>
        <v>40938150</v>
      </c>
      <c r="P15" s="10">
        <f>N15/N$6-1</f>
        <v>-0.11011459890383657</v>
      </c>
      <c r="Q15" s="10">
        <f t="shared" si="5"/>
        <v>-1.099207105270672E-5</v>
      </c>
    </row>
    <row r="16" spans="3:18" x14ac:dyDescent="0.25">
      <c r="C16" s="3">
        <v>24000000</v>
      </c>
      <c r="D16" s="3">
        <v>11</v>
      </c>
      <c r="E16" s="4">
        <v>4.5</v>
      </c>
      <c r="F16" s="4">
        <v>4000</v>
      </c>
      <c r="G16" s="5">
        <v>0.02</v>
      </c>
      <c r="H16" s="6">
        <v>0.25</v>
      </c>
      <c r="I16" s="5">
        <v>2.2499999999999999E-2</v>
      </c>
      <c r="J16" s="7">
        <v>10</v>
      </c>
      <c r="K16" s="7">
        <v>1</v>
      </c>
      <c r="L16" s="7">
        <v>1500</v>
      </c>
      <c r="M16" s="7">
        <v>5500</v>
      </c>
      <c r="N16" s="8">
        <f t="shared" ref="N16" si="6">(C16*G16)*(J16+(H16/E16)*(L16-J16*E16))+((1-G16)*C16)*((I16/E16)*(L16+M16-F16))</f>
        <v>396400000</v>
      </c>
      <c r="O16" s="8">
        <f t="shared" ref="O16" si="7">(C16*G16)*(((1-H16)/F16)*(L16-J16*E16))+((1-G16)*C16)*(K16+((1-I16)/F16)*(L16+M16-F16))</f>
        <v>40894050</v>
      </c>
      <c r="P16" s="10">
        <f>N16/N$6-1</f>
        <v>-1.2456402590931726E-2</v>
      </c>
      <c r="Q16" s="10">
        <f t="shared" si="5"/>
        <v>-1.0882150342219621E-3</v>
      </c>
    </row>
    <row r="17" spans="3:17" x14ac:dyDescent="0.25">
      <c r="C17" s="3">
        <v>24000000</v>
      </c>
      <c r="D17" s="3">
        <f>D16+1</f>
        <v>12</v>
      </c>
      <c r="E17" s="4">
        <v>4.5</v>
      </c>
      <c r="F17" s="4">
        <v>4000</v>
      </c>
      <c r="G17" s="5">
        <v>0.04</v>
      </c>
      <c r="H17" s="6">
        <v>0.25</v>
      </c>
      <c r="I17" s="5">
        <v>0.02</v>
      </c>
      <c r="J17" s="7">
        <v>10</v>
      </c>
      <c r="K17" s="7">
        <v>1</v>
      </c>
      <c r="L17" s="7">
        <v>1500</v>
      </c>
      <c r="M17" s="7">
        <v>5500</v>
      </c>
      <c r="N17" s="8">
        <f t="shared" ref="N17" si="8">(C17*G17)*(J17+(H17/E17)*(L17-J17*E17))+((1-G17)*C17)*((I17/E17)*(L17+M17-F17))</f>
        <v>394400000</v>
      </c>
      <c r="O17" s="8">
        <f t="shared" ref="O17" si="9">(C17*G17)*(((1-H17)/F17)*(L17-J17*E17))+((1-G17)*C17)*(K17+((1-I17)/F17)*(L17+M17-F17))</f>
        <v>40236300</v>
      </c>
      <c r="P17" s="10">
        <f t="shared" ref="P17" si="10">N17/N$6-1</f>
        <v>-1.743896362730446E-2</v>
      </c>
      <c r="Q17" s="10">
        <f t="shared" si="5"/>
        <v>-1.7154958889654237E-2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77C1-8937-430F-9BD0-705B49D9E855}">
  <dimension ref="B2:F16"/>
  <sheetViews>
    <sheetView showGridLines="0" workbookViewId="0">
      <selection activeCell="F29" sqref="F29"/>
    </sheetView>
  </sheetViews>
  <sheetFormatPr defaultColWidth="18.7109375" defaultRowHeight="15" x14ac:dyDescent="0.25"/>
  <cols>
    <col min="1" max="1" width="6.85546875" style="11" customWidth="1"/>
    <col min="2" max="16384" width="18.7109375" style="11"/>
  </cols>
  <sheetData>
    <row r="2" spans="2:6" x14ac:dyDescent="0.25">
      <c r="C2" s="16" t="s">
        <v>20</v>
      </c>
    </row>
    <row r="3" spans="2:6" x14ac:dyDescent="0.25">
      <c r="C3" s="14">
        <v>0.08</v>
      </c>
    </row>
    <row r="4" spans="2:6" ht="28.5" x14ac:dyDescent="0.25">
      <c r="B4" s="1" t="s">
        <v>13</v>
      </c>
      <c r="C4" s="15" t="s">
        <v>17</v>
      </c>
      <c r="D4" s="15" t="s">
        <v>18</v>
      </c>
      <c r="E4" s="15" t="s">
        <v>19</v>
      </c>
      <c r="F4" s="15" t="s">
        <v>14</v>
      </c>
    </row>
    <row r="5" spans="2:6" x14ac:dyDescent="0.25">
      <c r="B5" s="3">
        <v>1</v>
      </c>
      <c r="C5" s="8">
        <f>'MICRO-MPE2025'!N6*'MICRO-MPE2025'!E6/C$3</f>
        <v>20070000000</v>
      </c>
      <c r="D5" s="8">
        <f>'MICRO-MPE2025'!F6*'MICRO-MPE2025'!O6</f>
        <v>163754400000</v>
      </c>
      <c r="E5" s="8">
        <f>(C5+D5)*12/10^9</f>
        <v>2205.8928000000001</v>
      </c>
      <c r="F5" s="8">
        <f>(D5+C5)/'MICRO-MPE2025'!C6</f>
        <v>7659.35</v>
      </c>
    </row>
    <row r="6" spans="2:6" x14ac:dyDescent="0.25">
      <c r="B6" s="3">
        <f>B5+1</f>
        <v>2</v>
      </c>
      <c r="C6" s="8">
        <f>'MICRO-MPE2025'!N7*'MICRO-MPE2025'!E7/C$3</f>
        <v>23175000000</v>
      </c>
      <c r="D6" s="8">
        <f>'MICRO-MPE2025'!F7*'MICRO-MPE2025'!O7</f>
        <v>159546000000</v>
      </c>
      <c r="E6" s="8">
        <f t="shared" ref="E6:E16" si="0">(C6+D6)*12/10^9</f>
        <v>2192.652</v>
      </c>
      <c r="F6" s="8">
        <f>(D6+C6)/'MICRO-MPE2025'!C7</f>
        <v>7613.375</v>
      </c>
    </row>
    <row r="7" spans="2:6" x14ac:dyDescent="0.25">
      <c r="B7" s="3">
        <f>B6+1</f>
        <v>3</v>
      </c>
      <c r="C7" s="8">
        <f>'MICRO-MPE2025'!N8*'MICRO-MPE2025'!E8/C$3</f>
        <v>23157000000</v>
      </c>
      <c r="D7" s="8">
        <f>'MICRO-MPE2025'!F8*'MICRO-MPE2025'!O8</f>
        <v>163507440000</v>
      </c>
      <c r="E7" s="8">
        <f t="shared" si="0"/>
        <v>2239.9732800000002</v>
      </c>
      <c r="F7" s="8">
        <f>(D7+C7)/'MICRO-MPE2025'!C8</f>
        <v>7777.6850000000004</v>
      </c>
    </row>
    <row r="8" spans="2:6" x14ac:dyDescent="0.25">
      <c r="B8" s="3">
        <v>4</v>
      </c>
      <c r="C8" s="8">
        <f>'MICRO-MPE2025'!N9*'MICRO-MPE2025'!E9/C$3</f>
        <v>72990000000</v>
      </c>
      <c r="D8" s="8">
        <f>'MICRO-MPE2025'!F9*'MICRO-MPE2025'!O9</f>
        <v>159520800000</v>
      </c>
      <c r="E8" s="8">
        <f t="shared" si="0"/>
        <v>2790.1296000000002</v>
      </c>
      <c r="F8" s="8">
        <f>(D8+C8)/'MICRO-MPE2025'!C9</f>
        <v>9687.9500000000007</v>
      </c>
    </row>
    <row r="9" spans="2:6" x14ac:dyDescent="0.25">
      <c r="B9" s="3">
        <f>B8+1</f>
        <v>5</v>
      </c>
      <c r="C9" s="8">
        <f>'MICRO-MPE2025'!N10*'MICRO-MPE2025'!E10/C$3</f>
        <v>23760000000</v>
      </c>
      <c r="D9" s="8">
        <f>'MICRO-MPE2025'!F10*'MICRO-MPE2025'!O10</f>
        <v>175459200000</v>
      </c>
      <c r="E9" s="8">
        <f t="shared" si="0"/>
        <v>2390.6304</v>
      </c>
      <c r="F9" s="8">
        <f>(D9+C9)/'MICRO-MPE2025'!C10</f>
        <v>8300.7999999999993</v>
      </c>
    </row>
    <row r="10" spans="2:6" x14ac:dyDescent="0.25">
      <c r="B10" s="3">
        <f>B9+1</f>
        <v>6</v>
      </c>
      <c r="C10" s="8">
        <f>'MICRO-MPE2025'!N11*'MICRO-MPE2025'!E11/C$3</f>
        <v>22290000000</v>
      </c>
      <c r="D10" s="8">
        <f>'MICRO-MPE2025'!F11*'MICRO-MPE2025'!O11</f>
        <v>169696800000</v>
      </c>
      <c r="E10" s="8">
        <f t="shared" si="0"/>
        <v>2303.8416000000002</v>
      </c>
      <c r="F10" s="8">
        <f>(D10+C10)/'MICRO-MPE2025'!C11</f>
        <v>7999.45</v>
      </c>
    </row>
    <row r="11" spans="2:6" x14ac:dyDescent="0.25">
      <c r="B11" s="3">
        <f>B12+1</f>
        <v>8</v>
      </c>
      <c r="C11" s="8">
        <f>'MICRO-MPE2025'!N12*'MICRO-MPE2025'!E12/C$3</f>
        <v>8310000000</v>
      </c>
      <c r="D11" s="8">
        <f>'MICRO-MPE2025'!F12*'MICRO-MPE2025'!O12</f>
        <v>164695200000</v>
      </c>
      <c r="E11" s="8">
        <f t="shared" si="0"/>
        <v>2076.0623999999998</v>
      </c>
      <c r="F11" s="8">
        <f>(D11+C11)/'MICRO-MPE2025'!C12</f>
        <v>7208.55</v>
      </c>
    </row>
    <row r="12" spans="2:6" x14ac:dyDescent="0.25">
      <c r="B12" s="3">
        <f>B10+1</f>
        <v>7</v>
      </c>
      <c r="C12" s="8">
        <f>'MICRO-MPE2025'!N13*'MICRO-MPE2025'!E13/C$3</f>
        <v>31830000000</v>
      </c>
      <c r="D12" s="8">
        <f>'MICRO-MPE2025'!F13*'MICRO-MPE2025'!O13</f>
        <v>162813599999.99997</v>
      </c>
      <c r="E12" s="8">
        <f t="shared" si="0"/>
        <v>2335.7231999999995</v>
      </c>
      <c r="F12" s="8">
        <f>(D12+C12)/'MICRO-MPE2025'!C13</f>
        <v>8110.1499999999987</v>
      </c>
    </row>
    <row r="13" spans="2:6" x14ac:dyDescent="0.25">
      <c r="B13" s="3">
        <f>B11+1</f>
        <v>9</v>
      </c>
      <c r="C13" s="8">
        <f>'MICRO-MPE2025'!N14*'MICRO-MPE2025'!E14/C$3</f>
        <v>17550000000</v>
      </c>
      <c r="D13" s="8">
        <f>'MICRO-MPE2025'!F14*'MICRO-MPE2025'!O14</f>
        <v>153396000000</v>
      </c>
      <c r="E13" s="8">
        <f t="shared" si="0"/>
        <v>2051.3519999999999</v>
      </c>
      <c r="F13" s="8">
        <f>(D13+C13)/'MICRO-MPE2025'!C14</f>
        <v>7122.75</v>
      </c>
    </row>
    <row r="14" spans="2:6" x14ac:dyDescent="0.25">
      <c r="B14" s="3">
        <f>B13+1</f>
        <v>10</v>
      </c>
      <c r="C14" s="8">
        <f>'MICRO-MPE2025'!N15*'MICRO-MPE2025'!E15/C$3</f>
        <v>20092500000</v>
      </c>
      <c r="D14" s="8">
        <f>'MICRO-MPE2025'!F15*'MICRO-MPE2025'!O15</f>
        <v>163752600000</v>
      </c>
      <c r="E14" s="8">
        <f t="shared" si="0"/>
        <v>2206.1412</v>
      </c>
      <c r="F14" s="8">
        <f>(D14+C14)/'MICRO-MPE2025'!C15</f>
        <v>7660.2124999999996</v>
      </c>
    </row>
    <row r="15" spans="2:6" x14ac:dyDescent="0.25">
      <c r="B15" s="3">
        <v>11</v>
      </c>
      <c r="C15" s="8">
        <f>'MICRO-MPE2025'!N16*'MICRO-MPE2025'!E16/C$3</f>
        <v>22297500000</v>
      </c>
      <c r="D15" s="8">
        <f>'MICRO-MPE2025'!F16*'MICRO-MPE2025'!O16</f>
        <v>163576200000</v>
      </c>
      <c r="E15" s="8">
        <f t="shared" si="0"/>
        <v>2230.4843999999998</v>
      </c>
      <c r="F15" s="8">
        <f>(D15+C15)/'MICRO-MPE2025'!C16</f>
        <v>7744.7375000000002</v>
      </c>
    </row>
    <row r="16" spans="2:6" x14ac:dyDescent="0.25">
      <c r="B16" s="3">
        <f>B15+1</f>
        <v>12</v>
      </c>
      <c r="C16" s="8">
        <f>'MICRO-MPE2025'!N17*'MICRO-MPE2025'!E17/C$3</f>
        <v>22185000000</v>
      </c>
      <c r="D16" s="8">
        <f>'MICRO-MPE2025'!F17*'MICRO-MPE2025'!O17</f>
        <v>160945200000</v>
      </c>
      <c r="E16" s="8">
        <f t="shared" si="0"/>
        <v>2197.5623999999998</v>
      </c>
      <c r="F16" s="8">
        <f>(D16+C16)/'MICRO-MPE2025'!C17</f>
        <v>7630.4250000000002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MICRO-MPE2025</vt:lpstr>
      <vt:lpstr>Valores Demandados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Barbosa</dc:creator>
  <cp:lastModifiedBy>Gilberto Barbosa</cp:lastModifiedBy>
  <dcterms:created xsi:type="dcterms:W3CDTF">2025-06-15T23:52:22Z</dcterms:created>
  <dcterms:modified xsi:type="dcterms:W3CDTF">2025-06-25T01:22:27Z</dcterms:modified>
</cp:coreProperties>
</file>