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vid\Documents\Repo\MinLab\DataSQL\"/>
    </mc:Choice>
  </mc:AlternateContent>
  <bookViews>
    <workbookView xWindow="0" yWindow="1800" windowWidth="20490" windowHeight="7755" firstSheet="5" activeTab="6"/>
  </bookViews>
  <sheets>
    <sheet name="Paquete" sheetId="1" r:id="rId1"/>
    <sheet name="GrupoAnalisis" sheetId="15" r:id="rId2"/>
    <sheet name="Hoja1" sheetId="24" r:id="rId3"/>
    <sheet name="Examen" sheetId="18" r:id="rId4"/>
    <sheet name="PaqueteExamen" sheetId="14" r:id="rId5"/>
    <sheet name="Tipos" sheetId="20" r:id="rId6"/>
    <sheet name="Items" sheetId="16" r:id="rId7"/>
    <sheet name="Grupos" sheetId="17" r:id="rId8"/>
    <sheet name="ListaItem" sheetId="23" r:id="rId9"/>
    <sheet name="PlantillaItemsGruposLista" sheetId="19" r:id="rId10"/>
    <sheet name="Sectores" sheetId="25" r:id="rId11"/>
    <sheet name="Consultorio" sheetId="26" r:id="rId12"/>
    <sheet name="Estados" sheetId="27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J1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J5" i="1"/>
  <c r="J6" i="1"/>
  <c r="J7" i="1"/>
  <c r="D37" i="25"/>
  <c r="F37" i="25" s="1"/>
  <c r="J9" i="25"/>
  <c r="D8" i="26" l="1"/>
  <c r="D9" i="26"/>
  <c r="D10" i="26"/>
  <c r="D11" i="26"/>
  <c r="D12" i="26"/>
  <c r="D13" i="26"/>
  <c r="D14" i="26"/>
  <c r="D15" i="26"/>
  <c r="D16" i="26"/>
  <c r="D7" i="26"/>
  <c r="J6" i="25"/>
  <c r="J7" i="25"/>
  <c r="J8" i="25"/>
  <c r="D11" i="25"/>
  <c r="F11" i="25" s="1"/>
  <c r="D27" i="25"/>
  <c r="F27" i="25" s="1"/>
  <c r="D17" i="25"/>
  <c r="F17" i="25" s="1"/>
  <c r="D6" i="25"/>
  <c r="F6" i="25" s="1"/>
  <c r="D25" i="25"/>
  <c r="F25" i="25" s="1"/>
  <c r="D19" i="25"/>
  <c r="F19" i="25" s="1"/>
  <c r="D30" i="25"/>
  <c r="F30" i="25" s="1"/>
  <c r="D20" i="25"/>
  <c r="F20" i="25" s="1"/>
  <c r="D7" i="25"/>
  <c r="F7" i="25" s="1"/>
  <c r="D29" i="25"/>
  <c r="F29" i="25" s="1"/>
  <c r="D18" i="25"/>
  <c r="F18" i="25" s="1"/>
  <c r="D23" i="25"/>
  <c r="F23" i="25" s="1"/>
  <c r="D35" i="25"/>
  <c r="F35" i="25" s="1"/>
  <c r="D12" i="25"/>
  <c r="F12" i="25" s="1"/>
  <c r="D13" i="25"/>
  <c r="F13" i="25" s="1"/>
  <c r="D14" i="25"/>
  <c r="F14" i="25" s="1"/>
  <c r="D24" i="25"/>
  <c r="F24" i="25" s="1"/>
  <c r="D15" i="25"/>
  <c r="F15" i="25" s="1"/>
  <c r="D22" i="25"/>
  <c r="F22" i="25" s="1"/>
  <c r="D26" i="25"/>
  <c r="F26" i="25" s="1"/>
  <c r="D8" i="25"/>
  <c r="F8" i="25" s="1"/>
  <c r="D36" i="25"/>
  <c r="F36" i="25" s="1"/>
  <c r="D28" i="25"/>
  <c r="F28" i="25" s="1"/>
  <c r="D10" i="25"/>
  <c r="F10" i="25" s="1"/>
  <c r="D21" i="25"/>
  <c r="F21" i="25" s="1"/>
  <c r="D9" i="25"/>
  <c r="F9" i="25" s="1"/>
  <c r="D16" i="25"/>
  <c r="F16" i="25" s="1"/>
  <c r="D32" i="25"/>
  <c r="F32" i="25" s="1"/>
  <c r="D33" i="25"/>
  <c r="F33" i="25" s="1"/>
  <c r="D34" i="25"/>
  <c r="F34" i="25" s="1"/>
  <c r="D31" i="25"/>
  <c r="F31" i="25" s="1"/>
  <c r="F204" i="16" l="1"/>
  <c r="F205" i="16"/>
  <c r="F206" i="16"/>
  <c r="F207" i="16"/>
  <c r="B109" i="19" l="1"/>
  <c r="C109" i="19"/>
  <c r="A109" i="19" l="1"/>
  <c r="B108" i="19"/>
  <c r="C108" i="19"/>
  <c r="A108" i="19" l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D8" i="18" l="1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" i="14" l="1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E6" i="14"/>
  <c r="E7" i="14"/>
  <c r="A7" i="14" s="1"/>
  <c r="E8" i="14"/>
  <c r="A8" i="14" s="1"/>
  <c r="E9" i="14"/>
  <c r="A9" i="14" s="1"/>
  <c r="E10" i="14"/>
  <c r="A10" i="14" s="1"/>
  <c r="E11" i="14"/>
  <c r="A11" i="14" s="1"/>
  <c r="E12" i="14"/>
  <c r="A12" i="14" s="1"/>
  <c r="E13" i="14"/>
  <c r="A13" i="14" s="1"/>
  <c r="E14" i="14"/>
  <c r="A14" i="14" s="1"/>
  <c r="E15" i="14"/>
  <c r="A15" i="14" s="1"/>
  <c r="E16" i="14"/>
  <c r="A16" i="14" s="1"/>
  <c r="E17" i="14"/>
  <c r="A17" i="14" s="1"/>
  <c r="E18" i="14"/>
  <c r="A18" i="14" s="1"/>
  <c r="E19" i="14"/>
  <c r="A19" i="14" s="1"/>
  <c r="E20" i="14"/>
  <c r="A20" i="14" s="1"/>
  <c r="E21" i="14"/>
  <c r="A21" i="14" s="1"/>
  <c r="E22" i="14"/>
  <c r="A22" i="14" s="1"/>
  <c r="E23" i="14"/>
  <c r="A23" i="14" s="1"/>
  <c r="E24" i="14"/>
  <c r="A24" i="14" s="1"/>
  <c r="E25" i="14"/>
  <c r="A25" i="14" s="1"/>
  <c r="E26" i="14"/>
  <c r="A26" i="14" s="1"/>
  <c r="E27" i="14"/>
  <c r="A27" i="14" s="1"/>
  <c r="E28" i="14"/>
  <c r="A28" i="14" s="1"/>
  <c r="E29" i="14"/>
  <c r="A29" i="14" s="1"/>
  <c r="E30" i="14"/>
  <c r="A30" i="14" s="1"/>
  <c r="E31" i="14"/>
  <c r="A31" i="14" s="1"/>
  <c r="E32" i="14"/>
  <c r="A32" i="14" s="1"/>
  <c r="E33" i="14"/>
  <c r="A33" i="14" s="1"/>
  <c r="E34" i="14"/>
  <c r="A34" i="14" s="1"/>
  <c r="E35" i="14"/>
  <c r="A35" i="14" s="1"/>
  <c r="E36" i="14"/>
  <c r="A36" i="14" s="1"/>
  <c r="E37" i="14"/>
  <c r="A37" i="14" s="1"/>
  <c r="E38" i="14"/>
  <c r="A38" i="14" s="1"/>
  <c r="E39" i="14"/>
  <c r="A39" i="14" s="1"/>
  <c r="E40" i="14"/>
  <c r="A40" i="14" s="1"/>
  <c r="E41" i="14"/>
  <c r="A41" i="14" s="1"/>
  <c r="E42" i="14"/>
  <c r="A42" i="14" s="1"/>
  <c r="E43" i="14"/>
  <c r="A43" i="14" s="1"/>
  <c r="E44" i="14"/>
  <c r="A44" i="14" s="1"/>
  <c r="E45" i="14"/>
  <c r="A45" i="14" s="1"/>
  <c r="E46" i="14"/>
  <c r="A46" i="14" s="1"/>
  <c r="E47" i="14"/>
  <c r="A47" i="14" s="1"/>
  <c r="E48" i="14"/>
  <c r="A48" i="14" s="1"/>
  <c r="E49" i="14"/>
  <c r="A49" i="14" s="1"/>
  <c r="E50" i="14"/>
  <c r="A50" i="14" s="1"/>
  <c r="E51" i="14"/>
  <c r="A51" i="14" s="1"/>
  <c r="E52" i="14"/>
  <c r="A52" i="14" s="1"/>
  <c r="E53" i="14"/>
  <c r="A53" i="14" s="1"/>
  <c r="E54" i="14"/>
  <c r="A54" i="14" s="1"/>
  <c r="E55" i="14"/>
  <c r="E56" i="14"/>
  <c r="A56" i="14" s="1"/>
  <c r="E57" i="14"/>
  <c r="A57" i="14" s="1"/>
  <c r="E58" i="14"/>
  <c r="A58" i="14" s="1"/>
  <c r="E59" i="14"/>
  <c r="A59" i="14" s="1"/>
  <c r="E60" i="14"/>
  <c r="A60" i="14" s="1"/>
  <c r="E61" i="14"/>
  <c r="E62" i="14"/>
  <c r="A62" i="14" s="1"/>
  <c r="E63" i="14"/>
  <c r="A63" i="14" s="1"/>
  <c r="E64" i="14"/>
  <c r="A64" i="14" s="1"/>
  <c r="E65" i="14"/>
  <c r="E66" i="14"/>
  <c r="A66" i="14" s="1"/>
  <c r="E67" i="14"/>
  <c r="A67" i="14" s="1"/>
  <c r="E68" i="14"/>
  <c r="A68" i="14" s="1"/>
  <c r="E69" i="14"/>
  <c r="A69" i="14" s="1"/>
  <c r="E70" i="14"/>
  <c r="A70" i="14" s="1"/>
  <c r="E71" i="14"/>
  <c r="A71" i="14" s="1"/>
  <c r="E72" i="14"/>
  <c r="A72" i="14" s="1"/>
  <c r="E73" i="14"/>
  <c r="A73" i="14" s="1"/>
  <c r="E74" i="14"/>
  <c r="A74" i="14" s="1"/>
  <c r="E75" i="14"/>
  <c r="A75" i="14" s="1"/>
  <c r="E76" i="14"/>
  <c r="A76" i="14" s="1"/>
  <c r="E77" i="14"/>
  <c r="E78" i="14"/>
  <c r="A78" i="14" s="1"/>
  <c r="E79" i="14"/>
  <c r="A79" i="14" s="1"/>
  <c r="E80" i="14"/>
  <c r="A80" i="14" s="1"/>
  <c r="E81" i="14"/>
  <c r="A81" i="14" s="1"/>
  <c r="E82" i="14"/>
  <c r="A82" i="14" s="1"/>
  <c r="E83" i="14"/>
  <c r="A83" i="14" s="1"/>
  <c r="E84" i="14"/>
  <c r="A84" i="14" s="1"/>
  <c r="E85" i="14"/>
  <c r="A85" i="14" s="1"/>
  <c r="E86" i="14"/>
  <c r="E87" i="14"/>
  <c r="A87" i="14" s="1"/>
  <c r="E88" i="14"/>
  <c r="A88" i="14" s="1"/>
  <c r="E89" i="14"/>
  <c r="E90" i="14"/>
  <c r="E91" i="14"/>
  <c r="A91" i="14" s="1"/>
  <c r="E92" i="14"/>
  <c r="A92" i="14" s="1"/>
  <c r="E93" i="14"/>
  <c r="A93" i="14" s="1"/>
  <c r="E94" i="14"/>
  <c r="A94" i="14" s="1"/>
  <c r="E95" i="14"/>
  <c r="A95" i="14" s="1"/>
  <c r="E96" i="14"/>
  <c r="A96" i="14" s="1"/>
  <c r="E97" i="14"/>
  <c r="E98" i="14"/>
  <c r="E99" i="14"/>
  <c r="A99" i="14" s="1"/>
  <c r="E100" i="14"/>
  <c r="E101" i="14"/>
  <c r="E102" i="14"/>
  <c r="E103" i="14"/>
  <c r="A65" i="14" l="1"/>
  <c r="A61" i="14"/>
  <c r="A86" i="14"/>
  <c r="A100" i="14"/>
  <c r="A97" i="14"/>
  <c r="A77" i="14"/>
  <c r="A101" i="14"/>
  <c r="A90" i="14"/>
  <c r="A98" i="14"/>
  <c r="A89" i="14"/>
  <c r="A55" i="14"/>
  <c r="E404" i="23"/>
  <c r="G404" i="23" s="1"/>
  <c r="E405" i="23"/>
  <c r="G405" i="23" s="1"/>
  <c r="G3" i="18"/>
  <c r="E6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5" i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4" i="15"/>
  <c r="E17" i="20" l="1"/>
  <c r="E14" i="20"/>
  <c r="B107" i="19"/>
  <c r="C107" i="19"/>
  <c r="A107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E400" i="23"/>
  <c r="P133" i="23"/>
  <c r="P132" i="23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B106" i="19"/>
  <c r="B104" i="19"/>
  <c r="B105" i="19"/>
  <c r="B43" i="19"/>
  <c r="B44" i="19"/>
  <c r="B45" i="19"/>
  <c r="A45" i="19" s="1"/>
  <c r="B46" i="19"/>
  <c r="L97" i="19"/>
  <c r="L98" i="19"/>
  <c r="L99" i="19"/>
  <c r="K97" i="19"/>
  <c r="K98" i="19"/>
  <c r="K99" i="19"/>
  <c r="K16" i="19"/>
  <c r="L16" i="19"/>
  <c r="K13" i="19"/>
  <c r="K14" i="19"/>
  <c r="K15" i="19"/>
  <c r="L13" i="19"/>
  <c r="L14" i="19"/>
  <c r="L15" i="19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G145" i="23" s="1"/>
  <c r="E146" i="23"/>
  <c r="E147" i="23"/>
  <c r="E148" i="23"/>
  <c r="E149" i="23"/>
  <c r="E150" i="23"/>
  <c r="E151" i="23"/>
  <c r="G151" i="23" s="1"/>
  <c r="P12" i="23"/>
  <c r="C150" i="23"/>
  <c r="C149" i="23"/>
  <c r="C148" i="23"/>
  <c r="C147" i="23"/>
  <c r="C146" i="23"/>
  <c r="C144" i="23"/>
  <c r="C143" i="23"/>
  <c r="C142" i="23"/>
  <c r="C141" i="23"/>
  <c r="C140" i="23"/>
  <c r="C138" i="23"/>
  <c r="C137" i="23"/>
  <c r="C136" i="23"/>
  <c r="C135" i="23"/>
  <c r="C134" i="23"/>
  <c r="C132" i="23"/>
  <c r="G132" i="23" s="1"/>
  <c r="C131" i="23"/>
  <c r="C130" i="23"/>
  <c r="C129" i="23"/>
  <c r="C128" i="23"/>
  <c r="G128" i="23" s="1"/>
  <c r="C19" i="23"/>
  <c r="E19" i="23"/>
  <c r="C20" i="23"/>
  <c r="E20" i="23"/>
  <c r="C21" i="23"/>
  <c r="E21" i="23"/>
  <c r="C22" i="23"/>
  <c r="E22" i="23"/>
  <c r="C23" i="23"/>
  <c r="E23" i="23"/>
  <c r="E24" i="23"/>
  <c r="G24" i="23" s="1"/>
  <c r="C102" i="14"/>
  <c r="C103" i="14"/>
  <c r="D102" i="14"/>
  <c r="D103" i="14"/>
  <c r="E204" i="16"/>
  <c r="E205" i="16"/>
  <c r="E206" i="16"/>
  <c r="M206" i="16" s="1"/>
  <c r="E207" i="16"/>
  <c r="M207" i="16" s="1"/>
  <c r="E208" i="16"/>
  <c r="M208" i="16" s="1"/>
  <c r="E209" i="16"/>
  <c r="C204" i="16"/>
  <c r="C205" i="16"/>
  <c r="C206" i="16"/>
  <c r="C207" i="16"/>
  <c r="C208" i="16"/>
  <c r="F208" i="16" s="1"/>
  <c r="C209" i="16"/>
  <c r="F209" i="16" s="1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C187" i="16"/>
  <c r="F187" i="16" s="1"/>
  <c r="C188" i="16"/>
  <c r="F188" i="16" s="1"/>
  <c r="C189" i="16"/>
  <c r="F189" i="16" s="1"/>
  <c r="C190" i="16"/>
  <c r="F190" i="16" s="1"/>
  <c r="C191" i="16"/>
  <c r="F191" i="16" s="1"/>
  <c r="C192" i="16"/>
  <c r="F192" i="16" s="1"/>
  <c r="C193" i="16"/>
  <c r="F193" i="16" s="1"/>
  <c r="C194" i="16"/>
  <c r="F194" i="16" s="1"/>
  <c r="C195" i="16"/>
  <c r="F195" i="16" s="1"/>
  <c r="C196" i="16"/>
  <c r="F196" i="16" s="1"/>
  <c r="C197" i="16"/>
  <c r="F197" i="16" s="1"/>
  <c r="C198" i="16"/>
  <c r="F198" i="16" s="1"/>
  <c r="C199" i="16"/>
  <c r="F199" i="16" s="1"/>
  <c r="C200" i="16"/>
  <c r="F200" i="16" s="1"/>
  <c r="C201" i="16"/>
  <c r="F201" i="16" s="1"/>
  <c r="C202" i="16"/>
  <c r="F202" i="16" s="1"/>
  <c r="C203" i="16"/>
  <c r="F203" i="16" s="1"/>
  <c r="C186" i="16"/>
  <c r="F186" i="16" s="1"/>
  <c r="E186" i="16"/>
  <c r="G139" i="23" l="1"/>
  <c r="G130" i="23"/>
  <c r="G133" i="23"/>
  <c r="M202" i="16"/>
  <c r="M198" i="16"/>
  <c r="M194" i="16"/>
  <c r="M190" i="16"/>
  <c r="M186" i="16"/>
  <c r="M205" i="16"/>
  <c r="M201" i="16"/>
  <c r="M197" i="16"/>
  <c r="M193" i="16"/>
  <c r="M189" i="16"/>
  <c r="M204" i="16"/>
  <c r="M200" i="16"/>
  <c r="M196" i="16"/>
  <c r="M192" i="16"/>
  <c r="M188" i="16"/>
  <c r="M203" i="16"/>
  <c r="M199" i="16"/>
  <c r="M195" i="16"/>
  <c r="M191" i="16"/>
  <c r="M187" i="16"/>
  <c r="A46" i="19"/>
  <c r="J99" i="19"/>
  <c r="A44" i="19"/>
  <c r="J98" i="19"/>
  <c r="J97" i="19"/>
  <c r="A43" i="19"/>
  <c r="A103" i="14"/>
  <c r="A102" i="14"/>
  <c r="A106" i="19"/>
  <c r="A105" i="19"/>
  <c r="D209" i="16"/>
  <c r="G136" i="23"/>
  <c r="D206" i="16"/>
  <c r="D208" i="16"/>
  <c r="D193" i="16"/>
  <c r="D188" i="16"/>
  <c r="D191" i="16"/>
  <c r="D207" i="16"/>
  <c r="D201" i="16"/>
  <c r="D196" i="16"/>
  <c r="D192" i="16"/>
  <c r="D205" i="16"/>
  <c r="G144" i="23"/>
  <c r="J15" i="19"/>
  <c r="J14" i="19"/>
  <c r="J13" i="19"/>
  <c r="J16" i="19"/>
  <c r="G142" i="23"/>
  <c r="G146" i="23"/>
  <c r="G150" i="23"/>
  <c r="G129" i="23"/>
  <c r="G148" i="23"/>
  <c r="G131" i="23"/>
  <c r="G23" i="23"/>
  <c r="G21" i="23"/>
  <c r="G19" i="23"/>
  <c r="G141" i="23"/>
  <c r="G22" i="23"/>
  <c r="G20" i="23"/>
  <c r="G147" i="23"/>
  <c r="G135" i="23"/>
  <c r="G143" i="23"/>
  <c r="G138" i="23"/>
  <c r="G134" i="23"/>
  <c r="G149" i="23"/>
  <c r="G137" i="23"/>
  <c r="G140" i="23"/>
  <c r="D204" i="16"/>
  <c r="D197" i="16"/>
  <c r="D189" i="16"/>
  <c r="D186" i="16"/>
  <c r="D199" i="16"/>
  <c r="D195" i="16"/>
  <c r="D187" i="16"/>
  <c r="D203" i="16"/>
  <c r="D202" i="16"/>
  <c r="D198" i="16"/>
  <c r="D194" i="16"/>
  <c r="D190" i="16"/>
  <c r="D200" i="16"/>
  <c r="E4" i="14" l="1"/>
  <c r="E5" i="14"/>
  <c r="D4" i="14"/>
  <c r="D5" i="14"/>
  <c r="D6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5" i="16"/>
  <c r="F5" i="16" s="1"/>
  <c r="C6" i="16"/>
  <c r="F6" i="16" s="1"/>
  <c r="C7" i="16"/>
  <c r="F7" i="16" s="1"/>
  <c r="C8" i="16"/>
  <c r="F8" i="16" s="1"/>
  <c r="C9" i="16"/>
  <c r="F9" i="16" s="1"/>
  <c r="C10" i="16"/>
  <c r="F10" i="16" s="1"/>
  <c r="C11" i="16"/>
  <c r="F11" i="16" s="1"/>
  <c r="C12" i="16"/>
  <c r="F12" i="16" s="1"/>
  <c r="C13" i="16"/>
  <c r="F13" i="16" s="1"/>
  <c r="C14" i="16"/>
  <c r="F14" i="16" s="1"/>
  <c r="C15" i="16"/>
  <c r="F15" i="16" s="1"/>
  <c r="C16" i="16"/>
  <c r="F16" i="16" s="1"/>
  <c r="C17" i="16"/>
  <c r="F17" i="16" s="1"/>
  <c r="C18" i="16"/>
  <c r="F18" i="16" s="1"/>
  <c r="C19" i="16"/>
  <c r="F19" i="16" s="1"/>
  <c r="C20" i="16"/>
  <c r="F20" i="16" s="1"/>
  <c r="C21" i="16"/>
  <c r="F21" i="16" s="1"/>
  <c r="C22" i="16"/>
  <c r="F22" i="16" s="1"/>
  <c r="C23" i="16"/>
  <c r="F23" i="16" s="1"/>
  <c r="C24" i="16"/>
  <c r="F24" i="16" s="1"/>
  <c r="C25" i="16"/>
  <c r="F25" i="16" s="1"/>
  <c r="C26" i="16"/>
  <c r="F26" i="16" s="1"/>
  <c r="C27" i="16"/>
  <c r="F27" i="16" s="1"/>
  <c r="C28" i="16"/>
  <c r="F28" i="16" s="1"/>
  <c r="C29" i="16"/>
  <c r="F29" i="16" s="1"/>
  <c r="C30" i="16"/>
  <c r="F30" i="16" s="1"/>
  <c r="C31" i="16"/>
  <c r="F31" i="16" s="1"/>
  <c r="C32" i="16"/>
  <c r="F32" i="16" s="1"/>
  <c r="C33" i="16"/>
  <c r="F33" i="16" s="1"/>
  <c r="C34" i="16"/>
  <c r="F34" i="16" s="1"/>
  <c r="C35" i="16"/>
  <c r="F35" i="16" s="1"/>
  <c r="C36" i="16"/>
  <c r="F36" i="16" s="1"/>
  <c r="C37" i="16"/>
  <c r="F37" i="16" s="1"/>
  <c r="C38" i="16"/>
  <c r="F38" i="16" s="1"/>
  <c r="C39" i="16"/>
  <c r="F39" i="16" s="1"/>
  <c r="C40" i="16"/>
  <c r="F40" i="16" s="1"/>
  <c r="C41" i="16"/>
  <c r="F41" i="16" s="1"/>
  <c r="C42" i="16"/>
  <c r="F42" i="16" s="1"/>
  <c r="C43" i="16"/>
  <c r="F43" i="16" s="1"/>
  <c r="C44" i="16"/>
  <c r="F44" i="16" s="1"/>
  <c r="C45" i="16"/>
  <c r="F45" i="16" s="1"/>
  <c r="C46" i="16"/>
  <c r="F46" i="16" s="1"/>
  <c r="C47" i="16"/>
  <c r="F47" i="16" s="1"/>
  <c r="C48" i="16"/>
  <c r="F48" i="16" s="1"/>
  <c r="C49" i="16"/>
  <c r="F49" i="16" s="1"/>
  <c r="C50" i="16"/>
  <c r="F50" i="16" s="1"/>
  <c r="C51" i="16"/>
  <c r="F51" i="16" s="1"/>
  <c r="C52" i="16"/>
  <c r="F52" i="16" s="1"/>
  <c r="C53" i="16"/>
  <c r="F53" i="16" s="1"/>
  <c r="C54" i="16"/>
  <c r="F54" i="16" s="1"/>
  <c r="C55" i="16"/>
  <c r="F55" i="16" s="1"/>
  <c r="C56" i="16"/>
  <c r="F56" i="16" s="1"/>
  <c r="C57" i="16"/>
  <c r="F57" i="16" s="1"/>
  <c r="C58" i="16"/>
  <c r="F58" i="16" s="1"/>
  <c r="C59" i="16"/>
  <c r="F59" i="16" s="1"/>
  <c r="C60" i="16"/>
  <c r="F60" i="16" s="1"/>
  <c r="C61" i="16"/>
  <c r="F61" i="16" s="1"/>
  <c r="C62" i="16"/>
  <c r="F62" i="16" s="1"/>
  <c r="C63" i="16"/>
  <c r="F63" i="16" s="1"/>
  <c r="C64" i="16"/>
  <c r="F64" i="16" s="1"/>
  <c r="C65" i="16"/>
  <c r="F65" i="16" s="1"/>
  <c r="C66" i="16"/>
  <c r="F66" i="16" s="1"/>
  <c r="C67" i="16"/>
  <c r="F67" i="16" s="1"/>
  <c r="C68" i="16"/>
  <c r="F68" i="16" s="1"/>
  <c r="C69" i="16"/>
  <c r="F69" i="16" s="1"/>
  <c r="C70" i="16"/>
  <c r="F70" i="16" s="1"/>
  <c r="C71" i="16"/>
  <c r="F71" i="16" s="1"/>
  <c r="C72" i="16"/>
  <c r="F72" i="16" s="1"/>
  <c r="C73" i="16"/>
  <c r="F73" i="16" s="1"/>
  <c r="C74" i="16"/>
  <c r="F74" i="16" s="1"/>
  <c r="C75" i="16"/>
  <c r="F75" i="16" s="1"/>
  <c r="C76" i="16"/>
  <c r="F76" i="16" s="1"/>
  <c r="C77" i="16"/>
  <c r="F77" i="16" s="1"/>
  <c r="C78" i="16"/>
  <c r="F78" i="16" s="1"/>
  <c r="C79" i="16"/>
  <c r="F79" i="16" s="1"/>
  <c r="C80" i="16"/>
  <c r="F80" i="16" s="1"/>
  <c r="C81" i="16"/>
  <c r="F81" i="16" s="1"/>
  <c r="C82" i="16"/>
  <c r="F82" i="16" s="1"/>
  <c r="C83" i="16"/>
  <c r="F83" i="16" s="1"/>
  <c r="C84" i="16"/>
  <c r="F84" i="16" s="1"/>
  <c r="C85" i="16"/>
  <c r="F85" i="16" s="1"/>
  <c r="C86" i="16"/>
  <c r="F86" i="16" s="1"/>
  <c r="C87" i="16"/>
  <c r="F87" i="16" s="1"/>
  <c r="C88" i="16"/>
  <c r="F88" i="16" s="1"/>
  <c r="C89" i="16"/>
  <c r="F89" i="16" s="1"/>
  <c r="C90" i="16"/>
  <c r="F90" i="16" s="1"/>
  <c r="C91" i="16"/>
  <c r="F91" i="16" s="1"/>
  <c r="C92" i="16"/>
  <c r="F92" i="16" s="1"/>
  <c r="C93" i="16"/>
  <c r="F93" i="16" s="1"/>
  <c r="C94" i="16"/>
  <c r="F94" i="16" s="1"/>
  <c r="C95" i="16"/>
  <c r="F95" i="16" s="1"/>
  <c r="C96" i="16"/>
  <c r="F96" i="16" s="1"/>
  <c r="C97" i="16"/>
  <c r="F97" i="16" s="1"/>
  <c r="C98" i="16"/>
  <c r="F98" i="16" s="1"/>
  <c r="C99" i="16"/>
  <c r="F99" i="16" s="1"/>
  <c r="C100" i="16"/>
  <c r="F100" i="16" s="1"/>
  <c r="C101" i="16"/>
  <c r="F101" i="16" s="1"/>
  <c r="C102" i="16"/>
  <c r="F102" i="16" s="1"/>
  <c r="C103" i="16"/>
  <c r="F103" i="16" s="1"/>
  <c r="C104" i="16"/>
  <c r="F104" i="16" s="1"/>
  <c r="C105" i="16"/>
  <c r="F105" i="16" s="1"/>
  <c r="C106" i="16"/>
  <c r="F106" i="16" s="1"/>
  <c r="C107" i="16"/>
  <c r="F107" i="16" s="1"/>
  <c r="C108" i="16"/>
  <c r="F108" i="16" s="1"/>
  <c r="C109" i="16"/>
  <c r="F109" i="16" s="1"/>
  <c r="C110" i="16"/>
  <c r="F110" i="16" s="1"/>
  <c r="C111" i="16"/>
  <c r="F111" i="16" s="1"/>
  <c r="C112" i="16"/>
  <c r="F112" i="16" s="1"/>
  <c r="C113" i="16"/>
  <c r="F113" i="16" s="1"/>
  <c r="C114" i="16"/>
  <c r="F114" i="16" s="1"/>
  <c r="C115" i="16"/>
  <c r="F115" i="16" s="1"/>
  <c r="C116" i="16"/>
  <c r="F116" i="16" s="1"/>
  <c r="C117" i="16"/>
  <c r="F117" i="16" s="1"/>
  <c r="C118" i="16"/>
  <c r="F118" i="16" s="1"/>
  <c r="C119" i="16"/>
  <c r="F119" i="16" s="1"/>
  <c r="C120" i="16"/>
  <c r="F120" i="16" s="1"/>
  <c r="C121" i="16"/>
  <c r="F121" i="16" s="1"/>
  <c r="C122" i="16"/>
  <c r="F122" i="16" s="1"/>
  <c r="C123" i="16"/>
  <c r="F123" i="16" s="1"/>
  <c r="C124" i="16"/>
  <c r="F124" i="16" s="1"/>
  <c r="C125" i="16"/>
  <c r="F125" i="16" s="1"/>
  <c r="C126" i="16"/>
  <c r="F126" i="16" s="1"/>
  <c r="C127" i="16"/>
  <c r="F127" i="16" s="1"/>
  <c r="C128" i="16"/>
  <c r="F128" i="16" s="1"/>
  <c r="C129" i="16"/>
  <c r="F129" i="16" s="1"/>
  <c r="C130" i="16"/>
  <c r="F130" i="16" s="1"/>
  <c r="C131" i="16"/>
  <c r="F131" i="16" s="1"/>
  <c r="C132" i="16"/>
  <c r="F132" i="16" s="1"/>
  <c r="C133" i="16"/>
  <c r="F133" i="16" s="1"/>
  <c r="C134" i="16"/>
  <c r="F134" i="16" s="1"/>
  <c r="C135" i="16"/>
  <c r="F135" i="16" s="1"/>
  <c r="C136" i="16"/>
  <c r="F136" i="16" s="1"/>
  <c r="C137" i="16"/>
  <c r="F137" i="16" s="1"/>
  <c r="C138" i="16"/>
  <c r="F138" i="16" s="1"/>
  <c r="C139" i="16"/>
  <c r="F139" i="16" s="1"/>
  <c r="C140" i="16"/>
  <c r="F140" i="16" s="1"/>
  <c r="C141" i="16"/>
  <c r="F141" i="16" s="1"/>
  <c r="C142" i="16"/>
  <c r="F142" i="16" s="1"/>
  <c r="C143" i="16"/>
  <c r="F143" i="16" s="1"/>
  <c r="C144" i="16"/>
  <c r="F144" i="16" s="1"/>
  <c r="C145" i="16"/>
  <c r="F145" i="16" s="1"/>
  <c r="C146" i="16"/>
  <c r="F146" i="16" s="1"/>
  <c r="C147" i="16"/>
  <c r="F147" i="16" s="1"/>
  <c r="C148" i="16"/>
  <c r="F148" i="16" s="1"/>
  <c r="C149" i="16"/>
  <c r="F149" i="16" s="1"/>
  <c r="C150" i="16"/>
  <c r="F150" i="16" s="1"/>
  <c r="C151" i="16"/>
  <c r="F151" i="16" s="1"/>
  <c r="C152" i="16"/>
  <c r="F152" i="16" s="1"/>
  <c r="C153" i="16"/>
  <c r="F153" i="16" s="1"/>
  <c r="C154" i="16"/>
  <c r="F154" i="16" s="1"/>
  <c r="C155" i="16"/>
  <c r="F155" i="16" s="1"/>
  <c r="C156" i="16"/>
  <c r="F156" i="16" s="1"/>
  <c r="C157" i="16"/>
  <c r="F157" i="16" s="1"/>
  <c r="C158" i="16"/>
  <c r="F158" i="16" s="1"/>
  <c r="C159" i="16"/>
  <c r="F159" i="16" s="1"/>
  <c r="C160" i="16"/>
  <c r="F160" i="16" s="1"/>
  <c r="C161" i="16"/>
  <c r="F161" i="16" s="1"/>
  <c r="C162" i="16"/>
  <c r="F162" i="16" s="1"/>
  <c r="C163" i="16"/>
  <c r="F163" i="16" s="1"/>
  <c r="C164" i="16"/>
  <c r="F164" i="16" s="1"/>
  <c r="C165" i="16"/>
  <c r="F165" i="16" s="1"/>
  <c r="C166" i="16"/>
  <c r="F166" i="16" s="1"/>
  <c r="C167" i="16"/>
  <c r="F167" i="16" s="1"/>
  <c r="C168" i="16"/>
  <c r="F168" i="16" s="1"/>
  <c r="C169" i="16"/>
  <c r="F169" i="16" s="1"/>
  <c r="C170" i="16"/>
  <c r="F170" i="16" s="1"/>
  <c r="C171" i="16"/>
  <c r="F171" i="16" s="1"/>
  <c r="C172" i="16"/>
  <c r="F172" i="16" s="1"/>
  <c r="C173" i="16"/>
  <c r="F173" i="16" s="1"/>
  <c r="C174" i="16"/>
  <c r="F174" i="16" s="1"/>
  <c r="C175" i="16"/>
  <c r="F175" i="16" s="1"/>
  <c r="C176" i="16"/>
  <c r="F176" i="16" s="1"/>
  <c r="C177" i="16"/>
  <c r="F177" i="16" s="1"/>
  <c r="C178" i="16"/>
  <c r="F178" i="16" s="1"/>
  <c r="C179" i="16"/>
  <c r="F179" i="16" s="1"/>
  <c r="C180" i="16"/>
  <c r="F180" i="16" s="1"/>
  <c r="C181" i="16"/>
  <c r="F181" i="16" s="1"/>
  <c r="C182" i="16"/>
  <c r="F182" i="16" s="1"/>
  <c r="C183" i="16"/>
  <c r="F183" i="16" s="1"/>
  <c r="C184" i="16"/>
  <c r="F184" i="16" s="1"/>
  <c r="C185" i="16"/>
  <c r="F185" i="16" s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C403" i="23"/>
  <c r="C402" i="23"/>
  <c r="C401" i="23"/>
  <c r="C399" i="23"/>
  <c r="C398" i="23"/>
  <c r="C397" i="23"/>
  <c r="E398" i="23"/>
  <c r="E399" i="23"/>
  <c r="G399" i="23" s="1"/>
  <c r="G400" i="23"/>
  <c r="E401" i="23"/>
  <c r="E402" i="23"/>
  <c r="E403" i="23"/>
  <c r="E397" i="23"/>
  <c r="E396" i="23"/>
  <c r="G396" i="23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L4" i="19"/>
  <c r="L5" i="19"/>
  <c r="L6" i="19"/>
  <c r="L7" i="19"/>
  <c r="L8" i="19"/>
  <c r="L9" i="19"/>
  <c r="L10" i="19"/>
  <c r="L11" i="19"/>
  <c r="L12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K4" i="19"/>
  <c r="K5" i="19"/>
  <c r="K6" i="19"/>
  <c r="K7" i="19"/>
  <c r="K8" i="19"/>
  <c r="K9" i="19"/>
  <c r="K10" i="19"/>
  <c r="K11" i="19"/>
  <c r="K12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41" i="19"/>
  <c r="B42" i="19"/>
  <c r="B47" i="19"/>
  <c r="C5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E3" i="14"/>
  <c r="N219" i="16" l="1"/>
  <c r="N215" i="16"/>
  <c r="M181" i="16"/>
  <c r="M177" i="16"/>
  <c r="M173" i="16"/>
  <c r="M169" i="16"/>
  <c r="M165" i="16"/>
  <c r="M161" i="16"/>
  <c r="M157" i="16"/>
  <c r="M153" i="16"/>
  <c r="M149" i="16"/>
  <c r="M145" i="16"/>
  <c r="M141" i="16"/>
  <c r="M137" i="16"/>
  <c r="M133" i="16"/>
  <c r="M129" i="16"/>
  <c r="M125" i="16"/>
  <c r="M121" i="16"/>
  <c r="M117" i="16"/>
  <c r="M109" i="16"/>
  <c r="M105" i="16"/>
  <c r="M101" i="16"/>
  <c r="M97" i="16"/>
  <c r="M93" i="16"/>
  <c r="M89" i="16"/>
  <c r="M85" i="16"/>
  <c r="M81" i="16"/>
  <c r="M79" i="16"/>
  <c r="M75" i="16"/>
  <c r="M67" i="16"/>
  <c r="M61" i="16"/>
  <c r="M57" i="16"/>
  <c r="M53" i="16"/>
  <c r="M49" i="16"/>
  <c r="M45" i="16"/>
  <c r="M41" i="16"/>
  <c r="M37" i="16"/>
  <c r="M33" i="16"/>
  <c r="M29" i="16"/>
  <c r="M25" i="16"/>
  <c r="M21" i="16"/>
  <c r="M17" i="16"/>
  <c r="M13" i="16"/>
  <c r="M9" i="16"/>
  <c r="D9" i="16"/>
  <c r="M5" i="16"/>
  <c r="N225" i="16"/>
  <c r="D185" i="16"/>
  <c r="M185" i="16"/>
  <c r="N218" i="16"/>
  <c r="M184" i="16"/>
  <c r="N214" i="16"/>
  <c r="M180" i="16"/>
  <c r="D173" i="16"/>
  <c r="M176" i="16"/>
  <c r="M172" i="16"/>
  <c r="D165" i="16"/>
  <c r="M168" i="16"/>
  <c r="M164" i="16"/>
  <c r="D157" i="16"/>
  <c r="M160" i="16"/>
  <c r="M156" i="16"/>
  <c r="D149" i="16"/>
  <c r="M152" i="16"/>
  <c r="M148" i="16"/>
  <c r="D141" i="16"/>
  <c r="M144" i="16"/>
  <c r="M140" i="16"/>
  <c r="M136" i="16"/>
  <c r="M132" i="16"/>
  <c r="D125" i="16"/>
  <c r="M128" i="16"/>
  <c r="M124" i="16"/>
  <c r="D117" i="16"/>
  <c r="M120" i="16"/>
  <c r="M116" i="16"/>
  <c r="D112" i="16"/>
  <c r="M112" i="16"/>
  <c r="M108" i="16"/>
  <c r="D104" i="16"/>
  <c r="M104" i="16"/>
  <c r="M100" i="16"/>
  <c r="D96" i="16"/>
  <c r="M96" i="16"/>
  <c r="M92" i="16"/>
  <c r="D88" i="16"/>
  <c r="M88" i="16"/>
  <c r="M84" i="16"/>
  <c r="D80" i="16"/>
  <c r="M80" i="16"/>
  <c r="M78" i="16"/>
  <c r="D72" i="16"/>
  <c r="M74" i="16"/>
  <c r="D64" i="16"/>
  <c r="M64" i="16"/>
  <c r="M60" i="16"/>
  <c r="D56" i="16"/>
  <c r="M56" i="16"/>
  <c r="M52" i="16"/>
  <c r="D48" i="16"/>
  <c r="M48" i="16"/>
  <c r="M44" i="16"/>
  <c r="D40" i="16"/>
  <c r="M40" i="16"/>
  <c r="M36" i="16"/>
  <c r="M32" i="16"/>
  <c r="M28" i="16"/>
  <c r="D24" i="16"/>
  <c r="M24" i="16"/>
  <c r="M20" i="16"/>
  <c r="D16" i="16"/>
  <c r="M16" i="16"/>
  <c r="M12" i="16"/>
  <c r="M8" i="16"/>
  <c r="N221" i="16"/>
  <c r="N217" i="16"/>
  <c r="M183" i="16"/>
  <c r="N213" i="16"/>
  <c r="M179" i="16"/>
  <c r="M175" i="16"/>
  <c r="M171" i="16"/>
  <c r="M167" i="16"/>
  <c r="M163" i="16"/>
  <c r="M159" i="16"/>
  <c r="M155" i="16"/>
  <c r="M151" i="16"/>
  <c r="M147" i="16"/>
  <c r="M143" i="16"/>
  <c r="M139" i="16"/>
  <c r="M135" i="16"/>
  <c r="M131" i="16"/>
  <c r="M127" i="16"/>
  <c r="M123" i="16"/>
  <c r="M119" i="16"/>
  <c r="M111" i="16"/>
  <c r="M107" i="16"/>
  <c r="M103" i="16"/>
  <c r="M99" i="16"/>
  <c r="M95" i="16"/>
  <c r="M91" i="16"/>
  <c r="M87" i="16"/>
  <c r="M83" i="16"/>
  <c r="M77" i="16"/>
  <c r="M73" i="16"/>
  <c r="M63" i="16"/>
  <c r="M59" i="16"/>
  <c r="M55" i="16"/>
  <c r="M51" i="16"/>
  <c r="M47" i="16"/>
  <c r="M43" i="16"/>
  <c r="M39" i="16"/>
  <c r="M35" i="16"/>
  <c r="M31" i="16"/>
  <c r="M27" i="16"/>
  <c r="M23" i="16"/>
  <c r="M19" i="16"/>
  <c r="M15" i="16"/>
  <c r="M11" i="16"/>
  <c r="M7" i="16"/>
  <c r="D7" i="16"/>
  <c r="N220" i="16"/>
  <c r="N216" i="16"/>
  <c r="M182" i="16"/>
  <c r="M174" i="16"/>
  <c r="M170" i="16"/>
  <c r="M166" i="16"/>
  <c r="M162" i="16"/>
  <c r="M158" i="16"/>
  <c r="M154" i="16"/>
  <c r="M150" i="16"/>
  <c r="M146" i="16"/>
  <c r="M142" i="16"/>
  <c r="M138" i="16"/>
  <c r="M134" i="16"/>
  <c r="M130" i="16"/>
  <c r="M126" i="16"/>
  <c r="M122" i="16"/>
  <c r="M118" i="16"/>
  <c r="M110" i="16"/>
  <c r="M106" i="16"/>
  <c r="M102" i="16"/>
  <c r="M98" i="16"/>
  <c r="M94" i="16"/>
  <c r="D90" i="16"/>
  <c r="M90" i="16"/>
  <c r="M86" i="16"/>
  <c r="M82" i="16"/>
  <c r="M76" i="16"/>
  <c r="M68" i="16"/>
  <c r="M62" i="16"/>
  <c r="M58" i="16"/>
  <c r="M54" i="16"/>
  <c r="M50" i="16"/>
  <c r="M46" i="16"/>
  <c r="D42" i="16"/>
  <c r="M42" i="16"/>
  <c r="M38" i="16"/>
  <c r="M34" i="16"/>
  <c r="M30" i="16"/>
  <c r="D26" i="16"/>
  <c r="M26" i="16"/>
  <c r="M22" i="16"/>
  <c r="M18" i="16"/>
  <c r="M14" i="16"/>
  <c r="D14" i="16"/>
  <c r="M10" i="16"/>
  <c r="M6" i="16"/>
  <c r="D6" i="16"/>
  <c r="M209" i="16"/>
  <c r="M178" i="16"/>
  <c r="J96" i="19"/>
  <c r="A6" i="14"/>
  <c r="G397" i="23"/>
  <c r="G402" i="23"/>
  <c r="G403" i="23"/>
  <c r="A4" i="14"/>
  <c r="A5" i="14"/>
  <c r="D182" i="16"/>
  <c r="D178" i="16"/>
  <c r="D174" i="16"/>
  <c r="D170" i="16"/>
  <c r="D166" i="16"/>
  <c r="D162" i="16"/>
  <c r="D158" i="16"/>
  <c r="D154" i="16"/>
  <c r="D150" i="16"/>
  <c r="D146" i="16"/>
  <c r="D142" i="16"/>
  <c r="D138" i="16"/>
  <c r="D134" i="16"/>
  <c r="D130" i="16"/>
  <c r="D126" i="16"/>
  <c r="D122" i="16"/>
  <c r="D118" i="16"/>
  <c r="D109" i="16"/>
  <c r="D108" i="16"/>
  <c r="D99" i="16"/>
  <c r="D95" i="16"/>
  <c r="D94" i="16"/>
  <c r="D85" i="16"/>
  <c r="D81" i="16"/>
  <c r="D77" i="16"/>
  <c r="D73" i="16"/>
  <c r="D71" i="16"/>
  <c r="D67" i="16"/>
  <c r="D63" i="16"/>
  <c r="D59" i="16"/>
  <c r="D55" i="16"/>
  <c r="D51" i="16"/>
  <c r="D47" i="16"/>
  <c r="D38" i="16"/>
  <c r="D34" i="16"/>
  <c r="D30" i="16"/>
  <c r="D22" i="16"/>
  <c r="D15" i="16"/>
  <c r="D11" i="16"/>
  <c r="D181" i="16"/>
  <c r="D177" i="16"/>
  <c r="D169" i="16"/>
  <c r="D161" i="16"/>
  <c r="D153" i="16"/>
  <c r="D145" i="16"/>
  <c r="D137" i="16"/>
  <c r="D133" i="16"/>
  <c r="D129" i="16"/>
  <c r="D121" i="16"/>
  <c r="D113" i="16"/>
  <c r="D107" i="16"/>
  <c r="D103" i="16"/>
  <c r="D98" i="16"/>
  <c r="D93" i="16"/>
  <c r="D89" i="16"/>
  <c r="D84" i="16"/>
  <c r="D76" i="16"/>
  <c r="D66" i="16"/>
  <c r="D62" i="16"/>
  <c r="D58" i="16"/>
  <c r="D54" i="16"/>
  <c r="D50" i="16"/>
  <c r="D46" i="16"/>
  <c r="D41" i="16"/>
  <c r="D37" i="16"/>
  <c r="D33" i="16"/>
  <c r="D29" i="16"/>
  <c r="D25" i="16"/>
  <c r="D21" i="16"/>
  <c r="D18" i="16"/>
  <c r="D10" i="16"/>
  <c r="D184" i="16"/>
  <c r="D180" i="16"/>
  <c r="D176" i="16"/>
  <c r="D172" i="16"/>
  <c r="D168" i="16"/>
  <c r="D164" i="16"/>
  <c r="D160" i="16"/>
  <c r="D156" i="16"/>
  <c r="D152" i="16"/>
  <c r="D148" i="16"/>
  <c r="D144" i="16"/>
  <c r="D140" i="16"/>
  <c r="D136" i="16"/>
  <c r="D132" i="16"/>
  <c r="D128" i="16"/>
  <c r="D124" i="16"/>
  <c r="D120" i="16"/>
  <c r="D116" i="16"/>
  <c r="D111" i="16"/>
  <c r="D106" i="16"/>
  <c r="D102" i="16"/>
  <c r="D101" i="16"/>
  <c r="D97" i="16"/>
  <c r="D92" i="16"/>
  <c r="D87" i="16"/>
  <c r="D83" i="16"/>
  <c r="D79" i="16"/>
  <c r="D75" i="16"/>
  <c r="D65" i="16"/>
  <c r="D61" i="16"/>
  <c r="D57" i="16"/>
  <c r="D53" i="16"/>
  <c r="D49" i="16"/>
  <c r="D45" i="16"/>
  <c r="D44" i="16"/>
  <c r="D36" i="16"/>
  <c r="D32" i="16"/>
  <c r="D28" i="16"/>
  <c r="D20" i="16"/>
  <c r="D17" i="16"/>
  <c r="D13" i="16"/>
  <c r="D5" i="16"/>
  <c r="D183" i="16"/>
  <c r="D179" i="16"/>
  <c r="D175" i="16"/>
  <c r="D171" i="16"/>
  <c r="D167" i="16"/>
  <c r="D163" i="16"/>
  <c r="D159" i="16"/>
  <c r="D155" i="16"/>
  <c r="D151" i="16"/>
  <c r="D147" i="16"/>
  <c r="D143" i="16"/>
  <c r="D139" i="16"/>
  <c r="D135" i="16"/>
  <c r="D131" i="16"/>
  <c r="D127" i="16"/>
  <c r="D123" i="16"/>
  <c r="D119" i="16"/>
  <c r="D115" i="16"/>
  <c r="D110" i="16"/>
  <c r="D105" i="16"/>
  <c r="D100" i="16"/>
  <c r="D91" i="16"/>
  <c r="D86" i="16"/>
  <c r="D82" i="16"/>
  <c r="D78" i="16"/>
  <c r="D74" i="16"/>
  <c r="D68" i="16"/>
  <c r="D60" i="16"/>
  <c r="D52" i="16"/>
  <c r="D43" i="16"/>
  <c r="D39" i="16"/>
  <c r="D35" i="16"/>
  <c r="D31" i="16"/>
  <c r="D27" i="16"/>
  <c r="D23" i="16"/>
  <c r="D19" i="16"/>
  <c r="D12" i="16"/>
  <c r="D8" i="16"/>
  <c r="D114" i="16"/>
  <c r="D70" i="16"/>
  <c r="D69" i="16"/>
  <c r="A104" i="19"/>
  <c r="A100" i="19"/>
  <c r="A96" i="19"/>
  <c r="A92" i="19"/>
  <c r="A88" i="19"/>
  <c r="A84" i="19"/>
  <c r="A80" i="19"/>
  <c r="A75" i="19"/>
  <c r="A70" i="19"/>
  <c r="A66" i="19"/>
  <c r="A62" i="19"/>
  <c r="A57" i="19"/>
  <c r="A53" i="19"/>
  <c r="A49" i="19"/>
  <c r="A42" i="19"/>
  <c r="A40" i="19"/>
  <c r="A36" i="19"/>
  <c r="A33" i="19"/>
  <c r="A29" i="19"/>
  <c r="A25" i="19"/>
  <c r="A21" i="19"/>
  <c r="A17" i="19"/>
  <c r="A13" i="19"/>
  <c r="A9" i="19"/>
  <c r="A5" i="19"/>
  <c r="A41" i="19"/>
  <c r="A103" i="19"/>
  <c r="A99" i="19"/>
  <c r="A95" i="19"/>
  <c r="A91" i="19"/>
  <c r="A87" i="19"/>
  <c r="A83" i="19"/>
  <c r="A79" i="19"/>
  <c r="A74" i="19"/>
  <c r="A69" i="19"/>
  <c r="A65" i="19"/>
  <c r="A61" i="19"/>
  <c r="A60" i="19"/>
  <c r="A56" i="19"/>
  <c r="A52" i="19"/>
  <c r="A48" i="19"/>
  <c r="A39" i="19"/>
  <c r="A35" i="19"/>
  <c r="A32" i="19"/>
  <c r="A28" i="19"/>
  <c r="A24" i="19"/>
  <c r="A20" i="19"/>
  <c r="A16" i="19"/>
  <c r="A12" i="19"/>
  <c r="A8" i="19"/>
  <c r="A102" i="19"/>
  <c r="A98" i="19"/>
  <c r="A94" i="19"/>
  <c r="A90" i="19"/>
  <c r="A86" i="19"/>
  <c r="A82" i="19"/>
  <c r="A78" i="19"/>
  <c r="A73" i="19"/>
  <c r="A68" i="19"/>
  <c r="A64" i="19"/>
  <c r="A59" i="19"/>
  <c r="A55" i="19"/>
  <c r="A51" i="19"/>
  <c r="A38" i="19"/>
  <c r="A34" i="19"/>
  <c r="A31" i="19"/>
  <c r="A27" i="19"/>
  <c r="A23" i="19"/>
  <c r="A19" i="19"/>
  <c r="A15" i="19"/>
  <c r="A11" i="19"/>
  <c r="A7" i="19"/>
  <c r="A37" i="19"/>
  <c r="A30" i="19"/>
  <c r="A26" i="19"/>
  <c r="A22" i="19"/>
  <c r="A18" i="19"/>
  <c r="A14" i="19"/>
  <c r="A10" i="19"/>
  <c r="A6" i="19"/>
  <c r="A47" i="19"/>
  <c r="A101" i="19"/>
  <c r="A97" i="19"/>
  <c r="A93" i="19"/>
  <c r="A89" i="19"/>
  <c r="A85" i="19"/>
  <c r="A81" i="19"/>
  <c r="A77" i="19"/>
  <c r="A76" i="19"/>
  <c r="A72" i="19"/>
  <c r="A71" i="19"/>
  <c r="A67" i="19"/>
  <c r="A63" i="19"/>
  <c r="A58" i="19"/>
  <c r="A54" i="19"/>
  <c r="A50" i="19"/>
  <c r="G398" i="23"/>
  <c r="G401" i="23"/>
  <c r="D70" i="1"/>
  <c r="D71" i="1"/>
  <c r="D72" i="1"/>
  <c r="D73" i="1"/>
  <c r="A72" i="1" l="1"/>
  <c r="A70" i="1"/>
  <c r="A73" i="1"/>
  <c r="A71" i="1"/>
  <c r="E16" i="20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G341" i="23" s="1"/>
  <c r="E342" i="23"/>
  <c r="E343" i="23"/>
  <c r="E344" i="23"/>
  <c r="E345" i="23"/>
  <c r="E346" i="23"/>
  <c r="E347" i="23"/>
  <c r="E296" i="23"/>
  <c r="P24" i="23"/>
  <c r="F363" i="23" s="1"/>
  <c r="P25" i="23"/>
  <c r="F364" i="23" s="1"/>
  <c r="P26" i="23"/>
  <c r="F204" i="23" s="1"/>
  <c r="P27" i="23"/>
  <c r="F206" i="23" s="1"/>
  <c r="P28" i="23"/>
  <c r="F211" i="23" s="1"/>
  <c r="P29" i="23"/>
  <c r="F368" i="23" s="1"/>
  <c r="P30" i="23"/>
  <c r="F217" i="23" s="1"/>
  <c r="P31" i="23"/>
  <c r="F370" i="23" s="1"/>
  <c r="P32" i="23"/>
  <c r="F222" i="23" s="1"/>
  <c r="P33" i="23"/>
  <c r="F226" i="23" s="1"/>
  <c r="P34" i="23"/>
  <c r="F227" i="23" s="1"/>
  <c r="P35" i="23"/>
  <c r="F230" i="23" s="1"/>
  <c r="P36" i="23"/>
  <c r="F233" i="23" s="1"/>
  <c r="P37" i="23"/>
  <c r="F376" i="23" s="1"/>
  <c r="P38" i="23"/>
  <c r="F240" i="23" s="1"/>
  <c r="P39" i="23"/>
  <c r="F242" i="23" s="1"/>
  <c r="P40" i="23"/>
  <c r="F379" i="23" s="1"/>
  <c r="P41" i="23"/>
  <c r="F380" i="23" s="1"/>
  <c r="P42" i="23"/>
  <c r="F253" i="23" s="1"/>
  <c r="P43" i="23"/>
  <c r="F382" i="23" s="1"/>
  <c r="P44" i="23"/>
  <c r="F259" i="23" s="1"/>
  <c r="P45" i="23"/>
  <c r="F261" i="23" s="1"/>
  <c r="P46" i="23"/>
  <c r="F385" i="23" s="1"/>
  <c r="P47" i="23"/>
  <c r="F386" i="23" s="1"/>
  <c r="P48" i="23"/>
  <c r="F387" i="23" s="1"/>
  <c r="P49" i="23"/>
  <c r="F388" i="23" s="1"/>
  <c r="P50" i="23"/>
  <c r="F275" i="23" s="1"/>
  <c r="P51" i="23"/>
  <c r="F278" i="23" s="1"/>
  <c r="P52" i="23"/>
  <c r="F281" i="23" s="1"/>
  <c r="P53" i="23"/>
  <c r="F285" i="23" s="1"/>
  <c r="P54" i="23"/>
  <c r="F289" i="23" s="1"/>
  <c r="P55" i="23"/>
  <c r="F394" i="23" s="1"/>
  <c r="P56" i="23"/>
  <c r="F293" i="23" s="1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4" i="23"/>
  <c r="F169" i="23" s="1"/>
  <c r="P15" i="23"/>
  <c r="F172" i="23" s="1"/>
  <c r="P16" i="23"/>
  <c r="F174" i="23" s="1"/>
  <c r="P17" i="23"/>
  <c r="F177" i="23" s="1"/>
  <c r="P18" i="23"/>
  <c r="F357" i="23" s="1"/>
  <c r="P19" i="23"/>
  <c r="F182" i="23" s="1"/>
  <c r="P20" i="23"/>
  <c r="F185" i="23" s="1"/>
  <c r="P21" i="23"/>
  <c r="F189" i="23" s="1"/>
  <c r="P22" i="23"/>
  <c r="F192" i="23" s="1"/>
  <c r="P23" i="23"/>
  <c r="F362" i="23" s="1"/>
  <c r="P9" i="23"/>
  <c r="P10" i="23"/>
  <c r="F157" i="23" s="1"/>
  <c r="P11" i="23"/>
  <c r="F158" i="23" s="1"/>
  <c r="P13" i="23"/>
  <c r="F352" i="23" s="1"/>
  <c r="E10" i="23"/>
  <c r="G10" i="23" s="1"/>
  <c r="E11" i="23"/>
  <c r="G11" i="23" s="1"/>
  <c r="E12" i="23"/>
  <c r="G12" i="23" s="1"/>
  <c r="E13" i="23"/>
  <c r="G13" i="23" s="1"/>
  <c r="E14" i="23"/>
  <c r="G14" i="23" s="1"/>
  <c r="E15" i="23"/>
  <c r="G15" i="23" s="1"/>
  <c r="E16" i="23"/>
  <c r="G16" i="23" s="1"/>
  <c r="E17" i="23"/>
  <c r="G17" i="23" s="1"/>
  <c r="E18" i="23"/>
  <c r="G18" i="23" s="1"/>
  <c r="E25" i="23"/>
  <c r="G25" i="23" s="1"/>
  <c r="E26" i="23"/>
  <c r="G26" i="23" s="1"/>
  <c r="E27" i="23"/>
  <c r="G27" i="23" s="1"/>
  <c r="E28" i="23"/>
  <c r="G28" i="23" s="1"/>
  <c r="E29" i="23"/>
  <c r="G29" i="23" s="1"/>
  <c r="E30" i="23"/>
  <c r="G30" i="23" s="1"/>
  <c r="E31" i="23"/>
  <c r="G31" i="23" s="1"/>
  <c r="E32" i="23"/>
  <c r="G32" i="23" s="1"/>
  <c r="E33" i="23"/>
  <c r="G33" i="23" s="1"/>
  <c r="E34" i="23"/>
  <c r="G34" i="23" s="1"/>
  <c r="E35" i="23"/>
  <c r="G35" i="23" s="1"/>
  <c r="E36" i="23"/>
  <c r="G36" i="23" s="1"/>
  <c r="E37" i="23"/>
  <c r="G37" i="23" s="1"/>
  <c r="E38" i="23"/>
  <c r="G38" i="23" s="1"/>
  <c r="E39" i="23"/>
  <c r="G39" i="23" s="1"/>
  <c r="E40" i="23"/>
  <c r="G40" i="23" s="1"/>
  <c r="E41" i="23"/>
  <c r="G41" i="23" s="1"/>
  <c r="E42" i="23"/>
  <c r="G42" i="23" s="1"/>
  <c r="E43" i="23"/>
  <c r="G43" i="23" s="1"/>
  <c r="E44" i="23"/>
  <c r="G44" i="23" s="1"/>
  <c r="E45" i="23"/>
  <c r="G45" i="23" s="1"/>
  <c r="E46" i="23"/>
  <c r="G46" i="23" s="1"/>
  <c r="E47" i="23"/>
  <c r="G47" i="23" s="1"/>
  <c r="E48" i="23"/>
  <c r="G48" i="23" s="1"/>
  <c r="E49" i="23"/>
  <c r="G49" i="23" s="1"/>
  <c r="E50" i="23"/>
  <c r="G50" i="23" s="1"/>
  <c r="E51" i="23"/>
  <c r="G51" i="23" s="1"/>
  <c r="E52" i="23"/>
  <c r="G52" i="23" s="1"/>
  <c r="E53" i="23"/>
  <c r="G53" i="23" s="1"/>
  <c r="E54" i="23"/>
  <c r="G54" i="23" s="1"/>
  <c r="E55" i="23"/>
  <c r="G55" i="23" s="1"/>
  <c r="E56" i="23"/>
  <c r="G56" i="23" s="1"/>
  <c r="E57" i="23"/>
  <c r="G57" i="23" s="1"/>
  <c r="E58" i="23"/>
  <c r="G58" i="23" s="1"/>
  <c r="E59" i="23"/>
  <c r="G59" i="23" s="1"/>
  <c r="E60" i="23"/>
  <c r="G60" i="23" s="1"/>
  <c r="E61" i="23"/>
  <c r="G61" i="23" s="1"/>
  <c r="E62" i="23"/>
  <c r="G62" i="23" s="1"/>
  <c r="E63" i="23"/>
  <c r="G63" i="23" s="1"/>
  <c r="E64" i="23"/>
  <c r="G64" i="23" s="1"/>
  <c r="E65" i="23"/>
  <c r="G65" i="23" s="1"/>
  <c r="E66" i="23"/>
  <c r="G66" i="23" s="1"/>
  <c r="E67" i="23"/>
  <c r="G67" i="23" s="1"/>
  <c r="E68" i="23"/>
  <c r="G68" i="23" s="1"/>
  <c r="E69" i="23"/>
  <c r="G69" i="23" s="1"/>
  <c r="E70" i="23"/>
  <c r="G70" i="23" s="1"/>
  <c r="E71" i="23"/>
  <c r="G71" i="23" s="1"/>
  <c r="E72" i="23"/>
  <c r="G72" i="23" s="1"/>
  <c r="E73" i="23"/>
  <c r="G73" i="23" s="1"/>
  <c r="E74" i="23"/>
  <c r="G74" i="23" s="1"/>
  <c r="E75" i="23"/>
  <c r="G75" i="23" s="1"/>
  <c r="E76" i="23"/>
  <c r="G76" i="23" s="1"/>
  <c r="E77" i="23"/>
  <c r="G77" i="23" s="1"/>
  <c r="E78" i="23"/>
  <c r="G78" i="23" s="1"/>
  <c r="E79" i="23"/>
  <c r="G79" i="23" s="1"/>
  <c r="E80" i="23"/>
  <c r="G80" i="23" s="1"/>
  <c r="E81" i="23"/>
  <c r="G81" i="23" s="1"/>
  <c r="E82" i="23"/>
  <c r="G82" i="23" s="1"/>
  <c r="E83" i="23"/>
  <c r="G83" i="23" s="1"/>
  <c r="E84" i="23"/>
  <c r="G84" i="23" s="1"/>
  <c r="E85" i="23"/>
  <c r="G85" i="23" s="1"/>
  <c r="E86" i="23"/>
  <c r="G86" i="23" s="1"/>
  <c r="E87" i="23"/>
  <c r="G87" i="23" s="1"/>
  <c r="E88" i="23"/>
  <c r="G88" i="23" s="1"/>
  <c r="E89" i="23"/>
  <c r="G89" i="23" s="1"/>
  <c r="E90" i="23"/>
  <c r="G90" i="23" s="1"/>
  <c r="E91" i="23"/>
  <c r="G91" i="23" s="1"/>
  <c r="E92" i="23"/>
  <c r="G92" i="23" s="1"/>
  <c r="E93" i="23"/>
  <c r="G93" i="23" s="1"/>
  <c r="E94" i="23"/>
  <c r="G94" i="23" s="1"/>
  <c r="E95" i="23"/>
  <c r="G95" i="23" s="1"/>
  <c r="E96" i="23"/>
  <c r="G96" i="23" s="1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G111" i="23" s="1"/>
  <c r="E112" i="23"/>
  <c r="E113" i="23"/>
  <c r="E114" i="23"/>
  <c r="E115" i="23"/>
  <c r="E116" i="23"/>
  <c r="E117" i="23"/>
  <c r="E118" i="23"/>
  <c r="E119" i="23"/>
  <c r="E120" i="23"/>
  <c r="G120" i="23" s="1"/>
  <c r="E121" i="23"/>
  <c r="G121" i="23" s="1"/>
  <c r="E122" i="23"/>
  <c r="G122" i="23" s="1"/>
  <c r="E123" i="23"/>
  <c r="G123" i="23" s="1"/>
  <c r="E124" i="23"/>
  <c r="G124" i="23" s="1"/>
  <c r="E125" i="23"/>
  <c r="G125" i="23" s="1"/>
  <c r="E126" i="23"/>
  <c r="G126" i="23" s="1"/>
  <c r="E127" i="23"/>
  <c r="G127" i="23" s="1"/>
  <c r="E9" i="23"/>
  <c r="G9" i="23" s="1"/>
  <c r="G99" i="23" l="1"/>
  <c r="G118" i="23"/>
  <c r="G114" i="23"/>
  <c r="G110" i="23"/>
  <c r="G106" i="23"/>
  <c r="G102" i="23"/>
  <c r="G98" i="23"/>
  <c r="G115" i="23"/>
  <c r="G103" i="23"/>
  <c r="G117" i="23"/>
  <c r="G113" i="23"/>
  <c r="G109" i="23"/>
  <c r="G105" i="23"/>
  <c r="G101" i="23"/>
  <c r="G97" i="23"/>
  <c r="G119" i="23"/>
  <c r="G107" i="23"/>
  <c r="G116" i="23"/>
  <c r="G112" i="23"/>
  <c r="G108" i="23"/>
  <c r="G104" i="23"/>
  <c r="G100" i="23"/>
  <c r="F153" i="23"/>
  <c r="F152" i="23"/>
  <c r="F201" i="23"/>
  <c r="F202" i="23"/>
  <c r="F372" i="23"/>
  <c r="F224" i="23"/>
  <c r="F258" i="23"/>
  <c r="F247" i="23"/>
  <c r="G253" i="23" s="1"/>
  <c r="F295" i="23"/>
  <c r="G295" i="23" s="1"/>
  <c r="F221" i="23"/>
  <c r="F260" i="23"/>
  <c r="F237" i="23"/>
  <c r="F210" i="23"/>
  <c r="F199" i="23"/>
  <c r="F391" i="23"/>
  <c r="F269" i="23"/>
  <c r="F238" i="23"/>
  <c r="F212" i="23"/>
  <c r="F200" i="23"/>
  <c r="F365" i="23"/>
  <c r="F225" i="23"/>
  <c r="F236" i="23"/>
  <c r="F213" i="23"/>
  <c r="F218" i="23"/>
  <c r="F374" i="23"/>
  <c r="F168" i="23"/>
  <c r="F248" i="23"/>
  <c r="F214" i="23"/>
  <c r="F274" i="23"/>
  <c r="F216" i="23"/>
  <c r="G216" i="23" s="1"/>
  <c r="F262" i="23"/>
  <c r="F273" i="23"/>
  <c r="F249" i="23"/>
  <c r="F384" i="23"/>
  <c r="F195" i="23"/>
  <c r="F250" i="23"/>
  <c r="F203" i="23"/>
  <c r="F215" i="23"/>
  <c r="F277" i="23"/>
  <c r="F264" i="23"/>
  <c r="F251" i="23"/>
  <c r="F228" i="23"/>
  <c r="F205" i="23"/>
  <c r="F180" i="23"/>
  <c r="F377" i="23"/>
  <c r="G376" i="23" s="1"/>
  <c r="F369" i="23"/>
  <c r="F355" i="23"/>
  <c r="F272" i="23"/>
  <c r="F176" i="23"/>
  <c r="F286" i="23"/>
  <c r="F186" i="23"/>
  <c r="F173" i="23"/>
  <c r="F284" i="23"/>
  <c r="G278" i="23" s="1"/>
  <c r="F392" i="23"/>
  <c r="G386" i="23" s="1"/>
  <c r="F287" i="23"/>
  <c r="F175" i="23"/>
  <c r="F389" i="23"/>
  <c r="F361" i="23"/>
  <c r="F167" i="23"/>
  <c r="F187" i="23"/>
  <c r="F348" i="23"/>
  <c r="F378" i="23"/>
  <c r="G378" i="23" s="1"/>
  <c r="F366" i="23"/>
  <c r="F359" i="23"/>
  <c r="F254" i="23"/>
  <c r="F156" i="23"/>
  <c r="F288" i="23"/>
  <c r="F265" i="23"/>
  <c r="F252" i="23"/>
  <c r="F239" i="23"/>
  <c r="F229" i="23"/>
  <c r="F373" i="23"/>
  <c r="G379" i="23" s="1"/>
  <c r="F155" i="23"/>
  <c r="F164" i="23"/>
  <c r="F276" i="23"/>
  <c r="F263" i="23"/>
  <c r="F241" i="23"/>
  <c r="F191" i="23"/>
  <c r="F393" i="23"/>
  <c r="G393" i="23" s="1"/>
  <c r="F381" i="23"/>
  <c r="F160" i="23"/>
  <c r="F188" i="23"/>
  <c r="F181" i="23"/>
  <c r="F161" i="23"/>
  <c r="F162" i="23"/>
  <c r="G162" i="23" s="1"/>
  <c r="F163" i="23"/>
  <c r="G163" i="23" s="1"/>
  <c r="F351" i="23"/>
  <c r="F171" i="23"/>
  <c r="F159" i="23"/>
  <c r="F246" i="23"/>
  <c r="F198" i="23"/>
  <c r="G198" i="23" s="1"/>
  <c r="F194" i="23"/>
  <c r="F184" i="23"/>
  <c r="F354" i="23"/>
  <c r="F294" i="23"/>
  <c r="F283" i="23"/>
  <c r="F257" i="23"/>
  <c r="F235" i="23"/>
  <c r="F209" i="23"/>
  <c r="G209" i="23" s="1"/>
  <c r="F395" i="23"/>
  <c r="G395" i="23" s="1"/>
  <c r="F350" i="23"/>
  <c r="F170" i="23"/>
  <c r="F166" i="23"/>
  <c r="F154" i="23"/>
  <c r="F282" i="23"/>
  <c r="F271" i="23"/>
  <c r="F245" i="23"/>
  <c r="F234" i="23"/>
  <c r="F223" i="23"/>
  <c r="F197" i="23"/>
  <c r="F193" i="23"/>
  <c r="G193" i="23" s="1"/>
  <c r="F183" i="23"/>
  <c r="F179" i="23"/>
  <c r="G179" i="23" s="1"/>
  <c r="F383" i="23"/>
  <c r="F375" i="23"/>
  <c r="F371" i="23"/>
  <c r="F367" i="23"/>
  <c r="F358" i="23"/>
  <c r="G358" i="23" s="1"/>
  <c r="F353" i="23"/>
  <c r="F349" i="23"/>
  <c r="F165" i="23"/>
  <c r="F270" i="23"/>
  <c r="F196" i="23"/>
  <c r="F266" i="23"/>
  <c r="F290" i="23"/>
  <c r="G290" i="23" s="1"/>
  <c r="F390" i="23"/>
  <c r="F292" i="23"/>
  <c r="F232" i="23"/>
  <c r="F220" i="23"/>
  <c r="G220" i="23" s="1"/>
  <c r="F208" i="23"/>
  <c r="F280" i="23"/>
  <c r="G280" i="23" s="1"/>
  <c r="F256" i="23"/>
  <c r="G256" i="23" s="1"/>
  <c r="F244" i="23"/>
  <c r="F279" i="23"/>
  <c r="G279" i="23" s="1"/>
  <c r="F268" i="23"/>
  <c r="F291" i="23"/>
  <c r="G291" i="23" s="1"/>
  <c r="F267" i="23"/>
  <c r="F255" i="23"/>
  <c r="G255" i="23" s="1"/>
  <c r="F243" i="23"/>
  <c r="F231" i="23"/>
  <c r="F219" i="23"/>
  <c r="G219" i="23" s="1"/>
  <c r="F207" i="23"/>
  <c r="F360" i="23"/>
  <c r="G360" i="23" s="1"/>
  <c r="F356" i="23"/>
  <c r="G362" i="23" s="1"/>
  <c r="F190" i="23"/>
  <c r="F178" i="23"/>
  <c r="G231" i="23" l="1"/>
  <c r="G266" i="23"/>
  <c r="G183" i="23"/>
  <c r="G283" i="23"/>
  <c r="G275" i="23"/>
  <c r="G287" i="23"/>
  <c r="G186" i="23"/>
  <c r="G195" i="23"/>
  <c r="G385" i="23"/>
  <c r="G215" i="23"/>
  <c r="G236" i="23"/>
  <c r="G224" i="23"/>
  <c r="G387" i="23"/>
  <c r="G265" i="23"/>
  <c r="G175" i="23"/>
  <c r="G180" i="23"/>
  <c r="G207" i="23"/>
  <c r="G270" i="23"/>
  <c r="G271" i="23"/>
  <c r="G190" i="23"/>
  <c r="G223" i="23"/>
  <c r="G282" i="23"/>
  <c r="G252" i="23"/>
  <c r="G254" i="23"/>
  <c r="G158" i="23"/>
  <c r="G160" i="23"/>
  <c r="G210" i="23"/>
  <c r="G371" i="23"/>
  <c r="G264" i="23"/>
  <c r="G232" i="23"/>
  <c r="G154" i="23"/>
  <c r="G243" i="23"/>
  <c r="G268" i="23"/>
  <c r="G245" i="23"/>
  <c r="G217" i="23"/>
  <c r="G178" i="23"/>
  <c r="G383" i="23"/>
  <c r="G197" i="23"/>
  <c r="G170" i="23"/>
  <c r="G208" i="23"/>
  <c r="G235" i="23"/>
  <c r="G354" i="23"/>
  <c r="G246" i="23"/>
  <c r="G188" i="23"/>
  <c r="G191" i="23"/>
  <c r="G164" i="23"/>
  <c r="G239" i="23"/>
  <c r="G156" i="23"/>
  <c r="G361" i="23"/>
  <c r="G286" i="23"/>
  <c r="G369" i="23"/>
  <c r="G228" i="23"/>
  <c r="G212" i="23"/>
  <c r="G199" i="23"/>
  <c r="G204" i="23"/>
  <c r="G259" i="23"/>
  <c r="G267" i="23"/>
  <c r="G244" i="23"/>
  <c r="G165" i="23"/>
  <c r="G367" i="23"/>
  <c r="G257" i="23"/>
  <c r="G184" i="23"/>
  <c r="G159" i="23"/>
  <c r="G241" i="23"/>
  <c r="G155" i="23"/>
  <c r="G284" i="23"/>
  <c r="G363" i="23"/>
  <c r="G281" i="23"/>
  <c r="G181" i="23"/>
  <c r="G248" i="23"/>
  <c r="G153" i="23"/>
  <c r="G157" i="23"/>
  <c r="G233" i="23"/>
  <c r="G152" i="23"/>
  <c r="G390" i="23"/>
  <c r="G167" i="23"/>
  <c r="G205" i="23"/>
  <c r="G277" i="23"/>
  <c r="G262" i="23"/>
  <c r="G213" i="23"/>
  <c r="G200" i="23"/>
  <c r="G260" i="23"/>
  <c r="G258" i="23"/>
  <c r="G201" i="23"/>
  <c r="G185" i="23"/>
  <c r="G242" i="23"/>
  <c r="G192" i="23"/>
  <c r="G384" i="23"/>
  <c r="G221" i="23"/>
  <c r="G234" i="23"/>
  <c r="G194" i="23"/>
  <c r="G171" i="23"/>
  <c r="G161" i="23"/>
  <c r="G381" i="23"/>
  <c r="G263" i="23"/>
  <c r="G373" i="23"/>
  <c r="G176" i="23"/>
  <c r="G251" i="23"/>
  <c r="G203" i="23"/>
  <c r="G249" i="23"/>
  <c r="G274" i="23"/>
  <c r="G225" i="23"/>
  <c r="G238" i="23"/>
  <c r="G227" i="23"/>
  <c r="G289" i="23"/>
  <c r="G206" i="23"/>
  <c r="G177" i="23"/>
  <c r="G226" i="23"/>
  <c r="G211" i="23"/>
  <c r="G182" i="23"/>
  <c r="G168" i="23"/>
  <c r="G261" i="23"/>
  <c r="G356" i="23"/>
  <c r="G196" i="23"/>
  <c r="G375" i="23"/>
  <c r="G166" i="23"/>
  <c r="G276" i="23"/>
  <c r="G229" i="23"/>
  <c r="G288" i="23"/>
  <c r="G187" i="23"/>
  <c r="G173" i="23"/>
  <c r="G272" i="23"/>
  <c r="G250" i="23"/>
  <c r="G273" i="23"/>
  <c r="G214" i="23"/>
  <c r="G218" i="23"/>
  <c r="G364" i="23"/>
  <c r="G269" i="23"/>
  <c r="G237" i="23"/>
  <c r="G247" i="23"/>
  <c r="G202" i="23"/>
  <c r="G240" i="23"/>
  <c r="G174" i="23"/>
  <c r="G230" i="23"/>
  <c r="G189" i="23"/>
  <c r="G285" i="23"/>
  <c r="G222" i="23"/>
  <c r="G169" i="23"/>
  <c r="G172" i="23"/>
  <c r="G370" i="23"/>
  <c r="G366" i="23"/>
  <c r="G355" i="23"/>
  <c r="G391" i="23"/>
  <c r="G392" i="23"/>
  <c r="G380" i="23"/>
  <c r="G382" i="23"/>
  <c r="G389" i="23"/>
  <c r="G377" i="23"/>
  <c r="G374" i="23"/>
  <c r="G372" i="23"/>
  <c r="G388" i="23"/>
  <c r="G353" i="23"/>
  <c r="G359" i="23"/>
  <c r="G365" i="23"/>
  <c r="G368" i="23"/>
  <c r="G357" i="23"/>
  <c r="G394" i="23"/>
  <c r="J92" i="19"/>
  <c r="J87" i="19"/>
  <c r="J83" i="19"/>
  <c r="J78" i="19"/>
  <c r="J74" i="19"/>
  <c r="J70" i="19"/>
  <c r="J66" i="19"/>
  <c r="J62" i="19"/>
  <c r="J58" i="19"/>
  <c r="J54" i="19"/>
  <c r="J50" i="19"/>
  <c r="J46" i="19"/>
  <c r="J42" i="19"/>
  <c r="J38" i="19"/>
  <c r="J34" i="19"/>
  <c r="J30" i="19"/>
  <c r="J26" i="19"/>
  <c r="J22" i="19"/>
  <c r="J18" i="19"/>
  <c r="J9" i="19"/>
  <c r="J95" i="19"/>
  <c r="J91" i="19"/>
  <c r="J86" i="19"/>
  <c r="J82" i="19"/>
  <c r="J81" i="19"/>
  <c r="J77" i="19"/>
  <c r="J73" i="19"/>
  <c r="J69" i="19"/>
  <c r="J65" i="19"/>
  <c r="J61" i="19"/>
  <c r="J57" i="19"/>
  <c r="J53" i="19"/>
  <c r="J49" i="19"/>
  <c r="J45" i="19"/>
  <c r="J41" i="19"/>
  <c r="J37" i="19"/>
  <c r="J33" i="19"/>
  <c r="J29" i="19"/>
  <c r="J25" i="19"/>
  <c r="J21" i="19"/>
  <c r="J17" i="19"/>
  <c r="J12" i="19"/>
  <c r="J8" i="19"/>
  <c r="J94" i="19"/>
  <c r="J90" i="19"/>
  <c r="J85" i="19"/>
  <c r="J80" i="19"/>
  <c r="J76" i="19"/>
  <c r="J72" i="19"/>
  <c r="J68" i="19"/>
  <c r="J64" i="19"/>
  <c r="J60" i="19"/>
  <c r="J56" i="19"/>
  <c r="J52" i="19"/>
  <c r="J48" i="19"/>
  <c r="J44" i="19"/>
  <c r="J40" i="19"/>
  <c r="J36" i="19"/>
  <c r="J32" i="19"/>
  <c r="J28" i="19"/>
  <c r="J24" i="19"/>
  <c r="J20" i="19"/>
  <c r="J11" i="19"/>
  <c r="J93" i="19"/>
  <c r="J89" i="19"/>
  <c r="J88" i="19"/>
  <c r="J84" i="19"/>
  <c r="J79" i="19"/>
  <c r="J75" i="19"/>
  <c r="J71" i="19"/>
  <c r="J67" i="19"/>
  <c r="J63" i="19"/>
  <c r="J59" i="19"/>
  <c r="J55" i="19"/>
  <c r="J51" i="19"/>
  <c r="J47" i="19"/>
  <c r="J43" i="19"/>
  <c r="J39" i="19"/>
  <c r="J35" i="19"/>
  <c r="J31" i="19"/>
  <c r="J27" i="19"/>
  <c r="J23" i="19"/>
  <c r="J19" i="19"/>
  <c r="J10" i="19"/>
  <c r="E15" i="20" l="1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A126" i="19"/>
  <c r="A127" i="19"/>
  <c r="A128" i="19"/>
  <c r="A129" i="19"/>
  <c r="A130" i="19"/>
  <c r="A132" i="19"/>
  <c r="A133" i="19"/>
  <c r="A134" i="19"/>
  <c r="A135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G298" i="23"/>
  <c r="G299" i="23"/>
  <c r="G347" i="23"/>
  <c r="C300" i="23"/>
  <c r="G292" i="23" s="1"/>
  <c r="C301" i="23"/>
  <c r="G293" i="23" s="1"/>
  <c r="C302" i="23"/>
  <c r="G294" i="23" s="1"/>
  <c r="C304" i="23"/>
  <c r="G296" i="23" s="1"/>
  <c r="C305" i="23"/>
  <c r="G297" i="23" s="1"/>
  <c r="C306" i="23"/>
  <c r="C308" i="23"/>
  <c r="C309" i="23"/>
  <c r="G309" i="23" s="1"/>
  <c r="C310" i="23"/>
  <c r="C312" i="23"/>
  <c r="C313" i="23"/>
  <c r="G313" i="23" s="1"/>
  <c r="C314" i="23"/>
  <c r="C316" i="23"/>
  <c r="C317" i="23"/>
  <c r="C318" i="23"/>
  <c r="C320" i="23"/>
  <c r="C321" i="23"/>
  <c r="C322" i="23"/>
  <c r="C324" i="23"/>
  <c r="C325" i="23"/>
  <c r="C326" i="23"/>
  <c r="C327" i="23"/>
  <c r="G327" i="23" s="1"/>
  <c r="C328" i="23"/>
  <c r="C330" i="23"/>
  <c r="C331" i="23"/>
  <c r="C332" i="23"/>
  <c r="C333" i="23"/>
  <c r="C334" i="23"/>
  <c r="C336" i="23"/>
  <c r="C337" i="23"/>
  <c r="C338" i="23"/>
  <c r="G338" i="23" s="1"/>
  <c r="C339" i="23"/>
  <c r="G339" i="23" s="1"/>
  <c r="C340" i="23"/>
  <c r="G340" i="23" s="1"/>
  <c r="C342" i="23"/>
  <c r="C343" i="23"/>
  <c r="G335" i="23" s="1"/>
  <c r="C344" i="23"/>
  <c r="C345" i="23"/>
  <c r="C346" i="23"/>
  <c r="E4" i="16"/>
  <c r="E7" i="20"/>
  <c r="E8" i="20"/>
  <c r="E9" i="20"/>
  <c r="E10" i="20"/>
  <c r="G337" i="23" l="1"/>
  <c r="G332" i="23"/>
  <c r="G322" i="23"/>
  <c r="G317" i="23"/>
  <c r="G336" i="23"/>
  <c r="G329" i="23"/>
  <c r="E3" i="18"/>
  <c r="E18" i="18"/>
  <c r="E34" i="18"/>
  <c r="E50" i="18"/>
  <c r="E66" i="18"/>
  <c r="E24" i="18"/>
  <c r="E56" i="18"/>
  <c r="E21" i="18"/>
  <c r="E53" i="18"/>
  <c r="E8" i="18"/>
  <c r="E23" i="18"/>
  <c r="E39" i="18"/>
  <c r="E55" i="18"/>
  <c r="E5" i="18"/>
  <c r="E36" i="18"/>
  <c r="E68" i="18"/>
  <c r="E33" i="18"/>
  <c r="E65" i="18"/>
  <c r="E14" i="18"/>
  <c r="E62" i="18"/>
  <c r="E13" i="18"/>
  <c r="E19" i="18"/>
  <c r="E67" i="18"/>
  <c r="E25" i="18"/>
  <c r="E7" i="18"/>
  <c r="E22" i="18"/>
  <c r="E38" i="18"/>
  <c r="E54" i="18"/>
  <c r="E70" i="18"/>
  <c r="A70" i="18" s="1"/>
  <c r="E32" i="18"/>
  <c r="E64" i="18"/>
  <c r="E29" i="18"/>
  <c r="E61" i="18"/>
  <c r="E11" i="18"/>
  <c r="E27" i="18"/>
  <c r="E43" i="18"/>
  <c r="A43" i="18" s="1"/>
  <c r="E59" i="18"/>
  <c r="E12" i="18"/>
  <c r="E44" i="18"/>
  <c r="E9" i="18"/>
  <c r="E41" i="18"/>
  <c r="E46" i="18"/>
  <c r="E16" i="18"/>
  <c r="E45" i="18"/>
  <c r="E35" i="18"/>
  <c r="A35" i="18" s="1"/>
  <c r="E28" i="18"/>
  <c r="E57" i="18"/>
  <c r="E10" i="18"/>
  <c r="E26" i="18"/>
  <c r="E42" i="18"/>
  <c r="E58" i="18"/>
  <c r="E40" i="18"/>
  <c r="E6" i="18"/>
  <c r="E37" i="18"/>
  <c r="E69" i="18"/>
  <c r="A69" i="18" s="1"/>
  <c r="E15" i="18"/>
  <c r="E31" i="18"/>
  <c r="E47" i="18"/>
  <c r="E63" i="18"/>
  <c r="E20" i="18"/>
  <c r="E52" i="18"/>
  <c r="E17" i="18"/>
  <c r="E49" i="18"/>
  <c r="E30" i="18"/>
  <c r="E48" i="18"/>
  <c r="E4" i="18"/>
  <c r="E51" i="18"/>
  <c r="E60" i="18"/>
  <c r="M4" i="16"/>
  <c r="G301" i="23"/>
  <c r="G305" i="23"/>
  <c r="G334" i="23"/>
  <c r="G325" i="23"/>
  <c r="G320" i="23"/>
  <c r="G304" i="23"/>
  <c r="G330" i="23"/>
  <c r="G314" i="23"/>
  <c r="G333" i="23"/>
  <c r="G328" i="23"/>
  <c r="G324" i="23"/>
  <c r="G318" i="23"/>
  <c r="G308" i="23"/>
  <c r="G302" i="23"/>
  <c r="G311" i="23"/>
  <c r="G312" i="23"/>
  <c r="G306" i="23"/>
  <c r="G303" i="23"/>
  <c r="G321" i="23"/>
  <c r="G316" i="23"/>
  <c r="G300" i="23"/>
  <c r="G344" i="23"/>
  <c r="G350" i="23"/>
  <c r="G323" i="23"/>
  <c r="G307" i="23"/>
  <c r="G343" i="23"/>
  <c r="G349" i="23"/>
  <c r="G346" i="23"/>
  <c r="G352" i="23"/>
  <c r="G342" i="23"/>
  <c r="G348" i="23"/>
  <c r="G319" i="23"/>
  <c r="G345" i="23"/>
  <c r="G351" i="23"/>
  <c r="G331" i="23"/>
  <c r="G326" i="23"/>
  <c r="G310" i="23"/>
  <c r="G315" i="23"/>
  <c r="A131" i="19"/>
  <c r="A226" i="19"/>
  <c r="A222" i="19"/>
  <c r="A218" i="19"/>
  <c r="A214" i="19"/>
  <c r="A210" i="19"/>
  <c r="A206" i="19"/>
  <c r="A202" i="19"/>
  <c r="A198" i="19"/>
  <c r="A194" i="19"/>
  <c r="A190" i="19"/>
  <c r="A182" i="19"/>
  <c r="A178" i="19"/>
  <c r="A174" i="19"/>
  <c r="A170" i="19"/>
  <c r="A166" i="19"/>
  <c r="A162" i="19"/>
  <c r="A150" i="19"/>
  <c r="A146" i="19"/>
  <c r="A142" i="19"/>
  <c r="A138" i="19"/>
  <c r="A154" i="19"/>
  <c r="A158" i="19"/>
  <c r="A186" i="19"/>
  <c r="A227" i="19"/>
  <c r="A223" i="19"/>
  <c r="A219" i="19"/>
  <c r="A215" i="19"/>
  <c r="A211" i="19"/>
  <c r="A207" i="19"/>
  <c r="A203" i="19"/>
  <c r="A199" i="19"/>
  <c r="A195" i="19"/>
  <c r="A191" i="19"/>
  <c r="A187" i="19"/>
  <c r="A183" i="19"/>
  <c r="A179" i="19"/>
  <c r="A175" i="19"/>
  <c r="A171" i="19"/>
  <c r="A167" i="19"/>
  <c r="A163" i="19"/>
  <c r="A159" i="19"/>
  <c r="A155" i="19"/>
  <c r="A151" i="19"/>
  <c r="A147" i="19"/>
  <c r="A143" i="19"/>
  <c r="A139" i="19"/>
  <c r="A225" i="19"/>
  <c r="A221" i="19"/>
  <c r="A217" i="19"/>
  <c r="A213" i="19"/>
  <c r="A209" i="19"/>
  <c r="A205" i="19"/>
  <c r="A201" i="19"/>
  <c r="A197" i="19"/>
  <c r="A193" i="19"/>
  <c r="A189" i="19"/>
  <c r="A185" i="19"/>
  <c r="A181" i="19"/>
  <c r="A177" i="19"/>
  <c r="A173" i="19"/>
  <c r="A169" i="19"/>
  <c r="A165" i="19"/>
  <c r="A161" i="19"/>
  <c r="A157" i="19"/>
  <c r="A153" i="19"/>
  <c r="A149" i="19"/>
  <c r="A145" i="19"/>
  <c r="A141" i="19"/>
  <c r="A137" i="19"/>
  <c r="A228" i="19"/>
  <c r="A224" i="19"/>
  <c r="A220" i="19"/>
  <c r="A216" i="19"/>
  <c r="A212" i="19"/>
  <c r="A208" i="19"/>
  <c r="A204" i="19"/>
  <c r="A200" i="19"/>
  <c r="A196" i="19"/>
  <c r="A192" i="19"/>
  <c r="A188" i="19"/>
  <c r="A184" i="19"/>
  <c r="A180" i="19"/>
  <c r="A176" i="19"/>
  <c r="A172" i="19"/>
  <c r="A168" i="19"/>
  <c r="A164" i="19"/>
  <c r="A160" i="19"/>
  <c r="A156" i="19"/>
  <c r="A152" i="19"/>
  <c r="A148" i="19"/>
  <c r="A144" i="19"/>
  <c r="A140" i="19"/>
  <c r="A136" i="19"/>
  <c r="E6" i="20"/>
  <c r="C5" i="17"/>
  <c r="D5" i="17" s="1"/>
  <c r="C4" i="16"/>
  <c r="F4" i="16" l="1"/>
  <c r="D4" i="16" s="1"/>
  <c r="J5" i="19"/>
  <c r="J7" i="19"/>
  <c r="J6" i="19"/>
  <c r="J4" i="19"/>
  <c r="F64" i="18"/>
  <c r="A64" i="18" s="1"/>
  <c r="F56" i="18"/>
  <c r="A56" i="18" s="1"/>
  <c r="F48" i="18"/>
  <c r="A48" i="18" s="1"/>
  <c r="F39" i="18"/>
  <c r="A39" i="18" s="1"/>
  <c r="F31" i="18"/>
  <c r="A31" i="18" s="1"/>
  <c r="F23" i="18"/>
  <c r="A23" i="18" s="1"/>
  <c r="F12" i="18"/>
  <c r="A12" i="18" s="1"/>
  <c r="F63" i="18"/>
  <c r="A63" i="18" s="1"/>
  <c r="F59" i="18"/>
  <c r="A59" i="18" s="1"/>
  <c r="F55" i="18"/>
  <c r="A55" i="18" s="1"/>
  <c r="F51" i="18"/>
  <c r="A51" i="18" s="1"/>
  <c r="F47" i="18"/>
  <c r="A47" i="18" s="1"/>
  <c r="F42" i="18"/>
  <c r="A42" i="18" s="1"/>
  <c r="F38" i="18"/>
  <c r="A38" i="18" s="1"/>
  <c r="F34" i="18"/>
  <c r="A34" i="18" s="1"/>
  <c r="F30" i="18"/>
  <c r="A30" i="18" s="1"/>
  <c r="F26" i="18"/>
  <c r="A26" i="18" s="1"/>
  <c r="F22" i="18"/>
  <c r="A22" i="18" s="1"/>
  <c r="F18" i="18"/>
  <c r="A18" i="18" s="1"/>
  <c r="F15" i="18"/>
  <c r="A15" i="18" s="1"/>
  <c r="F11" i="18"/>
  <c r="A11" i="18" s="1"/>
  <c r="F60" i="18"/>
  <c r="A60" i="18" s="1"/>
  <c r="F52" i="18"/>
  <c r="A52" i="18" s="1"/>
  <c r="F44" i="18"/>
  <c r="A44" i="18" s="1"/>
  <c r="F27" i="18"/>
  <c r="A27" i="18" s="1"/>
  <c r="F19" i="18"/>
  <c r="A19" i="18" s="1"/>
  <c r="F66" i="18"/>
  <c r="A66" i="18" s="1"/>
  <c r="F62" i="18"/>
  <c r="A62" i="18" s="1"/>
  <c r="F58" i="18"/>
  <c r="A58" i="18" s="1"/>
  <c r="F54" i="18"/>
  <c r="A54" i="18" s="1"/>
  <c r="F50" i="18"/>
  <c r="A50" i="18" s="1"/>
  <c r="F46" i="18"/>
  <c r="A46" i="18" s="1"/>
  <c r="F41" i="18"/>
  <c r="A41" i="18" s="1"/>
  <c r="F37" i="18"/>
  <c r="A37" i="18" s="1"/>
  <c r="F33" i="18"/>
  <c r="A33" i="18" s="1"/>
  <c r="F29" i="18"/>
  <c r="A29" i="18" s="1"/>
  <c r="F25" i="18"/>
  <c r="A25" i="18" s="1"/>
  <c r="F21" i="18"/>
  <c r="A21" i="18" s="1"/>
  <c r="F17" i="18"/>
  <c r="A17" i="18" s="1"/>
  <c r="F14" i="18"/>
  <c r="A14" i="18" s="1"/>
  <c r="F10" i="18"/>
  <c r="A10" i="18" s="1"/>
  <c r="F65" i="18"/>
  <c r="A65" i="18" s="1"/>
  <c r="F61" i="18"/>
  <c r="A61" i="18" s="1"/>
  <c r="F57" i="18"/>
  <c r="A57" i="18" s="1"/>
  <c r="F53" i="18"/>
  <c r="A53" i="18" s="1"/>
  <c r="F49" i="18"/>
  <c r="A49" i="18" s="1"/>
  <c r="F45" i="18"/>
  <c r="A45" i="18" s="1"/>
  <c r="F40" i="18"/>
  <c r="A40" i="18" s="1"/>
  <c r="F36" i="18"/>
  <c r="A36" i="18" s="1"/>
  <c r="F32" i="18"/>
  <c r="A32" i="18" s="1"/>
  <c r="F28" i="18"/>
  <c r="A28" i="18" s="1"/>
  <c r="F24" i="18"/>
  <c r="A24" i="18" s="1"/>
  <c r="F20" i="18"/>
  <c r="A20" i="18" s="1"/>
  <c r="F16" i="18"/>
  <c r="A16" i="18" s="1"/>
  <c r="F13" i="18"/>
  <c r="A13" i="18" s="1"/>
  <c r="F9" i="18"/>
  <c r="A9" i="18" s="1"/>
  <c r="F68" i="18"/>
  <c r="A68" i="18" s="1"/>
  <c r="F67" i="18"/>
  <c r="A67" i="18" s="1"/>
  <c r="F7" i="18"/>
  <c r="F6" i="18"/>
  <c r="F5" i="18"/>
  <c r="A5" i="18" s="1"/>
  <c r="F8" i="18"/>
  <c r="A8" i="18" s="1"/>
  <c r="F4" i="18"/>
  <c r="F3" i="18"/>
  <c r="D69" i="1"/>
  <c r="K3" i="19"/>
  <c r="L3" i="19"/>
  <c r="D3" i="14"/>
  <c r="D3" i="18"/>
  <c r="D4" i="18"/>
  <c r="D5" i="18"/>
  <c r="D6" i="18"/>
  <c r="D7" i="18"/>
  <c r="C3" i="14"/>
  <c r="D9" i="1"/>
  <c r="D8" i="1"/>
  <c r="D11" i="1"/>
  <c r="D12" i="1"/>
  <c r="D7" i="1"/>
  <c r="D10" i="1"/>
  <c r="D14" i="1"/>
  <c r="D13" i="1"/>
  <c r="D5" i="1"/>
  <c r="D15" i="1"/>
  <c r="D6" i="1"/>
  <c r="D64" i="1"/>
  <c r="D48" i="1"/>
  <c r="D49" i="1"/>
  <c r="D54" i="1"/>
  <c r="D55" i="1"/>
  <c r="D56" i="1"/>
  <c r="D58" i="1"/>
  <c r="D60" i="1"/>
  <c r="D59" i="1"/>
  <c r="D63" i="1"/>
  <c r="D61" i="1"/>
  <c r="D62" i="1"/>
  <c r="D53" i="1"/>
  <c r="D67" i="1"/>
  <c r="D51" i="1"/>
  <c r="D52" i="1"/>
  <c r="D57" i="1"/>
  <c r="D68" i="1"/>
  <c r="D66" i="1"/>
  <c r="D65" i="1"/>
  <c r="D50" i="1"/>
  <c r="D30" i="1"/>
  <c r="D17" i="1"/>
  <c r="D16" i="1"/>
  <c r="D20" i="1"/>
  <c r="D19" i="1"/>
  <c r="D22" i="1"/>
  <c r="D21" i="1"/>
  <c r="D32" i="1"/>
  <c r="D31" i="1"/>
  <c r="D18" i="1"/>
  <c r="D29" i="1"/>
  <c r="D23" i="1"/>
  <c r="D24" i="1"/>
  <c r="D25" i="1"/>
  <c r="D26" i="1"/>
  <c r="D28" i="1"/>
  <c r="D27" i="1"/>
  <c r="D33" i="1"/>
  <c r="D35" i="1"/>
  <c r="D36" i="1"/>
  <c r="D38" i="1"/>
  <c r="D40" i="1"/>
  <c r="D41" i="1"/>
  <c r="D44" i="1"/>
  <c r="D47" i="1"/>
  <c r="D34" i="1"/>
  <c r="D37" i="1"/>
  <c r="D39" i="1"/>
  <c r="D42" i="1"/>
  <c r="D45" i="1"/>
  <c r="D43" i="1"/>
  <c r="D46" i="1"/>
  <c r="A38" i="1" l="1"/>
  <c r="A63" i="1"/>
  <c r="A7" i="1"/>
  <c r="A13" i="1"/>
  <c r="A12" i="1"/>
  <c r="A42" i="1"/>
  <c r="A27" i="1"/>
  <c r="A31" i="1"/>
  <c r="A19" i="1"/>
  <c r="A68" i="1"/>
  <c r="A56" i="1"/>
  <c r="A5" i="1"/>
  <c r="A43" i="1"/>
  <c r="A35" i="1"/>
  <c r="A21" i="1"/>
  <c r="A16" i="1"/>
  <c r="A65" i="1"/>
  <c r="A52" i="1"/>
  <c r="A60" i="1"/>
  <c r="A54" i="1"/>
  <c r="A6" i="1"/>
  <c r="A14" i="1"/>
  <c r="A11" i="1"/>
  <c r="A69" i="1"/>
  <c r="A47" i="1"/>
  <c r="A24" i="1"/>
  <c r="A48" i="1"/>
  <c r="A9" i="1"/>
  <c r="A45" i="1"/>
  <c r="A18" i="1"/>
  <c r="A22" i="1"/>
  <c r="A17" i="1"/>
  <c r="A58" i="1"/>
  <c r="A15" i="1"/>
  <c r="A10" i="1"/>
  <c r="A8" i="1"/>
  <c r="A4" i="18"/>
  <c r="A7" i="18"/>
  <c r="A6" i="18"/>
  <c r="A57" i="1"/>
  <c r="A46" i="1"/>
  <c r="A39" i="1"/>
  <c r="A44" i="1"/>
  <c r="A36" i="1"/>
  <c r="A28" i="1"/>
  <c r="A23" i="1"/>
  <c r="A32" i="1"/>
  <c r="A20" i="1"/>
  <c r="A50" i="1"/>
  <c r="A53" i="1"/>
  <c r="A59" i="1"/>
  <c r="A55" i="1"/>
  <c r="A64" i="1"/>
  <c r="A30" i="1"/>
  <c r="A67" i="1"/>
  <c r="A26" i="1"/>
  <c r="A29" i="1"/>
  <c r="A62" i="1"/>
  <c r="A37" i="1"/>
  <c r="A41" i="1"/>
  <c r="A34" i="1"/>
  <c r="A40" i="1"/>
  <c r="A33" i="1"/>
  <c r="A25" i="1"/>
  <c r="A66" i="1"/>
  <c r="A51" i="1"/>
  <c r="A61" i="1"/>
  <c r="A49" i="1"/>
  <c r="J3" i="19"/>
  <c r="A3" i="14"/>
  <c r="A3" i="18" l="1"/>
</calcChain>
</file>

<file path=xl/sharedStrings.xml><?xml version="1.0" encoding="utf-8"?>
<sst xmlns="http://schemas.openxmlformats.org/spreadsheetml/2006/main" count="2673" uniqueCount="477">
  <si>
    <t>HEMOGLOBINA</t>
  </si>
  <si>
    <t>HEMATOCRITO</t>
  </si>
  <si>
    <t>ABASTONADOS</t>
  </si>
  <si>
    <t>SEGMENTADOS</t>
  </si>
  <si>
    <t>NEUTROFILOS</t>
  </si>
  <si>
    <t>MONOCITOS</t>
  </si>
  <si>
    <t>EOSINOFILOS</t>
  </si>
  <si>
    <t>LINFOCITOS</t>
  </si>
  <si>
    <t>BASOFILOS</t>
  </si>
  <si>
    <t>RECUENTO DE PLAQUETAS</t>
  </si>
  <si>
    <t>GRUPO SANGUINEO</t>
  </si>
  <si>
    <t>FACTOR RH</t>
  </si>
  <si>
    <t>TIEMPO DE SANGRIA</t>
  </si>
  <si>
    <t>TIEMPO DE COAGULACION</t>
  </si>
  <si>
    <t>CONSTANTES CORPUSCULARES</t>
  </si>
  <si>
    <t>VELOCIDAD DE SEDIMENTACION GLOBULAR</t>
  </si>
  <si>
    <t>FENOMELO LE</t>
  </si>
  <si>
    <t>ACIDO URICO</t>
  </si>
  <si>
    <t>ALBUMINA</t>
  </si>
  <si>
    <t>CREATININA EN ORINA</t>
  </si>
  <si>
    <t>CREATININA SERICA</t>
  </si>
  <si>
    <t>DEPURACION DE CREATININA</t>
  </si>
  <si>
    <t>GLUCOSA POSTPRANDIAL</t>
  </si>
  <si>
    <t>GLUCOSA BASAL</t>
  </si>
  <si>
    <t>GLOBULINA</t>
  </si>
  <si>
    <t>PROTEINA TOTAL</t>
  </si>
  <si>
    <t>PROTEINA EN ORINA DE 24 HORAS</t>
  </si>
  <si>
    <t>COLESTEROL TOTAL</t>
  </si>
  <si>
    <t>TRIGLICERIDOS</t>
  </si>
  <si>
    <t>COLESTEROL VLDL</t>
  </si>
  <si>
    <t>COLESTEROL HDL</t>
  </si>
  <si>
    <t>COLESTEROL LDL</t>
  </si>
  <si>
    <t>FOSFATA ALCALINA</t>
  </si>
  <si>
    <t>UREA</t>
  </si>
  <si>
    <t>TRANSAMINASAS TGP</t>
  </si>
  <si>
    <t>TRANSAMINASAS TGO</t>
  </si>
  <si>
    <t>BILIRRUBINA TOTAL</t>
  </si>
  <si>
    <t>BILIRRUBINA DIRECTA</t>
  </si>
  <si>
    <t>BILIRRUBINA INDIRECTA</t>
  </si>
  <si>
    <t>O</t>
  </si>
  <si>
    <t>A</t>
  </si>
  <si>
    <t>B</t>
  </si>
  <si>
    <t>BRUCELAS</t>
  </si>
  <si>
    <t>ANTIESTREPTOLISINA O CUANTITATIVA</t>
  </si>
  <si>
    <t xml:space="preserve">FACTOR REUMATOIDEO CUANTITATIVO </t>
  </si>
  <si>
    <t>ANTIESTREPTOLISINA O CUALITATIVA</t>
  </si>
  <si>
    <t xml:space="preserve">RPR CUANTITATIVO SIFILIS </t>
  </si>
  <si>
    <t>RPR CUALITATIVO SIFILIS</t>
  </si>
  <si>
    <t>DIAGNOSTICO EMBARAZO EN SANGRE</t>
  </si>
  <si>
    <t>PRUEBAS DE COMMBS DIRECTO</t>
  </si>
  <si>
    <t>PRUEBA RÁPIDA DE ANTÍGENO PROSTÁTICO ESPECÍFICO - PSA</t>
  </si>
  <si>
    <t>PRUEBA RÁPIDA DE HELICOBACTER PYLORI</t>
  </si>
  <si>
    <t>PRUEBA RÁPIDA DE HEPATITIS A</t>
  </si>
  <si>
    <t>PRUEBA RÁPIDA DE HEPATITIS B</t>
  </si>
  <si>
    <t>PRUEBA RAPIDA DE VIH</t>
  </si>
  <si>
    <t>FACTOR REUMATOIDEO CUALITATIVO</t>
  </si>
  <si>
    <t xml:space="preserve">PRUEBA RAPIDA DE PREGNOSTICION </t>
  </si>
  <si>
    <t>COLOR</t>
  </si>
  <si>
    <t>OLOR</t>
  </si>
  <si>
    <t>PH</t>
  </si>
  <si>
    <t>ASPECTO</t>
  </si>
  <si>
    <t>DENSIDAD</t>
  </si>
  <si>
    <t>CANTIDAD</t>
  </si>
  <si>
    <t>LEUCOCITOS</t>
  </si>
  <si>
    <t>CELULAS RENALES</t>
  </si>
  <si>
    <t>NITRITO</t>
  </si>
  <si>
    <t>CETONAS</t>
  </si>
  <si>
    <t>UROBILINOGENO</t>
  </si>
  <si>
    <t>ACIDO ASCORBICO</t>
  </si>
  <si>
    <t>LEUCOCITOS EN MOCO FECAL</t>
  </si>
  <si>
    <t>PRUEBA RAPIDA DE THEVENON</t>
  </si>
  <si>
    <t>GERMEN AISLADO</t>
  </si>
  <si>
    <t>RECUENTO DE COLONIA</t>
  </si>
  <si>
    <t>ACIDO NALIDIXICO</t>
  </si>
  <si>
    <t>AMICACINA</t>
  </si>
  <si>
    <t>AMIKAC</t>
  </si>
  <si>
    <t>AMOX/A CLAV</t>
  </si>
  <si>
    <t>AMP/SULBACTAM</t>
  </si>
  <si>
    <t>AMPICILINA</t>
  </si>
  <si>
    <t>AZTREONAM</t>
  </si>
  <si>
    <t>AZITROMICINA</t>
  </si>
  <si>
    <t>BACITRACINA</t>
  </si>
  <si>
    <t>CEFADROXILO</t>
  </si>
  <si>
    <t>CEFALEXINA</t>
  </si>
  <si>
    <t>CEFALOTINA</t>
  </si>
  <si>
    <t>CEFAROXIMA</t>
  </si>
  <si>
    <t>CEFAZOLINA</t>
  </si>
  <si>
    <t>CEFEPIMA</t>
  </si>
  <si>
    <t>CEFOTAXIMA</t>
  </si>
  <si>
    <t>CEFOTAXIMA/A CLAVULÁNICO</t>
  </si>
  <si>
    <t>CEFOPERAZONA SULBACTAM</t>
  </si>
  <si>
    <t>CEFTAZIDIMA</t>
  </si>
  <si>
    <t>CEFTAZIDIMA/A CLAVULÁNICO</t>
  </si>
  <si>
    <t>CEFTRIAXONA</t>
  </si>
  <si>
    <t>CEFUROXIMA</t>
  </si>
  <si>
    <t>CIPROFLOXACINA</t>
  </si>
  <si>
    <t>CLARITROMICINA</t>
  </si>
  <si>
    <t>CLINDAMICINA</t>
  </si>
  <si>
    <t>CLORANFENICOL</t>
  </si>
  <si>
    <t>ERITOMICINA</t>
  </si>
  <si>
    <t>ERTAPENEM</t>
  </si>
  <si>
    <t>DICLOXACICLINA</t>
  </si>
  <si>
    <t>DIDOXACITINA</t>
  </si>
  <si>
    <t>GENTAMICINA</t>
  </si>
  <si>
    <t>IMIPENEM</t>
  </si>
  <si>
    <t>LEVOFLOXACINA</t>
  </si>
  <si>
    <t>MEROPENEM</t>
  </si>
  <si>
    <t>NITROFURANTOINA</t>
  </si>
  <si>
    <t>NORFLOXACINO</t>
  </si>
  <si>
    <t>NOROBIOCINA</t>
  </si>
  <si>
    <t>OXACILINA</t>
  </si>
  <si>
    <t>PENICILINA</t>
  </si>
  <si>
    <t>PIP/TAZO</t>
  </si>
  <si>
    <t>RISAMPICINA</t>
  </si>
  <si>
    <t>SMX/TMP</t>
  </si>
  <si>
    <t>TETRACICLINA</t>
  </si>
  <si>
    <t>TICAR/A CLAV</t>
  </si>
  <si>
    <t>TOBRAMICINA</t>
  </si>
  <si>
    <t>TRIMET/SULFA</t>
  </si>
  <si>
    <t>TRIMETOPRIM</t>
  </si>
  <si>
    <t>VANCOMIANA</t>
  </si>
  <si>
    <t>METODO DE CONCENTRACION DE HECES</t>
  </si>
  <si>
    <t>RECUENTO DIFERENCIAL EN HECES</t>
  </si>
  <si>
    <t>PRUEBA DE HELECHO</t>
  </si>
  <si>
    <t>FISICO</t>
  </si>
  <si>
    <t>MICROSCOPICO</t>
  </si>
  <si>
    <t>BIOQUIMICO</t>
  </si>
  <si>
    <t>HEMATOLOGIA</t>
  </si>
  <si>
    <t>INMUNOLOGIA</t>
  </si>
  <si>
    <t>MICROBIOLOGIA</t>
  </si>
  <si>
    <t>BIOQUIMICA</t>
  </si>
  <si>
    <t>HEMOGRAMA</t>
  </si>
  <si>
    <t>HEMOGRAMA COMPLETO</t>
  </si>
  <si>
    <t>GRUPO SANGUINEO Y FACTOR RH</t>
  </si>
  <si>
    <t>TOLERANCIA A LA GLUCOSA</t>
  </si>
  <si>
    <t>BILIRRUBINA TOTAL Y FRACCIONADAS</t>
  </si>
  <si>
    <t>REACCION DE WIDAL</t>
  </si>
  <si>
    <t>COLORACION GRAM</t>
  </si>
  <si>
    <t>EXAMEN DE ORINA COMPLETA</t>
  </si>
  <si>
    <t>EXAMEN DE ORINA COMPLETA Y GRAM</t>
  </si>
  <si>
    <t>EXAMEN DIRECTO DE HECES</t>
  </si>
  <si>
    <t>EXAMEN SERIADO DE HECES</t>
  </si>
  <si>
    <t>UROCULTIVO Y ANTIBIOGRAMA</t>
  </si>
  <si>
    <t>CULTIVO DE SECRECIONES Y ANTIBIOGRAMA</t>
  </si>
  <si>
    <t>EXAMEN DE SECRECIONES</t>
  </si>
  <si>
    <t>EXAMEN DIRECTO DE RASPADO DE PIEL</t>
  </si>
  <si>
    <t>TEST DE GRAHAM</t>
  </si>
  <si>
    <t>NOMBRE</t>
  </si>
  <si>
    <t>CODIGO</t>
  </si>
  <si>
    <t>COD</t>
  </si>
  <si>
    <t>INDICE</t>
  </si>
  <si>
    <t>CLAVE FK</t>
  </si>
  <si>
    <t>CLAVE FK TAR</t>
  </si>
  <si>
    <t>CLAVE FK EXAM</t>
  </si>
  <si>
    <t>BUSQUEDA TAR</t>
  </si>
  <si>
    <t>BUSQUEDA EXAM</t>
  </si>
  <si>
    <t>EXAMEN DE SECRECION VAGINAL</t>
  </si>
  <si>
    <t>PROTEINAS TOTALES Y FRACCIONADAS</t>
  </si>
  <si>
    <t>PROTEINAS TOTALES</t>
  </si>
  <si>
    <t>Columna2</t>
  </si>
  <si>
    <t>INSTRUCCIÓN</t>
  </si>
  <si>
    <t>ITEM FK</t>
  </si>
  <si>
    <t>EXAMEN FK</t>
  </si>
  <si>
    <t>BUSQUEDA ITEM</t>
  </si>
  <si>
    <t>BUSQUEDA PRUEBA</t>
  </si>
  <si>
    <t>GLUCOSA TOMA 1</t>
  </si>
  <si>
    <t>GLUCOSA TOMA 2</t>
  </si>
  <si>
    <t>LISTA DE MEDICAMENTOS</t>
  </si>
  <si>
    <t>GROUP FK</t>
  </si>
  <si>
    <t>BUSQUEDA GROUP</t>
  </si>
  <si>
    <t>COLESTEROL VDL</t>
  </si>
  <si>
    <t>Nombre</t>
  </si>
  <si>
    <t>cod</t>
  </si>
  <si>
    <t>PRUEBA</t>
  </si>
  <si>
    <t>bool</t>
  </si>
  <si>
    <t>text</t>
  </si>
  <si>
    <t>int</t>
  </si>
  <si>
    <t>idPrueba</t>
  </si>
  <si>
    <t>exec add_tipoitem</t>
  </si>
  <si>
    <t>date</t>
  </si>
  <si>
    <t>decimal</t>
  </si>
  <si>
    <t>TIPO DATO</t>
  </si>
  <si>
    <t>TIPO CAMPO</t>
  </si>
  <si>
    <t>campo</t>
  </si>
  <si>
    <t>lista</t>
  </si>
  <si>
    <t>idLista</t>
  </si>
  <si>
    <t>ListaItem</t>
  </si>
  <si>
    <t>Columna1</t>
  </si>
  <si>
    <t>indice</t>
  </si>
  <si>
    <t>POSITIVO</t>
  </si>
  <si>
    <t>NEGATIVO</t>
  </si>
  <si>
    <t>FENOMENO LE</t>
  </si>
  <si>
    <t>AB</t>
  </si>
  <si>
    <t>SI</t>
  </si>
  <si>
    <t>NO</t>
  </si>
  <si>
    <t>AMARILLO CLARO</t>
  </si>
  <si>
    <t>AMARILLO PAJA</t>
  </si>
  <si>
    <t>SUI GENERIS</t>
  </si>
  <si>
    <t>LIGERAMENTE TURBIO</t>
  </si>
  <si>
    <t>TURBIO</t>
  </si>
  <si>
    <t>AUSENTE</t>
  </si>
  <si>
    <t>REGULAR</t>
  </si>
  <si>
    <t>ALTO</t>
  </si>
  <si>
    <t>OTROS</t>
  </si>
  <si>
    <t>SENSIBLE</t>
  </si>
  <si>
    <t>INTERMEDIO</t>
  </si>
  <si>
    <t>RESISTENTE</t>
  </si>
  <si>
    <t>SERIE 1</t>
  </si>
  <si>
    <t>SERIE 2</t>
  </si>
  <si>
    <t>SERIE 3</t>
  </si>
  <si>
    <t>posicion</t>
  </si>
  <si>
    <t>POSICION</t>
  </si>
  <si>
    <t>IdPrueba</t>
  </si>
  <si>
    <t>TIEMPO DE PROTOMBINA</t>
  </si>
  <si>
    <t>TIEMPO DE TROMBOPLASTINA</t>
  </si>
  <si>
    <t>exec add_tipocampo</t>
  </si>
  <si>
    <t xml:space="preserve">Exec add_area </t>
  </si>
  <si>
    <t>Posicion</t>
  </si>
  <si>
    <t>NORMAL</t>
  </si>
  <si>
    <t>Columna12</t>
  </si>
  <si>
    <t>texto</t>
  </si>
  <si>
    <t>UnidadMedida</t>
  </si>
  <si>
    <t>g/dL</t>
  </si>
  <si>
    <t>%</t>
  </si>
  <si>
    <t>FL</t>
  </si>
  <si>
    <t>mm/H</t>
  </si>
  <si>
    <t>min.</t>
  </si>
  <si>
    <t>/mm*3</t>
  </si>
  <si>
    <t>g/dl</t>
  </si>
  <si>
    <t>mg/kg/24h</t>
  </si>
  <si>
    <t>mg/dl</t>
  </si>
  <si>
    <t>ml/min/1.73m*2</t>
  </si>
  <si>
    <t>U/L</t>
  </si>
  <si>
    <t>mg/24h</t>
  </si>
  <si>
    <t>xCampo</t>
  </si>
  <si>
    <t>UFC/ml</t>
  </si>
  <si>
    <t>seg.</t>
  </si>
  <si>
    <t>RECUENTO DE PLAQUETAS (HMG)</t>
  </si>
  <si>
    <t>LEUCOCITO (HMG)</t>
  </si>
  <si>
    <t>GIARGIA LAMBIA – QUISTE (SH1)</t>
  </si>
  <si>
    <t>ASCARIS LUMBRICOIDES – HUEVOS (SH1)</t>
  </si>
  <si>
    <t>HYMENOLEPIS NANA – HUEVOS (SH1)</t>
  </si>
  <si>
    <t>ESTRONGILOIDES – LARVAS (SH1)</t>
  </si>
  <si>
    <t>BLASTOCYTIS HOMINIS – QUISTE (SH1)</t>
  </si>
  <si>
    <t>TRICHOMONAS HOMINIS – TROFOZOITO (SH1)</t>
  </si>
  <si>
    <t>FECHA DE MUESTRA (SH1)</t>
  </si>
  <si>
    <t>GIARGIA LAMBIA – QUISTE (SH2)</t>
  </si>
  <si>
    <t>ASCARIS LUMBRICOIDES – HUEVOS (SH2)</t>
  </si>
  <si>
    <t>HYMENOLEPIS NANA – HUEVOS (SH2)</t>
  </si>
  <si>
    <t>ESTRONGILOIDES – LARVAS (SH2)</t>
  </si>
  <si>
    <t>BLASTOCYTIS HOMINIS – QUISTE (SH2)</t>
  </si>
  <si>
    <t>TRICHOMONAS HOMINIS – TROFOZOITO (SH2)</t>
  </si>
  <si>
    <t>FECHA DE MUESTRA (SH2)</t>
  </si>
  <si>
    <t>GIARGIA LAMBIA – QUISTE (SH3)</t>
  </si>
  <si>
    <t>ASCARIS LUMBRICOIDES – HUEVOS (SH3)</t>
  </si>
  <si>
    <t>HYMENOLEPIS NANA – HUEVOS (SH3)</t>
  </si>
  <si>
    <t>ESTRONGILOIDES – LARVAS (SH3)</t>
  </si>
  <si>
    <t>BLASTOCYTIS HOMINIS – QUISTE (SH3)</t>
  </si>
  <si>
    <t>TRICHOMONAS HOMINIS – TROFOZOITO (SH3)</t>
  </si>
  <si>
    <t>FECHA DE MUESTRA (SH3)</t>
  </si>
  <si>
    <t>OTROS – HUEVOS (TGR)</t>
  </si>
  <si>
    <t>OTROS – QUISTE (TGR)</t>
  </si>
  <si>
    <t>OTROS – LARVAS (TGR)</t>
  </si>
  <si>
    <t>ENTERO VERMICULARIS – HUEVOS (TGR)</t>
  </si>
  <si>
    <t>GIARGIA LAMBIA – QUISTE (MCH)</t>
  </si>
  <si>
    <t>ASCARIS LUMBRICOIDES – HUEVOS (MCH)</t>
  </si>
  <si>
    <t>HYMENOLEPIS NANA – HUEVOS (MCH)</t>
  </si>
  <si>
    <t>ESTRONGILOIDES – LARVAS (MCH)</t>
  </si>
  <si>
    <t>BLASTOCYTIS HOMINIS – QUISTE (MCH)</t>
  </si>
  <si>
    <t>TRICHOMONAS HOMINIS – TROFOZOITO (MCH)</t>
  </si>
  <si>
    <t>FECHA DE MUESTRA (MCH)</t>
  </si>
  <si>
    <t>OTROS (ANTIBIO)</t>
  </si>
  <si>
    <t>CELULAS EPITELIALES (SV)</t>
  </si>
  <si>
    <t>TRICHOMONAS (SV)</t>
  </si>
  <si>
    <t>HONGOS (SV)</t>
  </si>
  <si>
    <t>TEST DE AMINAS (SV)</t>
  </si>
  <si>
    <t>LEUCOCITOS (SD)</t>
  </si>
  <si>
    <t>HEMATIES (SD)</t>
  </si>
  <si>
    <t>OTROS (SD)</t>
  </si>
  <si>
    <t>FECHA MUESTRA (RDP)</t>
  </si>
  <si>
    <t>ESTRUCTURAS LEVADUIFORMES (RDP)</t>
  </si>
  <si>
    <t>HIFAS (RDP)</t>
  </si>
  <si>
    <t>LEUCOCITOS (EXM)</t>
  </si>
  <si>
    <t>HEMATIES (EXM)</t>
  </si>
  <si>
    <t>CELULAS EPITELIALES (EXM)</t>
  </si>
  <si>
    <t>PROTEINAS (EXB)</t>
  </si>
  <si>
    <t>BILIRUBINA (EXB)</t>
  </si>
  <si>
    <t>SANGRE (EXB)</t>
  </si>
  <si>
    <t>GLUCOSA (EXB)</t>
  </si>
  <si>
    <t>GLUCOSA (BASAL)</t>
  </si>
  <si>
    <t>GLUCOSA (POSTPRANDIAL)</t>
  </si>
  <si>
    <t>EXAMEN DIRECTO</t>
  </si>
  <si>
    <t>EXAMEN DE SECRECION</t>
  </si>
  <si>
    <t>GIARGIA LAMBIA – QUISTE (EDH)</t>
  </si>
  <si>
    <t>ASCARIS LUMBRICOIDES – HUEVOS (EDH)</t>
  </si>
  <si>
    <t>HYMENOLEPIS NANA – HUEVOS (EDH)</t>
  </si>
  <si>
    <t>ESTRONGILOIDES – LARVAS (EDH)</t>
  </si>
  <si>
    <t>BLASTOCYTIS HOMINIS – QUISTE (EDH)</t>
  </si>
  <si>
    <t>TRICHOMONAS HOMINIS – TROFOZOITO (EDH)</t>
  </si>
  <si>
    <t>FECHA DE MUESTRA (EDH)</t>
  </si>
  <si>
    <t>PROTEINA EN ORINA (ASS)</t>
  </si>
  <si>
    <t>VCM</t>
  </si>
  <si>
    <t>HCM</t>
  </si>
  <si>
    <t>CMHC</t>
  </si>
  <si>
    <t>Pg</t>
  </si>
  <si>
    <t>gr/dl</t>
  </si>
  <si>
    <t>RECUENTO DE GLOBULOS ROJOS</t>
  </si>
  <si>
    <t xml:space="preserve">PROTEINAS C REACTIVO CUANTITATIVO </t>
  </si>
  <si>
    <t>PROTEINAS C REACTIVO CUALITATIVO</t>
  </si>
  <si>
    <t>TIFICO O</t>
  </si>
  <si>
    <t>TIFICO H</t>
  </si>
  <si>
    <t>PARAFITICO A</t>
  </si>
  <si>
    <t>PARAFITICO B</t>
  </si>
  <si>
    <t>OTROS (EDH)</t>
  </si>
  <si>
    <t>OTROS (ESH1)</t>
  </si>
  <si>
    <t>OTROS (ESH2)</t>
  </si>
  <si>
    <t>OTROS (ESH3)</t>
  </si>
  <si>
    <t>MUESTRA</t>
  </si>
  <si>
    <t>CRISTALES</t>
  </si>
  <si>
    <t>CILINDROS</t>
  </si>
  <si>
    <t>FOSFATOS</t>
  </si>
  <si>
    <t>INR</t>
  </si>
  <si>
    <t>OTROS (EORINA)</t>
  </si>
  <si>
    <t>CULTIVO MICROBIOLOGICO Y ANTIBIOGRAMA</t>
  </si>
  <si>
    <t>PROTEINAS C REACTIVO CUANTITATIVO</t>
  </si>
  <si>
    <t>EXAMEN DE ORINA</t>
  </si>
  <si>
    <t>AMARILLO AMBAR</t>
  </si>
  <si>
    <t>SANGUINOLENTO</t>
  </si>
  <si>
    <t>AMARILLO MEDICAMENTOSO</t>
  </si>
  <si>
    <t>PARATIFICO A</t>
  </si>
  <si>
    <t>PARATIFICO B</t>
  </si>
  <si>
    <t>DIAGNOSTICO DE EMBARAZO EN ORINA (HCG)</t>
  </si>
  <si>
    <t>OTROS (MCH)</t>
  </si>
  <si>
    <t>PERFIL HEPATICO</t>
  </si>
  <si>
    <t>PERFIL LIPIDICO</t>
  </si>
  <si>
    <t>PERFIL COAGULACION</t>
  </si>
  <si>
    <t>PERFIL RENAL</t>
  </si>
  <si>
    <t>PERFIL PRENATAL</t>
  </si>
  <si>
    <t>CODIGO2</t>
  </si>
  <si>
    <t>id</t>
  </si>
  <si>
    <t>picker</t>
  </si>
  <si>
    <t>tiene Unidad</t>
  </si>
  <si>
    <t>TipoCampo</t>
  </si>
  <si>
    <t>TipoDato</t>
  </si>
  <si>
    <t>ValorDefault</t>
  </si>
  <si>
    <t>GAMMAGLUTAMILTRANSPEPTIDASA</t>
  </si>
  <si>
    <t>GAMMAGLUTIMAUL TRANSPEPTIDASA</t>
  </si>
  <si>
    <t>UROANALISIS</t>
  </si>
  <si>
    <t>ESTUDIO DE SECRESIONES</t>
  </si>
  <si>
    <t>PARASITOLOGIA</t>
  </si>
  <si>
    <t>BIO</t>
  </si>
  <si>
    <t>SEC</t>
  </si>
  <si>
    <t>HEM</t>
  </si>
  <si>
    <t>INM</t>
  </si>
  <si>
    <t>MIC</t>
  </si>
  <si>
    <t>PAR</t>
  </si>
  <si>
    <t>URO</t>
  </si>
  <si>
    <t>PER</t>
  </si>
  <si>
    <t>PERFIL</t>
  </si>
  <si>
    <t>SIMPLE</t>
  </si>
  <si>
    <t>COMPUESTO</t>
  </si>
  <si>
    <t>SIM</t>
  </si>
  <si>
    <t>COM</t>
  </si>
  <si>
    <t>EXEC ADD_PAQUETETIPO</t>
  </si>
  <si>
    <t>EXEC ADD_PAQUETE</t>
  </si>
  <si>
    <t>TIPO PAQUETE</t>
  </si>
  <si>
    <t>GRUPO DE ANALISIS</t>
  </si>
  <si>
    <t>TIENEGRUPO</t>
  </si>
  <si>
    <t>TIENEITEM</t>
  </si>
  <si>
    <t>EXEC ADD_PLANTILLA</t>
  </si>
  <si>
    <t>EXEC ADD_ITEM</t>
  </si>
  <si>
    <t>EXEC ADD_PLANTILLA_ITEM</t>
  </si>
  <si>
    <t>EXEC ADD_LISTAITEM</t>
  </si>
  <si>
    <t>RESULTADO</t>
  </si>
  <si>
    <t>LEUCOCITO</t>
  </si>
  <si>
    <t>NEUTRÓFILOS</t>
  </si>
  <si>
    <t>BASÓFILOS</t>
  </si>
  <si>
    <t>GRUPO SANGUÍNEO</t>
  </si>
  <si>
    <t>HEMATIES</t>
  </si>
  <si>
    <t>CÉLULAS EPITELIALES</t>
  </si>
  <si>
    <t>CÉLULAS RENALES</t>
  </si>
  <si>
    <t>PROTEÍNAS</t>
  </si>
  <si>
    <t>BILIRRUBINA</t>
  </si>
  <si>
    <t>GLUCOSA</t>
  </si>
  <si>
    <t>SANGRE</t>
  </si>
  <si>
    <t>ÁCIDO ASCÓRBICO</t>
  </si>
  <si>
    <t>GIARGIA LAMBIA (QUISTE)</t>
  </si>
  <si>
    <t>ASCARIS LUMBRICOIDES (HUEVOS)</t>
  </si>
  <si>
    <t>HYMENOLEPIS NANA (HUEVOS)</t>
  </si>
  <si>
    <t>ESTRONGILOIDES (LARVAS)</t>
  </si>
  <si>
    <t>BLASTOCYTIS HOMINIS (QUISTE)</t>
  </si>
  <si>
    <t>TRICHOMONAS HOMINIS (TROFOZOITO)</t>
  </si>
  <si>
    <t>FECHA DE MUESTRA</t>
  </si>
  <si>
    <t>HEMATÍES</t>
  </si>
  <si>
    <t>TRICHOMONAS</t>
  </si>
  <si>
    <t>HONGOS</t>
  </si>
  <si>
    <t>TEST DE AMINAS</t>
  </si>
  <si>
    <t>ESTRUCTURAS LEVADUIFORMES</t>
  </si>
  <si>
    <t>HIFAS</t>
  </si>
  <si>
    <t>FECHA MUESTRA</t>
  </si>
  <si>
    <t>PRUEBA RAPIDA DE PREGNOSTICON</t>
  </si>
  <si>
    <t xml:space="preserve">PRUEBA RAPIDA DE PREGNOSTICON </t>
  </si>
  <si>
    <t>EXEC ADD_PLANTILLAPAQUETE</t>
  </si>
  <si>
    <t>EXEC ADD_GRUPO_ITEM</t>
  </si>
  <si>
    <t>Examen</t>
  </si>
  <si>
    <t>Nro(PAR)</t>
  </si>
  <si>
    <t>Acum(PAR)</t>
  </si>
  <si>
    <t>Nro(SIS)</t>
  </si>
  <si>
    <t>Acum(SIS)</t>
  </si>
  <si>
    <t>Nro(EXO)</t>
  </si>
  <si>
    <t>Acum(EXO)</t>
  </si>
  <si>
    <t>Total Mes</t>
  </si>
  <si>
    <t>Avance(COB)</t>
  </si>
  <si>
    <t>FACTOR REUMATOIDEO CUANTITATIVO</t>
  </si>
  <si>
    <t>RPR CUANTITATIVO SIFILIS</t>
  </si>
  <si>
    <t>EXEC ADD_GRUPO</t>
  </si>
  <si>
    <t>TGR</t>
  </si>
  <si>
    <t>OTROS(SV)</t>
  </si>
  <si>
    <t>TEXT</t>
  </si>
  <si>
    <t>OBS (RDP)</t>
  </si>
  <si>
    <t>OBSERVACION</t>
  </si>
  <si>
    <t>EXEC ADD_SECTOR</t>
  </si>
  <si>
    <t>ID</t>
  </si>
  <si>
    <t>EXEC ADD_DISTRITO</t>
  </si>
  <si>
    <t>ID_DISTRITO</t>
  </si>
  <si>
    <t>NOMBRE DIST.</t>
  </si>
  <si>
    <t>CONSULTA</t>
  </si>
  <si>
    <t>EL TRIUNFO</t>
  </si>
  <si>
    <t>LOS PINOS</t>
  </si>
  <si>
    <t>SANTA ROSA</t>
  </si>
  <si>
    <t>VIRGEN DEL SOCORRO</t>
  </si>
  <si>
    <t>SOL NACIENTE</t>
  </si>
  <si>
    <t>4 SUYOS</t>
  </si>
  <si>
    <t>PRIMAVERA I</t>
  </si>
  <si>
    <t>PRIMAVERA II</t>
  </si>
  <si>
    <t>PRIMAVERA III</t>
  </si>
  <si>
    <t>RAMIRO PRIALE</t>
  </si>
  <si>
    <t>WICHANZAO</t>
  </si>
  <si>
    <t>CLEMENTINA PERALTA</t>
  </si>
  <si>
    <t>MARIA E. MOYANO</t>
  </si>
  <si>
    <t>LAS LOMAS DE WICHANZAO</t>
  </si>
  <si>
    <t>LOS HUERTOS</t>
  </si>
  <si>
    <t>TACABAMBA</t>
  </si>
  <si>
    <t>RICHARD ACUÑA</t>
  </si>
  <si>
    <t>NUEVO HORIZONTE</t>
  </si>
  <si>
    <t>PUEBLO LIBRE</t>
  </si>
  <si>
    <t>JERUSALEN</t>
  </si>
  <si>
    <t>SAN MARTIN</t>
  </si>
  <si>
    <t>BELLAVISTA</t>
  </si>
  <si>
    <t>SANTISIMO SACRAMENTO</t>
  </si>
  <si>
    <t>MANUEL AREVALO</t>
  </si>
  <si>
    <t>LOS BRILLANTES</t>
  </si>
  <si>
    <t>LA ESPERANZA</t>
  </si>
  <si>
    <t>TRUJILLO</t>
  </si>
  <si>
    <t>SANTA VERONICA</t>
  </si>
  <si>
    <t>PARQUE INDUSTRIAL</t>
  </si>
  <si>
    <t>HUANCHACO</t>
  </si>
  <si>
    <t>EL MILAGRO</t>
  </si>
  <si>
    <t>COD ID</t>
  </si>
  <si>
    <t>MEDICINA</t>
  </si>
  <si>
    <t>OBSTETRICIA</t>
  </si>
  <si>
    <t>CRECIMIENTO Y DESARROLLO</t>
  </si>
  <si>
    <t>SALUD DEL ESCOLAR</t>
  </si>
  <si>
    <t>NUTRICION</t>
  </si>
  <si>
    <t>NO TRANSMISIBLES</t>
  </si>
  <si>
    <t>ODONTOLOGIA</t>
  </si>
  <si>
    <t>EMERGENCIA</t>
  </si>
  <si>
    <t>HOSPITALIZACION</t>
  </si>
  <si>
    <t>EXEC ADD_CONSULTORIO</t>
  </si>
  <si>
    <t>NINGUNO</t>
  </si>
  <si>
    <t>GESTANTE</t>
  </si>
  <si>
    <t>PRECIO</t>
  </si>
  <si>
    <t>EXEC ADD_TARIFARIO_CAB</t>
  </si>
  <si>
    <t>EXEC ADD_TARIFARIO_DET</t>
  </si>
  <si>
    <t xml:space="preserve">ano </t>
  </si>
  <si>
    <t>fecha</t>
  </si>
  <si>
    <t>predeterminada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</si>
</sst>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D9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0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0" xfId="0" applyFill="1"/>
    <xf numFmtId="0" fontId="0" fillId="0" borderId="0" xfId="0" applyAlignment="1"/>
    <xf numFmtId="0" fontId="0" fillId="5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" xfId="0" applyFont="1" applyBorder="1"/>
    <xf numFmtId="17" fontId="0" fillId="0" borderId="0" xfId="0" applyNumberFormat="1" applyAlignment="1">
      <alignment horizontal="center" vertical="center"/>
    </xf>
    <xf numFmtId="0" fontId="0" fillId="8" borderId="0" xfId="0" applyFill="1"/>
    <xf numFmtId="0" fontId="4" fillId="4" borderId="3" xfId="0" applyFont="1" applyFill="1" applyBorder="1" applyAlignment="1"/>
    <xf numFmtId="0" fontId="4" fillId="4" borderId="3" xfId="0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0" fillId="4" borderId="10" xfId="0" applyNumberFormat="1" applyFont="1" applyFill="1" applyBorder="1"/>
    <xf numFmtId="0" fontId="0" fillId="4" borderId="0" xfId="0" applyNumberFormat="1" applyFont="1" applyFill="1" applyBorder="1"/>
    <xf numFmtId="0" fontId="0" fillId="4" borderId="0" xfId="0" applyFont="1" applyFill="1" applyBorder="1"/>
    <xf numFmtId="49" fontId="4" fillId="4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0" xfId="0" applyFill="1"/>
    <xf numFmtId="0" fontId="0" fillId="7" borderId="7" xfId="0" applyFont="1" applyFill="1" applyBorder="1"/>
    <xf numFmtId="0" fontId="0" fillId="7" borderId="8" xfId="0" applyFont="1" applyFill="1" applyBorder="1"/>
    <xf numFmtId="0" fontId="0" fillId="0" borderId="0" xfId="0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NumberFormat="1" applyFill="1" applyBorder="1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/>
    <xf numFmtId="49" fontId="4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Fill="1" applyBorder="1" applyAlignment="1"/>
    <xf numFmtId="49" fontId="6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0" xfId="0" applyFont="1" applyFill="1" applyBorder="1"/>
    <xf numFmtId="0" fontId="4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3" fillId="0" borderId="9" xfId="0" applyFont="1" applyFill="1" applyBorder="1"/>
    <xf numFmtId="0" fontId="4" fillId="9" borderId="11" xfId="0" applyFont="1" applyFill="1" applyBorder="1" applyAlignment="1">
      <alignment horizontal="left" vertical="center" wrapText="1"/>
    </xf>
    <xf numFmtId="0" fontId="4" fillId="10" borderId="11" xfId="0" applyFont="1" applyFill="1" applyBorder="1" applyAlignment="1">
      <alignment horizontal="left" vertical="center" wrapText="1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10" borderId="11" xfId="0" applyNumberFormat="1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wrapText="1"/>
    </xf>
    <xf numFmtId="0" fontId="0" fillId="0" borderId="4" xfId="0" applyFont="1" applyFill="1" applyBorder="1"/>
    <xf numFmtId="0" fontId="0" fillId="0" borderId="11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/>
    <xf numFmtId="49" fontId="0" fillId="0" borderId="11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0" xfId="0" applyFill="1" applyAlignment="1"/>
    <xf numFmtId="0" fontId="4" fillId="9" borderId="11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9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left" vertical="center"/>
    </xf>
    <xf numFmtId="0" fontId="1" fillId="6" borderId="0" xfId="0" applyNumberFormat="1" applyFont="1" applyFill="1" applyAlignment="1">
      <alignment horizontal="center" vertical="center"/>
    </xf>
    <xf numFmtId="0" fontId="1" fillId="6" borderId="11" xfId="0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49" fontId="4" fillId="0" borderId="3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9" fontId="4" fillId="0" borderId="11" xfId="0" applyNumberFormat="1" applyFont="1" applyFill="1" applyBorder="1" applyAlignment="1">
      <alignment horizontal="left" vertical="center" wrapText="1"/>
    </xf>
    <xf numFmtId="17" fontId="0" fillId="0" borderId="0" xfId="0" applyNumberFormat="1" applyFill="1" applyAlignment="1">
      <alignment horizontal="center" vertical="center"/>
    </xf>
    <xf numFmtId="0" fontId="0" fillId="13" borderId="0" xfId="0" applyFill="1" applyAlignment="1"/>
    <xf numFmtId="0" fontId="0" fillId="0" borderId="0" xfId="0" applyBorder="1" applyAlignment="1"/>
    <xf numFmtId="0" fontId="4" fillId="0" borderId="3" xfId="0" applyFont="1" applyFill="1" applyBorder="1" applyAlignment="1"/>
    <xf numFmtId="0" fontId="0" fillId="0" borderId="0" xfId="0" applyFill="1" applyBorder="1" applyAlignment="1"/>
    <xf numFmtId="0" fontId="0" fillId="13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/>
    <xf numFmtId="0" fontId="7" fillId="0" borderId="0" xfId="0" applyFont="1" applyFill="1" applyBorder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0" fillId="15" borderId="16" xfId="0" applyNumberFormat="1" applyFont="1" applyFill="1" applyBorder="1"/>
    <xf numFmtId="0" fontId="0" fillId="14" borderId="15" xfId="0" applyNumberFormat="1" applyFont="1" applyFill="1" applyBorder="1"/>
    <xf numFmtId="0" fontId="0" fillId="15" borderId="15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Border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NumberFormat="1" applyBorder="1"/>
    <xf numFmtId="0" fontId="4" fillId="11" borderId="13" xfId="0" applyFont="1" applyFill="1" applyBorder="1" applyAlignment="1">
      <alignment vertical="center"/>
    </xf>
    <xf numFmtId="0" fontId="0" fillId="12" borderId="14" xfId="0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0" fillId="11" borderId="14" xfId="0" applyFill="1" applyBorder="1" applyAlignment="1">
      <alignment vertical="center"/>
    </xf>
    <xf numFmtId="0" fontId="4" fillId="11" borderId="14" xfId="0" applyFont="1" applyFill="1" applyBorder="1" applyAlignment="1">
      <alignment vertical="center"/>
    </xf>
    <xf numFmtId="0" fontId="0" fillId="16" borderId="14" xfId="0" applyFill="1" applyBorder="1" applyAlignment="1">
      <alignment vertical="center"/>
    </xf>
    <xf numFmtId="0" fontId="0" fillId="16" borderId="14" xfId="0" applyFill="1" applyBorder="1" applyAlignment="1">
      <alignment vertical="center" wrapText="1"/>
    </xf>
    <xf numFmtId="0" fontId="5" fillId="11" borderId="14" xfId="0" applyFont="1" applyFill="1" applyBorder="1" applyAlignment="1">
      <alignment vertical="center"/>
    </xf>
    <xf numFmtId="0" fontId="5" fillId="12" borderId="14" xfId="0" applyFont="1" applyFill="1" applyBorder="1" applyAlignment="1">
      <alignment vertical="center"/>
    </xf>
    <xf numFmtId="0" fontId="0" fillId="14" borderId="1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49" fontId="4" fillId="18" borderId="0" xfId="0" applyNumberFormat="1" applyFont="1" applyFill="1" applyBorder="1" applyAlignment="1">
      <alignment horizontal="left" vertical="center"/>
    </xf>
    <xf numFmtId="0" fontId="4" fillId="18" borderId="0" xfId="0" applyFont="1" applyFill="1" applyBorder="1"/>
    <xf numFmtId="0" fontId="4" fillId="18" borderId="0" xfId="0" applyNumberFormat="1" applyFont="1" applyFill="1" applyBorder="1"/>
    <xf numFmtId="0" fontId="4" fillId="18" borderId="0" xfId="0" applyFont="1" applyFill="1" applyBorder="1" applyAlignment="1">
      <alignment horizontal="left" vertical="center"/>
    </xf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0" borderId="0" xfId="0" applyAlignment="1">
      <alignment vertical="center"/>
    </xf>
    <xf numFmtId="0" fontId="0" fillId="0" borderId="0" xfId="0" applyNumberFormat="1" applyAlignment="1"/>
    <xf numFmtId="14" fontId="0" fillId="0" borderId="0" xfId="0" applyNumberFormat="1"/>
    <xf numFmtId="0" fontId="4" fillId="3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66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bottom style="thin">
          <color theme="0"/>
        </bottom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RIFA" displayName="TARIFA" ref="B4:G73" totalsRowShown="0">
  <autoFilter ref="B4:G73"/>
  <sortState ref="C5:G73">
    <sortCondition ref="E4:E73"/>
  </sortState>
  <tableColumns count="6">
    <tableColumn id="1" name="NOMBRE"/>
    <tableColumn id="5" name="INDICE"/>
    <tableColumn id="4" name="CODIGO" dataDxfId="65">
      <calculatedColumnFormula>CONCATENATE("TAR",TARIFA[[#This Row],[INDICE]])</calculatedColumnFormula>
    </tableColumn>
    <tableColumn id="2" name="CLAVE FK">
      <calculatedColumnFormula>VLOOKUP(H5,GRUPOANALISIS[],2,FALSE)</calculatedColumnFormula>
    </tableColumn>
    <tableColumn id="3" name="PRECIO"/>
    <tableColumn id="6" name="Columna1" dataDxfId="64">
      <calculatedColumnFormula>CONCATENATE($G$2," ",TARIFA[[#This Row],[INDICE]],",",TARIFA[[#This Row],[PRECIO]])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5" name="listaItem" displayName="listaItem" ref="B8:F408" totalsRowShown="0" headerRowDxfId="36" dataDxfId="35">
  <autoFilter ref="B8:F408"/>
  <tableColumns count="5">
    <tableColumn id="3" name="indice" dataDxfId="34"/>
    <tableColumn id="2" name="Nombre" dataDxfId="33"/>
    <tableColumn id="4" name="Posicion" dataDxfId="32"/>
    <tableColumn id="1" name="idLista" dataDxfId="31"/>
    <tableColumn id="5" name="Columna1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itemsnu" displayName="itemsnu" ref="N8:P133" totalsRowShown="0" headerRowDxfId="29" dataDxfId="27" headerRowBorderDxfId="28" tableBorderDxfId="26">
  <autoFilter ref="N8:P133"/>
  <tableColumns count="3">
    <tableColumn id="1" name="Columna1" dataDxfId="25"/>
    <tableColumn id="2" name="Columna2" dataDxfId="24"/>
    <tableColumn id="3" name="Columna12" dataDxfId="23">
      <calculatedColumnFormula>VLOOKUP(itemsnu[[#This Row],[Columna1]],ITEMS[],2,FALSE)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a11" displayName="Tabla11" ref="A3:E228" totalsRowShown="0" tableBorderDxfId="22">
  <autoFilter ref="A3:E228"/>
  <tableColumns count="5">
    <tableColumn id="1" name="INSTRUCCIÓN" dataDxfId="21">
      <calculatedColumnFormula xml:space="preserve"> CONCATENATE($A$2," ",Tabla11[[#This Row],[EXAMEN FK]],",",Tabla11[[#This Row],[ITEM FK]],",",Tabla11[[#This Row],[posicion]])</calculatedColumnFormula>
    </tableColumn>
    <tableColumn id="2" name="ITEM FK" dataDxfId="20">
      <calculatedColumnFormula>VLOOKUP(F4,ITEMS[],2,FALSE)</calculatedColumnFormula>
    </tableColumn>
    <tableColumn id="3" name="EXAMEN FK" dataDxfId="19">
      <calculatedColumnFormula>VLOOKUP(G4,PRUEBA[],2,FALSE)</calculatedColumnFormula>
    </tableColumn>
    <tableColumn id="4" name="INDICE" dataDxfId="18"/>
    <tableColumn id="5" name="posicion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id="12" name="Tabla12" displayName="Tabla12" ref="J2:O118" totalsRowShown="0">
  <autoFilter ref="J2:O118"/>
  <tableColumns count="6">
    <tableColumn id="1" name="INSTRUCCIÓN" dataDxfId="17">
      <calculatedColumnFormula xml:space="preserve"> CONCATENATE($J$1," ",Tabla12[[#This Row],[GROUP FK]],",",Tabla12[[#This Row],[ITEM FK]],",",Tabla12[[#This Row],[posicion]])</calculatedColumnFormula>
    </tableColumn>
    <tableColumn id="2" name="ITEM FK" dataDxfId="16">
      <calculatedColumnFormula>VLOOKUP(P3,ITEMS[],2,FALSE)</calculatedColumnFormula>
    </tableColumn>
    <tableColumn id="3" name="GROUP FK" dataDxfId="15">
      <calculatedColumnFormula>VLOOKUP(Q3,GRUPOITEM[],2,FALSE)</calculatedColumnFormula>
    </tableColumn>
    <tableColumn id="4" name="INDICE"/>
    <tableColumn id="5" name="posicion" dataDxfId="14"/>
    <tableColumn id="6" name="IdPrueba" dataDxfId="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9" name="Tabla9" displayName="Tabla9" ref="F3:G109" totalsRowShown="0" headerRowDxfId="12" dataDxfId="11" tableBorderDxfId="10">
  <autoFilter ref="F3:G109"/>
  <tableColumns count="2">
    <tableColumn id="1" name="BUSQUEDA ITEM" dataDxfId="9"/>
    <tableColumn id="2" name="BUSQUEDA PRUEBA" dataDxfId="8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14" name="Tabla14" displayName="Tabla14" ref="P2:Q99" totalsRowShown="0" headerRowDxfId="7" dataDxfId="6">
  <autoFilter ref="P2:Q99"/>
  <tableColumns count="2">
    <tableColumn id="1" name="BUSQUEDA ITEM" dataDxfId="5"/>
    <tableColumn id="2" name="BUSQUEDA GROUP" dataDxfId="4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id="7" name="Tabla7" displayName="Tabla7" ref="B5:F37" totalsRowShown="0">
  <autoFilter ref="B5:F37"/>
  <sortState ref="B6:F36">
    <sortCondition ref="B5:B36"/>
  </sortState>
  <tableColumns count="5">
    <tableColumn id="1" name="COD ID"/>
    <tableColumn id="2" name="NOMBRE"/>
    <tableColumn id="3" name="ID_DISTRITO" dataDxfId="3">
      <calculatedColumnFormula>VLOOKUP(Tabla7[[#This Row],[NOMBRE DIST.]],Tabla16[[#All],[NOMBRE]:[ID]],2,FALSE)</calculatedColumnFormula>
    </tableColumn>
    <tableColumn id="4" name="NOMBRE DIST."/>
    <tableColumn id="5" name="CONSULTA" dataDxfId="2">
      <calculatedColumnFormula>CONCATENATE($B$2," '",C6,"' ,",D6)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6" name="Tabla16" displayName="Tabla16" ref="H5:J9" totalsRowShown="0">
  <autoFilter ref="H5:J9"/>
  <tableColumns count="3">
    <tableColumn id="2" name="NOMBRE"/>
    <tableColumn id="1" name="ID"/>
    <tableColumn id="3" name="CONSULTA" dataDxfId="1">
      <calculatedColumnFormula>CONCATENATE($G$2," '",Tabla16[[#This Row],[NOMBRE]],"' 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7" name="Tabla718" displayName="Tabla718" ref="B6:D16" totalsRowShown="0">
  <autoFilter ref="B6:D16"/>
  <sortState ref="B7:F37">
    <sortCondition ref="B5:B36"/>
  </sortState>
  <tableColumns count="3">
    <tableColumn id="1" name="COD ID"/>
    <tableColumn id="2" name="NOMBRE"/>
    <tableColumn id="5" name="CONSULTA" dataDxfId="0">
      <calculatedColumnFormula>CONCATENATE($B$3," '",C7,"'")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PAQUETETIPO" displayName="PAQUETETIPO" ref="K4:M12" totalsRowShown="0">
  <autoFilter ref="K4:M12"/>
  <tableColumns count="3">
    <tableColumn id="3" name="COD"/>
    <tableColumn id="2" name="INDICE"/>
    <tableColumn id="1" name="NOMBRE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1" name="GRUPOANALISIS" displayName="GRUPOANALISIS" ref="B3:D20" totalsRowShown="0">
  <autoFilter ref="B3:D20"/>
  <sortState ref="B4:D20">
    <sortCondition ref="C3:C20"/>
  </sortState>
  <tableColumns count="3">
    <tableColumn id="2" name="COD"/>
    <tableColumn id="1" name="INDICE" dataDxfId="63" dataCellStyle="Millares"/>
    <tableColumn id="4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PRUEBA" displayName="PRUEBA" ref="B2:G70" totalsRowShown="0" headerRowDxfId="62" dataDxfId="61">
  <autoFilter ref="B2:G70"/>
  <sortState ref="B3:F71">
    <sortCondition ref="D4:D73"/>
  </sortState>
  <tableColumns count="6">
    <tableColumn id="1" name="NOMBRE" dataDxfId="60"/>
    <tableColumn id="5" name="INDICE" dataDxfId="59"/>
    <tableColumn id="4" name="CODIGO" dataDxfId="58">
      <calculatedColumnFormula>CONCATENATE("EXA",PRUEBA[[#This Row],[INDICE]])</calculatedColumnFormula>
    </tableColumn>
    <tableColumn id="2" name="TIENEITEM" dataDxfId="57">
      <calculatedColumnFormula>IF(COUNTIF(Tabla11[EXAMEN FK],PRUEBA[[#This Row],[INDICE]])&gt;0,1,0)</calculatedColumnFormula>
    </tableColumn>
    <tableColumn id="3" name="TIENEGRUPO" dataDxfId="56"/>
    <tableColumn id="6" name="GRUPO DE ANALISIS" dataDxfId="55">
      <calculatedColumnFormula>VLOOKUP(I3,GRUPOANALISIS[],2,FALSE)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3" name="PRUEBATARIFA" displayName="PRUEBATARIFA" ref="B2:E103" totalsRowShown="0">
  <autoFilter ref="B2:E103"/>
  <sortState ref="B3:F71">
    <sortCondition ref="E4:E73"/>
  </sortState>
  <tableColumns count="4">
    <tableColumn id="5" name="id"/>
    <tableColumn id="4" name="CODIGO2" dataDxfId="54">
      <calculatedColumnFormula>CONCATENATE("TAR",PRUEBATARIFA[[#This Row],[id]])</calculatedColumnFormula>
    </tableColumn>
    <tableColumn id="1" name="CLAVE FK TAR" dataDxfId="53">
      <calculatedColumnFormula>VLOOKUP(G3,TARIFA[],2,FALSE)</calculatedColumnFormula>
    </tableColumn>
    <tableColumn id="2" name="CLAVE FK EXAM" dataDxfId="52">
      <calculatedColumnFormula>VLOOKUP(H3,PRUEBA[],2,FALSE)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13" name="item_tipo" displayName="item_tipo" ref="B5:C10" totalsRowShown="0" headerRowDxfId="51" dataDxfId="50">
  <autoFilter ref="B5:C10"/>
  <tableColumns count="2">
    <tableColumn id="2" name="Nombre" dataDxfId="49"/>
    <tableColumn id="1" name="cod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ipo_campo" displayName="tipo_campo" ref="B13:C17" totalsRowShown="0">
  <autoFilter ref="B13:C17"/>
  <tableColumns count="2">
    <tableColumn id="1" name="Nombre"/>
    <tableColumn id="2" name="co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ITEMS" displayName="ITEMS" ref="A3:I209" totalsRowShown="0" headerRowDxfId="47">
  <autoFilter ref="A3:I209"/>
  <tableColumns count="9">
    <tableColumn id="2" name="NOMBRE"/>
    <tableColumn id="6" name="INDICE" dataDxfId="46"/>
    <tableColumn id="3" name="TipoDato" dataDxfId="45">
      <calculatedColumnFormula>VLOOKUP(J4,item_tipo[],2,FALSE)</calculatedColumnFormula>
    </tableColumn>
    <tableColumn id="1" name="INSTRUCCIÓN" dataDxfId="44">
      <calculatedColumnFormula>CONCATENATE($A$2," '",ITEMS[[#This Row],[Columna2]],"',",ITEMS[[#This Row],[TipoDato]],",",ITEMS[[#This Row],[TipoCampo]],",'",ITEMS[[#This Row],[ValorDefault]],"',",ITEMS[[#This Row],[tiene Unidad]],",'",ITEMS[[#This Row],[UnidadMedida]],"'")</calculatedColumnFormula>
    </tableColumn>
    <tableColumn id="4" name="TipoCampo" dataDxfId="43">
      <calculatedColumnFormula>VLOOKUP(K4,tipo_campo[],2,FALSE)</calculatedColumnFormula>
    </tableColumn>
    <tableColumn id="5" name="ValorDefault" dataDxfId="42">
      <calculatedColumnFormula>IF(ITEMS[[#This Row],[TipoDato]]=0,"0",IF(ITEMS[[#This Row],[TipoDato]]=1,"",IF(ITEMS[[#This Row],[TipoDato]]=2,"0",IF(ITEMS[[#This Row],[TipoDato]]=3,"0.00",IF(ITEMS[[#This Row],[TipoDato]]=4,"01/01/1999","")))))</calculatedColumnFormula>
    </tableColumn>
    <tableColumn id="7" name="UnidadMedida" dataDxfId="41"/>
    <tableColumn id="8" name="tiene Unidad" dataDxfId="40"/>
    <tableColumn id="10" name="Columna2" dataDxfId="39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8" name="GRUPOITEM" displayName="GRUPOITEM" ref="A4:F26" totalsRowShown="0">
  <autoFilter ref="A4:F26"/>
  <tableColumns count="6">
    <tableColumn id="2" name="NOMBRE"/>
    <tableColumn id="6" name="INDICE"/>
    <tableColumn id="3" name="idPrueba" dataDxfId="38">
      <calculatedColumnFormula>VLOOKUP(I5,PRUEBA[],2,FALSE)</calculatedColumnFormula>
    </tableColumn>
    <tableColumn id="1" name="INSTRUCCIÓN" dataDxfId="37">
      <calculatedColumnFormula>CONCATENATE($A$2," ",A5)</calculatedColumnFormula>
    </tableColumn>
    <tableColumn id="4" name="Columna2"/>
    <tableColumn id="5" name="POSI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9"/>
  <sheetViews>
    <sheetView topLeftCell="C1" zoomScale="55" zoomScaleNormal="55" workbookViewId="0">
      <selection activeCell="G5" sqref="G5:G73"/>
    </sheetView>
  </sheetViews>
  <sheetFormatPr baseColWidth="10" defaultRowHeight="15" x14ac:dyDescent="0.25"/>
  <cols>
    <col min="1" max="1" width="101" customWidth="1"/>
    <col min="2" max="2" width="58" customWidth="1"/>
    <col min="3" max="3" width="11" customWidth="1"/>
    <col min="4" max="4" width="12.28515625" customWidth="1"/>
    <col min="5" max="5" width="10.85546875" customWidth="1"/>
    <col min="6" max="6" width="11" customWidth="1"/>
    <col min="7" max="7" width="44.7109375" customWidth="1"/>
    <col min="8" max="8" width="20.140625" customWidth="1"/>
    <col min="10" max="10" width="70.28515625" customWidth="1"/>
    <col min="11" max="11" width="14.5703125" customWidth="1"/>
    <col min="12" max="12" width="8.7109375" customWidth="1"/>
    <col min="13" max="13" width="15.140625" bestFit="1" customWidth="1"/>
  </cols>
  <sheetData>
    <row r="2" spans="1:14" x14ac:dyDescent="0.25">
      <c r="G2" t="s">
        <v>473</v>
      </c>
    </row>
    <row r="3" spans="1:14" x14ac:dyDescent="0.25">
      <c r="A3" t="s">
        <v>364</v>
      </c>
      <c r="J3" t="s">
        <v>363</v>
      </c>
    </row>
    <row r="4" spans="1:14" x14ac:dyDescent="0.25">
      <c r="B4" s="117" t="s">
        <v>147</v>
      </c>
      <c r="C4" s="117" t="s">
        <v>150</v>
      </c>
      <c r="D4" s="117" t="s">
        <v>148</v>
      </c>
      <c r="E4" s="117" t="s">
        <v>151</v>
      </c>
      <c r="F4" s="117" t="s">
        <v>471</v>
      </c>
      <c r="G4" t="s">
        <v>187</v>
      </c>
      <c r="H4" t="s">
        <v>365</v>
      </c>
      <c r="K4" t="s">
        <v>149</v>
      </c>
      <c r="L4" t="s">
        <v>150</v>
      </c>
      <c r="M4" t="s">
        <v>147</v>
      </c>
    </row>
    <row r="5" spans="1:14" x14ac:dyDescent="0.25">
      <c r="A5" t="str">
        <f>CONCATENATE($A$3," '",B5,"',",E5,",'",TARIFA[[#This Row],[CODIGO]],"'")</f>
        <v>EXEC ADD_PAQUETE 'CONSTANTES CORPUSCULARES',0,'TAR1'</v>
      </c>
      <c r="B5" s="7" t="s">
        <v>14</v>
      </c>
      <c r="C5" s="117">
        <v>1</v>
      </c>
      <c r="D5" s="117" t="str">
        <f>CONCATENATE("TAR",TARIFA[[#This Row],[INDICE]])</f>
        <v>TAR1</v>
      </c>
      <c r="E5" s="117">
        <f>VLOOKUP(H5,PAQUETETIPO[],2,FALSE)</f>
        <v>0</v>
      </c>
      <c r="F5" s="117">
        <v>0</v>
      </c>
      <c r="G5" t="str">
        <f>CONCATENATE($G$2," ",TARIFA[[#This Row],[INDICE]],",",TARIFA[[#This Row],[PRECIO]])</f>
        <v>EXEC ADD_TARIFARIO_DET 1,0</v>
      </c>
      <c r="H5" t="s">
        <v>361</v>
      </c>
      <c r="J5" t="str">
        <f>CONCATENATE($J$3," '",PAQUETETIPO[NOMBRE],"','",PAQUETETIPO[COD],"'")</f>
        <v>EXEC ADD_PAQUETETIPO 'SIMPLE','SIM'</v>
      </c>
      <c r="K5" t="s">
        <v>361</v>
      </c>
      <c r="L5">
        <v>0</v>
      </c>
      <c r="M5" t="s">
        <v>359</v>
      </c>
    </row>
    <row r="6" spans="1:14" x14ac:dyDescent="0.25">
      <c r="A6" t="str">
        <f>CONCATENATE($A$3," '",B6,"',",E6,",'",TARIFA[[#This Row],[CODIGO]],"'")</f>
        <v>EXEC ADD_PAQUETE 'FENOMELO LE',0,'TAR2'</v>
      </c>
      <c r="B6" s="7" t="s">
        <v>16</v>
      </c>
      <c r="C6" s="117">
        <v>2</v>
      </c>
      <c r="D6" s="117" t="str">
        <f>CONCATENATE("TAR",TARIFA[[#This Row],[INDICE]])</f>
        <v>TAR2</v>
      </c>
      <c r="E6" s="117">
        <f>VLOOKUP(H6,PAQUETETIPO[],2,FALSE)</f>
        <v>0</v>
      </c>
      <c r="F6" s="117">
        <v>0</v>
      </c>
      <c r="G6" t="str">
        <f>CONCATENATE($G$2," ",TARIFA[[#This Row],[INDICE]],",",TARIFA[[#This Row],[PRECIO]])</f>
        <v>EXEC ADD_TARIFARIO_DET 2,0</v>
      </c>
      <c r="H6" t="s">
        <v>361</v>
      </c>
      <c r="J6" t="str">
        <f>CONCATENATE($J$3," '",PAQUETETIPO[NOMBRE],"','",PAQUETETIPO[COD],"'")</f>
        <v>EXEC ADD_PAQUETETIPO 'COMPUESTO','COM'</v>
      </c>
      <c r="K6" t="s">
        <v>362</v>
      </c>
      <c r="L6">
        <v>1</v>
      </c>
      <c r="M6" t="s">
        <v>360</v>
      </c>
    </row>
    <row r="7" spans="1:14" x14ac:dyDescent="0.25">
      <c r="A7" t="str">
        <f>CONCATENATE($A$3," '",B7,"',",E7,",'",TARIFA[[#This Row],[CODIGO]],"'")</f>
        <v>EXEC ADD_PAQUETE 'GRUPO SANGUINEO Y FACTOR RH',1,'TAR3'</v>
      </c>
      <c r="B7" s="7" t="s">
        <v>133</v>
      </c>
      <c r="C7" s="117">
        <v>3</v>
      </c>
      <c r="D7" s="117" t="str">
        <f>CONCATENATE("TAR",TARIFA[[#This Row],[INDICE]])</f>
        <v>TAR3</v>
      </c>
      <c r="E7" s="117">
        <f>VLOOKUP(H7,PAQUETETIPO[],2,FALSE)</f>
        <v>1</v>
      </c>
      <c r="F7" s="117">
        <v>0</v>
      </c>
      <c r="G7" t="str">
        <f>CONCATENATE($G$2," ",TARIFA[[#This Row],[INDICE]],",",TARIFA[[#This Row],[PRECIO]])</f>
        <v>EXEC ADD_TARIFARIO_DET 3,0</v>
      </c>
      <c r="H7" t="s">
        <v>362</v>
      </c>
      <c r="J7" t="str">
        <f>CONCATENATE($J$3," '",PAQUETETIPO[NOMBRE],"','",PAQUETETIPO[COD],"'")</f>
        <v>EXEC ADD_PAQUETETIPO 'PERFIL','PER'</v>
      </c>
      <c r="K7" t="s">
        <v>357</v>
      </c>
      <c r="L7">
        <v>2</v>
      </c>
      <c r="M7" t="s">
        <v>358</v>
      </c>
    </row>
    <row r="8" spans="1:14" x14ac:dyDescent="0.25">
      <c r="A8" t="str">
        <f>CONCATENATE($A$3," '",B8,"',",E8,",'",TARIFA[[#This Row],[CODIGO]],"'")</f>
        <v>EXEC ADD_PAQUETE 'HEMATOCRITO',0,'TAR4'</v>
      </c>
      <c r="B8" s="118" t="s">
        <v>1</v>
      </c>
      <c r="C8" s="117">
        <v>4</v>
      </c>
      <c r="D8" s="117" t="str">
        <f>CONCATENATE("TAR",TARIFA[[#This Row],[INDICE]])</f>
        <v>TAR4</v>
      </c>
      <c r="E8" s="117">
        <f>VLOOKUP(H8,PAQUETETIPO[],2,FALSE)</f>
        <v>0</v>
      </c>
      <c r="F8" s="117">
        <v>0</v>
      </c>
      <c r="G8" t="str">
        <f>CONCATENATE($G$2," ",TARIFA[[#This Row],[INDICE]],",",TARIFA[[#This Row],[PRECIO]])</f>
        <v>EXEC ADD_TARIFARIO_DET 4,0</v>
      </c>
      <c r="H8" t="s">
        <v>361</v>
      </c>
    </row>
    <row r="9" spans="1:14" x14ac:dyDescent="0.25">
      <c r="A9" t="str">
        <f>CONCATENATE($A$3," '",B9,"',",E9,",'",TARIFA[[#This Row],[CODIGO]],"'")</f>
        <v>EXEC ADD_PAQUETE 'HEMOGLOBINA',0,'TAR5'</v>
      </c>
      <c r="B9" s="118" t="s">
        <v>0</v>
      </c>
      <c r="C9" s="117">
        <v>5</v>
      </c>
      <c r="D9" s="117" t="str">
        <f>CONCATENATE("TAR",TARIFA[[#This Row],[INDICE]])</f>
        <v>TAR5</v>
      </c>
      <c r="E9" s="117">
        <f>VLOOKUP(H9,PAQUETETIPO[],2,FALSE)</f>
        <v>0</v>
      </c>
      <c r="F9" s="117">
        <v>0</v>
      </c>
      <c r="G9" t="str">
        <f>CONCATENATE($G$2," ",TARIFA[[#This Row],[INDICE]],",",TARIFA[[#This Row],[PRECIO]])</f>
        <v>EXEC ADD_TARIFARIO_DET 5,0</v>
      </c>
      <c r="H9" t="s">
        <v>361</v>
      </c>
    </row>
    <row r="10" spans="1:14" x14ac:dyDescent="0.25">
      <c r="A10" t="str">
        <f>CONCATENATE($A$3," '",B10,"',",E10,",'",TARIFA[[#This Row],[CODIGO]],"'")</f>
        <v>EXEC ADD_PAQUETE 'HEMOGRAMA',0,'TAR6'</v>
      </c>
      <c r="B10" s="7" t="s">
        <v>131</v>
      </c>
      <c r="C10" s="117">
        <v>6</v>
      </c>
      <c r="D10" s="117" t="str">
        <f>CONCATENATE("TAR",TARIFA[[#This Row],[INDICE]])</f>
        <v>TAR6</v>
      </c>
      <c r="E10" s="117">
        <f>VLOOKUP(H10,PAQUETETIPO[],2,FALSE)</f>
        <v>0</v>
      </c>
      <c r="F10" s="117">
        <v>0</v>
      </c>
      <c r="G10" t="str">
        <f>CONCATENATE($G$2," ",TARIFA[[#This Row],[INDICE]],",",TARIFA[[#This Row],[PRECIO]])</f>
        <v>EXEC ADD_TARIFARIO_DET 6,0</v>
      </c>
      <c r="H10" t="s">
        <v>361</v>
      </c>
    </row>
    <row r="11" spans="1:14" x14ac:dyDescent="0.25">
      <c r="A11" t="str">
        <f>CONCATENATE($A$3," '",B11,"',",E11,",'",TARIFA[[#This Row],[CODIGO]],"'")</f>
        <v>EXEC ADD_PAQUETE 'HEMOGRAMA COMPLETO',1,'TAR7'</v>
      </c>
      <c r="B11" s="7" t="s">
        <v>132</v>
      </c>
      <c r="C11" s="117">
        <v>7</v>
      </c>
      <c r="D11" s="117" t="str">
        <f>CONCATENATE("TAR",TARIFA[[#This Row],[INDICE]])</f>
        <v>TAR7</v>
      </c>
      <c r="E11" s="117">
        <f>VLOOKUP(H11,PAQUETETIPO[],2,FALSE)</f>
        <v>1</v>
      </c>
      <c r="F11" s="117">
        <v>0</v>
      </c>
      <c r="G11" t="str">
        <f>CONCATENATE($G$2," ",TARIFA[[#This Row],[INDICE]],",",TARIFA[[#This Row],[PRECIO]])</f>
        <v>EXEC ADD_TARIFARIO_DET 7,0</v>
      </c>
      <c r="H11" t="s">
        <v>362</v>
      </c>
    </row>
    <row r="12" spans="1:14" x14ac:dyDescent="0.25">
      <c r="A12" t="str">
        <f>CONCATENATE($A$3," '",B12,"',",E12,",'",TARIFA[[#This Row],[CODIGO]],"'")</f>
        <v>EXEC ADD_PAQUETE 'RECUENTO DE PLAQUETAS',0,'TAR8'</v>
      </c>
      <c r="B12" s="7" t="s">
        <v>9</v>
      </c>
      <c r="C12" s="117">
        <v>8</v>
      </c>
      <c r="D12" s="117" t="str">
        <f>CONCATENATE("TAR",TARIFA[[#This Row],[INDICE]])</f>
        <v>TAR8</v>
      </c>
      <c r="E12" s="117">
        <f>VLOOKUP(H12,PAQUETETIPO[],2,FALSE)</f>
        <v>0</v>
      </c>
      <c r="F12" s="117">
        <v>0</v>
      </c>
      <c r="G12" t="str">
        <f>CONCATENATE($G$2," ",TARIFA[[#This Row],[INDICE]],",",TARIFA[[#This Row],[PRECIO]])</f>
        <v>EXEC ADD_TARIFARIO_DET 8,0</v>
      </c>
      <c r="H12" t="s">
        <v>361</v>
      </c>
    </row>
    <row r="13" spans="1:14" x14ac:dyDescent="0.25">
      <c r="A13" t="str">
        <f>CONCATENATE($A$3," '",B13,"',",E13,",'",TARIFA[[#This Row],[CODIGO]],"'")</f>
        <v>EXEC ADD_PAQUETE 'TIEMPO DE COAGULACION',0,'TAR9'</v>
      </c>
      <c r="B13" s="7" t="s">
        <v>13</v>
      </c>
      <c r="C13" s="117">
        <v>9</v>
      </c>
      <c r="D13" s="117" t="str">
        <f>CONCATENATE("TAR",TARIFA[[#This Row],[INDICE]])</f>
        <v>TAR9</v>
      </c>
      <c r="E13" s="117">
        <f>VLOOKUP(H13,PAQUETETIPO[],2,FALSE)</f>
        <v>0</v>
      </c>
      <c r="F13" s="117">
        <v>0</v>
      </c>
      <c r="G13" t="str">
        <f>CONCATENATE($G$2," ",TARIFA[[#This Row],[INDICE]],",",TARIFA[[#This Row],[PRECIO]])</f>
        <v>EXEC ADD_TARIFARIO_DET 9,0</v>
      </c>
      <c r="H13" t="s">
        <v>361</v>
      </c>
    </row>
    <row r="14" spans="1:14" x14ac:dyDescent="0.25">
      <c r="A14" t="str">
        <f>CONCATENATE($A$3," '",B14,"',",E14,",'",TARIFA[[#This Row],[CODIGO]],"'")</f>
        <v>EXEC ADD_PAQUETE 'TIEMPO DE SANGRIA',0,'TAR10'</v>
      </c>
      <c r="B14" s="7" t="s">
        <v>12</v>
      </c>
      <c r="C14" s="117">
        <v>10</v>
      </c>
      <c r="D14" s="117" t="str">
        <f>CONCATENATE("TAR",TARIFA[[#This Row],[INDICE]])</f>
        <v>TAR10</v>
      </c>
      <c r="E14" s="117">
        <f>VLOOKUP(H14,PAQUETETIPO[],2,FALSE)</f>
        <v>0</v>
      </c>
      <c r="F14" s="117">
        <v>0</v>
      </c>
      <c r="G14" t="str">
        <f>CONCATENATE($G$2," ",TARIFA[[#This Row],[INDICE]],",",TARIFA[[#This Row],[PRECIO]])</f>
        <v>EXEC ADD_TARIFARIO_DET 10,0</v>
      </c>
      <c r="H14" t="s">
        <v>361</v>
      </c>
      <c r="J14" t="s">
        <v>472</v>
      </c>
    </row>
    <row r="15" spans="1:14" x14ac:dyDescent="0.25">
      <c r="A15" t="str">
        <f>CONCATENATE($A$3," '",B15,"',",E15,",'",TARIFA[[#This Row],[CODIGO]],"'")</f>
        <v>EXEC ADD_PAQUETE 'VELOCIDAD DE SEDIMENTACION GLOBULAR',0,'TAR11'</v>
      </c>
      <c r="B15" s="7" t="s">
        <v>15</v>
      </c>
      <c r="C15" s="117">
        <v>11</v>
      </c>
      <c r="D15" s="117" t="str">
        <f>CONCATENATE("TAR",TARIFA[[#This Row],[INDICE]])</f>
        <v>TAR11</v>
      </c>
      <c r="E15" s="117">
        <f>VLOOKUP(H15,PAQUETETIPO[],2,FALSE)</f>
        <v>0</v>
      </c>
      <c r="F15" s="117">
        <v>0</v>
      </c>
      <c r="G15" t="str">
        <f>CONCATENATE($G$2," ",TARIFA[[#This Row],[INDICE]],",",TARIFA[[#This Row],[PRECIO]])</f>
        <v>EXEC ADD_TARIFARIO_DET 11,0</v>
      </c>
      <c r="H15" t="s">
        <v>361</v>
      </c>
      <c r="K15" t="s">
        <v>422</v>
      </c>
      <c r="L15" t="s">
        <v>474</v>
      </c>
      <c r="M15" t="s">
        <v>475</v>
      </c>
      <c r="N15" t="s">
        <v>476</v>
      </c>
    </row>
    <row r="16" spans="1:14" x14ac:dyDescent="0.25">
      <c r="A16" t="str">
        <f>CONCATENATE($A$3," '",B16,"',",E16,",'",TARIFA[[#This Row],[CODIGO]],"'")</f>
        <v>EXEC ADD_PAQUETE 'ANTIESTREPTOLISINA O CUALITATIVA',0,'TAR12'</v>
      </c>
      <c r="B16" s="119" t="s">
        <v>45</v>
      </c>
      <c r="C16" s="117">
        <v>12</v>
      </c>
      <c r="D16" s="117" t="str">
        <f>CONCATENATE("TAR",TARIFA[[#This Row],[INDICE]])</f>
        <v>TAR12</v>
      </c>
      <c r="E16" s="117">
        <f>VLOOKUP(H16,PAQUETETIPO[],2,FALSE)</f>
        <v>0</v>
      </c>
      <c r="F16" s="117">
        <v>0</v>
      </c>
      <c r="G16" t="str">
        <f>CONCATENATE($G$2," ",TARIFA[[#This Row],[INDICE]],",",TARIFA[[#This Row],[PRECIO]])</f>
        <v>EXEC ADD_TARIFARIO_DET 12,0</v>
      </c>
      <c r="H16" t="s">
        <v>361</v>
      </c>
      <c r="J16" t="str">
        <f ca="1">CONCATENATE($J$14," ",L16,",",M16)</f>
        <v>EXEC ADD_TARIFARIO_CAB 2016,42732</v>
      </c>
      <c r="K16">
        <v>1</v>
      </c>
      <c r="L16">
        <v>2016</v>
      </c>
      <c r="M16" s="143">
        <f ca="1">TODAY()</f>
        <v>42732</v>
      </c>
      <c r="N16">
        <v>0</v>
      </c>
    </row>
    <row r="17" spans="1:8" x14ac:dyDescent="0.25">
      <c r="A17" t="str">
        <f>CONCATENATE($A$3," '",B17,"',",E17,",'",TARIFA[[#This Row],[CODIGO]],"'")</f>
        <v>EXEC ADD_PAQUETE 'ANTIESTREPTOLISINA O CUANTITATIVA',0,'TAR13'</v>
      </c>
      <c r="B17" s="7" t="s">
        <v>43</v>
      </c>
      <c r="C17" s="117">
        <v>13</v>
      </c>
      <c r="D17" s="117" t="str">
        <f>CONCATENATE("TAR",TARIFA[[#This Row],[INDICE]])</f>
        <v>TAR13</v>
      </c>
      <c r="E17" s="117">
        <f>VLOOKUP(H17,PAQUETETIPO[],2,FALSE)</f>
        <v>0</v>
      </c>
      <c r="F17" s="117">
        <v>0</v>
      </c>
      <c r="G17" t="str">
        <f>CONCATENATE($G$2," ",TARIFA[[#This Row],[INDICE]],",",TARIFA[[#This Row],[PRECIO]])</f>
        <v>EXEC ADD_TARIFARIO_DET 13,0</v>
      </c>
      <c r="H17" t="s">
        <v>361</v>
      </c>
    </row>
    <row r="18" spans="1:8" x14ac:dyDescent="0.25">
      <c r="A18" t="str">
        <f>CONCATENATE($A$3," '",B18,"',",E18,",'",TARIFA[[#This Row],[CODIGO]],"'")</f>
        <v>EXEC ADD_PAQUETE 'DIAGNOSTICO DE EMBARAZO EN ORINA (HCG)',0,'TAR14'</v>
      </c>
      <c r="B18" s="119" t="s">
        <v>331</v>
      </c>
      <c r="C18" s="117">
        <v>14</v>
      </c>
      <c r="D18" s="117" t="str">
        <f>CONCATENATE("TAR",TARIFA[[#This Row],[INDICE]])</f>
        <v>TAR14</v>
      </c>
      <c r="E18" s="117">
        <f>VLOOKUP(H18,PAQUETETIPO[],2,FALSE)</f>
        <v>0</v>
      </c>
      <c r="F18" s="117">
        <v>0</v>
      </c>
      <c r="G18" t="str">
        <f>CONCATENATE($G$2," ",TARIFA[[#This Row],[INDICE]],",",TARIFA[[#This Row],[PRECIO]])</f>
        <v>EXEC ADD_TARIFARIO_DET 14,0</v>
      </c>
      <c r="H18" t="s">
        <v>361</v>
      </c>
    </row>
    <row r="19" spans="1:8" x14ac:dyDescent="0.25">
      <c r="A19" t="str">
        <f>CONCATENATE($A$3," '",B19,"',",E19,",'",TARIFA[[#This Row],[CODIGO]],"'")</f>
        <v>EXEC ADD_PAQUETE 'FACTOR REUMATOIDEO CUALITATIVO',0,'TAR15'</v>
      </c>
      <c r="B19" s="119" t="s">
        <v>55</v>
      </c>
      <c r="C19" s="117">
        <v>15</v>
      </c>
      <c r="D19" s="117" t="str">
        <f>CONCATENATE("TAR",TARIFA[[#This Row],[INDICE]])</f>
        <v>TAR15</v>
      </c>
      <c r="E19" s="117">
        <f>VLOOKUP(H19,PAQUETETIPO[],2,FALSE)</f>
        <v>0</v>
      </c>
      <c r="F19" s="117">
        <v>0</v>
      </c>
      <c r="G19" t="str">
        <f>CONCATENATE($G$2," ",TARIFA[[#This Row],[INDICE]],",",TARIFA[[#This Row],[PRECIO]])</f>
        <v>EXEC ADD_TARIFARIO_DET 15,0</v>
      </c>
      <c r="H19" t="s">
        <v>361</v>
      </c>
    </row>
    <row r="20" spans="1:8" x14ac:dyDescent="0.25">
      <c r="A20" t="str">
        <f>CONCATENATE($A$3," '",B20,"',",E20,",'",TARIFA[[#This Row],[CODIGO]],"'")</f>
        <v>EXEC ADD_PAQUETE 'FACTOR REUMATOIDEO CUANTITATIVO ',0,'TAR16'</v>
      </c>
      <c r="B20" s="119" t="s">
        <v>44</v>
      </c>
      <c r="C20" s="117">
        <v>16</v>
      </c>
      <c r="D20" s="117" t="str">
        <f>CONCATENATE("TAR",TARIFA[[#This Row],[INDICE]])</f>
        <v>TAR16</v>
      </c>
      <c r="E20" s="117">
        <f>VLOOKUP(H20,PAQUETETIPO[],2,FALSE)</f>
        <v>0</v>
      </c>
      <c r="F20" s="117">
        <v>0</v>
      </c>
      <c r="G20" t="str">
        <f>CONCATENATE($G$2," ",TARIFA[[#This Row],[INDICE]],",",TARIFA[[#This Row],[PRECIO]])</f>
        <v>EXEC ADD_TARIFARIO_DET 16,0</v>
      </c>
      <c r="H20" t="s">
        <v>361</v>
      </c>
    </row>
    <row r="21" spans="1:8" x14ac:dyDescent="0.25">
      <c r="A21" t="str">
        <f>CONCATENATE($A$3," '",B21,"',",E21,",'",TARIFA[[#This Row],[CODIGO]],"'")</f>
        <v>EXEC ADD_PAQUETE 'PROTEINAS C REACTIVO CUALITATIVO',0,'TAR17'</v>
      </c>
      <c r="B21" s="119" t="s">
        <v>308</v>
      </c>
      <c r="C21" s="117">
        <v>17</v>
      </c>
      <c r="D21" s="117" t="str">
        <f>CONCATENATE("TAR",TARIFA[[#This Row],[INDICE]])</f>
        <v>TAR17</v>
      </c>
      <c r="E21" s="117">
        <f>VLOOKUP(H21,PAQUETETIPO[],2,FALSE)</f>
        <v>0</v>
      </c>
      <c r="F21" s="117">
        <v>0</v>
      </c>
      <c r="G21" t="str">
        <f>CONCATENATE($G$2," ",TARIFA[[#This Row],[INDICE]],",",TARIFA[[#This Row],[PRECIO]])</f>
        <v>EXEC ADD_TARIFARIO_DET 17,0</v>
      </c>
      <c r="H21" t="s">
        <v>361</v>
      </c>
    </row>
    <row r="22" spans="1:8" x14ac:dyDescent="0.25">
      <c r="A22" t="str">
        <f>CONCATENATE($A$3," '",B22,"',",E22,",'",TARIFA[[#This Row],[CODIGO]],"'")</f>
        <v>EXEC ADD_PAQUETE 'PROTEINAS C REACTIVO CUANTITATIVO ',0,'TAR18'</v>
      </c>
      <c r="B22" s="119" t="s">
        <v>307</v>
      </c>
      <c r="C22" s="117">
        <v>18</v>
      </c>
      <c r="D22" s="117" t="str">
        <f>CONCATENATE("TAR",TARIFA[[#This Row],[INDICE]])</f>
        <v>TAR18</v>
      </c>
      <c r="E22" s="117">
        <f>VLOOKUP(H22,PAQUETETIPO[],2,FALSE)</f>
        <v>0</v>
      </c>
      <c r="F22" s="117">
        <v>0</v>
      </c>
      <c r="G22" t="str">
        <f>CONCATENATE($G$2," ",TARIFA[[#This Row],[INDICE]],",",TARIFA[[#This Row],[PRECIO]])</f>
        <v>EXEC ADD_TARIFARIO_DET 18,0</v>
      </c>
      <c r="H22" t="s">
        <v>361</v>
      </c>
    </row>
    <row r="23" spans="1:8" x14ac:dyDescent="0.25">
      <c r="A23" t="str">
        <f>CONCATENATE($A$3," '",B23,"',",E23,",'",TARIFA[[#This Row],[CODIGO]],"'")</f>
        <v>EXEC ADD_PAQUETE 'PRUEBA RÁPIDA DE ANTÍGENO PROSTÁTICO ESPECÍFICO - PSA',0,'TAR19'</v>
      </c>
      <c r="B23" s="119" t="s">
        <v>50</v>
      </c>
      <c r="C23" s="117">
        <v>19</v>
      </c>
      <c r="D23" s="117" t="str">
        <f>CONCATENATE("TAR",TARIFA[[#This Row],[INDICE]])</f>
        <v>TAR19</v>
      </c>
      <c r="E23" s="117">
        <f>VLOOKUP(H23,PAQUETETIPO[],2,FALSE)</f>
        <v>0</v>
      </c>
      <c r="F23" s="117">
        <v>0</v>
      </c>
      <c r="G23" t="str">
        <f>CONCATENATE($G$2," ",TARIFA[[#This Row],[INDICE]],",",TARIFA[[#This Row],[PRECIO]])</f>
        <v>EXEC ADD_TARIFARIO_DET 19,0</v>
      </c>
      <c r="H23" t="s">
        <v>361</v>
      </c>
    </row>
    <row r="24" spans="1:8" x14ac:dyDescent="0.25">
      <c r="A24" t="str">
        <f>CONCATENATE($A$3," '",B24,"',",E24,",'",TARIFA[[#This Row],[CODIGO]],"'")</f>
        <v>EXEC ADD_PAQUETE 'PRUEBA RÁPIDA DE HELICOBACTER PYLORI',0,'TAR20'</v>
      </c>
      <c r="B24" s="119" t="s">
        <v>51</v>
      </c>
      <c r="C24" s="117">
        <v>20</v>
      </c>
      <c r="D24" s="117" t="str">
        <f>CONCATENATE("TAR",TARIFA[[#This Row],[INDICE]])</f>
        <v>TAR20</v>
      </c>
      <c r="E24" s="117">
        <f>VLOOKUP(H24,PAQUETETIPO[],2,FALSE)</f>
        <v>0</v>
      </c>
      <c r="F24" s="117">
        <v>0</v>
      </c>
      <c r="G24" t="str">
        <f>CONCATENATE($G$2," ",TARIFA[[#This Row],[INDICE]],",",TARIFA[[#This Row],[PRECIO]])</f>
        <v>EXEC ADD_TARIFARIO_DET 20,0</v>
      </c>
      <c r="H24" t="s">
        <v>361</v>
      </c>
    </row>
    <row r="25" spans="1:8" x14ac:dyDescent="0.25">
      <c r="A25" t="str">
        <f>CONCATENATE($A$3," '",B25,"',",E25,",'",TARIFA[[#This Row],[CODIGO]],"'")</f>
        <v>EXEC ADD_PAQUETE 'PRUEBA RÁPIDA DE HEPATITIS A',0,'TAR21'</v>
      </c>
      <c r="B25" s="119" t="s">
        <v>52</v>
      </c>
      <c r="C25" s="117">
        <v>21</v>
      </c>
      <c r="D25" s="117" t="str">
        <f>CONCATENATE("TAR",TARIFA[[#This Row],[INDICE]])</f>
        <v>TAR21</v>
      </c>
      <c r="E25" s="117">
        <f>VLOOKUP(H25,PAQUETETIPO[],2,FALSE)</f>
        <v>0</v>
      </c>
      <c r="F25" s="117">
        <v>0</v>
      </c>
      <c r="G25" t="str">
        <f>CONCATENATE($G$2," ",TARIFA[[#This Row],[INDICE]],",",TARIFA[[#This Row],[PRECIO]])</f>
        <v>EXEC ADD_TARIFARIO_DET 21,0</v>
      </c>
      <c r="H25" t="s">
        <v>361</v>
      </c>
    </row>
    <row r="26" spans="1:8" x14ac:dyDescent="0.25">
      <c r="A26" t="str">
        <f>CONCATENATE($A$3," '",B26,"',",E26,",'",TARIFA[[#This Row],[CODIGO]],"'")</f>
        <v>EXEC ADD_PAQUETE 'PRUEBA RÁPIDA DE HEPATITIS B',0,'TAR22'</v>
      </c>
      <c r="B26" s="119" t="s">
        <v>53</v>
      </c>
      <c r="C26" s="117">
        <v>22</v>
      </c>
      <c r="D26" s="117" t="str">
        <f>CONCATENATE("TAR",TARIFA[[#This Row],[INDICE]])</f>
        <v>TAR22</v>
      </c>
      <c r="E26" s="117">
        <f>VLOOKUP(H26,PAQUETETIPO[],2,FALSE)</f>
        <v>0</v>
      </c>
      <c r="F26" s="117">
        <v>0</v>
      </c>
      <c r="G26" t="str">
        <f>CONCATENATE($G$2," ",TARIFA[[#This Row],[INDICE]],",",TARIFA[[#This Row],[PRECIO]])</f>
        <v>EXEC ADD_TARIFARIO_DET 22,0</v>
      </c>
      <c r="H26" t="s">
        <v>361</v>
      </c>
    </row>
    <row r="27" spans="1:8" x14ac:dyDescent="0.25">
      <c r="A27" t="str">
        <f>CONCATENATE($A$3," '",B27,"',",E27,",'",TARIFA[[#This Row],[CODIGO]],"'")</f>
        <v>EXEC ADD_PAQUETE 'PRUEBA RAPIDA DE PREGNOSTICION ',0,'TAR23'</v>
      </c>
      <c r="B27" s="7" t="s">
        <v>56</v>
      </c>
      <c r="C27" s="117">
        <v>23</v>
      </c>
      <c r="D27" s="117" t="str">
        <f>CONCATENATE("TAR",TARIFA[[#This Row],[INDICE]])</f>
        <v>TAR23</v>
      </c>
      <c r="E27" s="117">
        <f>VLOOKUP(H27,PAQUETETIPO[],2,FALSE)</f>
        <v>0</v>
      </c>
      <c r="F27" s="117">
        <v>0</v>
      </c>
      <c r="G27" t="str">
        <f>CONCATENATE($G$2," ",TARIFA[[#This Row],[INDICE]],",",TARIFA[[#This Row],[PRECIO]])</f>
        <v>EXEC ADD_TARIFARIO_DET 23,0</v>
      </c>
      <c r="H27" t="s">
        <v>361</v>
      </c>
    </row>
    <row r="28" spans="1:8" x14ac:dyDescent="0.25">
      <c r="A28" t="str">
        <f>CONCATENATE($A$3," '",B28,"',",E28,",'",TARIFA[[#This Row],[CODIGO]],"'")</f>
        <v>EXEC ADD_PAQUETE 'PRUEBA RAPIDA DE VIH',0,'TAR24'</v>
      </c>
      <c r="B28" s="119" t="s">
        <v>54</v>
      </c>
      <c r="C28" s="117">
        <v>24</v>
      </c>
      <c r="D28" s="117" t="str">
        <f>CONCATENATE("TAR",TARIFA[[#This Row],[INDICE]])</f>
        <v>TAR24</v>
      </c>
      <c r="E28" s="117">
        <f>VLOOKUP(H28,PAQUETETIPO[],2,FALSE)</f>
        <v>0</v>
      </c>
      <c r="F28" s="117">
        <v>0</v>
      </c>
      <c r="G28" t="str">
        <f>CONCATENATE($G$2," ",TARIFA[[#This Row],[INDICE]],",",TARIFA[[#This Row],[PRECIO]])</f>
        <v>EXEC ADD_TARIFARIO_DET 24,0</v>
      </c>
      <c r="H28" t="s">
        <v>361</v>
      </c>
    </row>
    <row r="29" spans="1:8" x14ac:dyDescent="0.25">
      <c r="A29" t="str">
        <f>CONCATENATE($A$3," '",B29,"',",E29,",'",TARIFA[[#This Row],[CODIGO]],"'")</f>
        <v>EXEC ADD_PAQUETE 'PRUEBAS DE COMMBS DIRECTO',0,'TAR25'</v>
      </c>
      <c r="B29" s="119" t="s">
        <v>49</v>
      </c>
      <c r="C29" s="117">
        <v>25</v>
      </c>
      <c r="D29" s="117" t="str">
        <f>CONCATENATE("TAR",TARIFA[[#This Row],[INDICE]])</f>
        <v>TAR25</v>
      </c>
      <c r="E29" s="117">
        <f>VLOOKUP(H29,PAQUETETIPO[],2,FALSE)</f>
        <v>0</v>
      </c>
      <c r="F29" s="117">
        <v>0</v>
      </c>
      <c r="G29" t="str">
        <f>CONCATENATE($G$2," ",TARIFA[[#This Row],[INDICE]],",",TARIFA[[#This Row],[PRECIO]])</f>
        <v>EXEC ADD_TARIFARIO_DET 25,0</v>
      </c>
      <c r="H29" t="s">
        <v>361</v>
      </c>
    </row>
    <row r="30" spans="1:8" x14ac:dyDescent="0.25">
      <c r="A30" t="str">
        <f>CONCATENATE($A$3," '",B30,"',",E30,",'",TARIFA[[#This Row],[CODIGO]],"'")</f>
        <v>EXEC ADD_PAQUETE 'REACCION DE WIDAL',0,'TAR26'</v>
      </c>
      <c r="B30" s="7" t="s">
        <v>136</v>
      </c>
      <c r="C30" s="117">
        <v>26</v>
      </c>
      <c r="D30" s="117" t="str">
        <f>CONCATENATE("TAR",TARIFA[[#This Row],[INDICE]])</f>
        <v>TAR26</v>
      </c>
      <c r="E30" s="117">
        <f>VLOOKUP(H30,PAQUETETIPO[],2,FALSE)</f>
        <v>0</v>
      </c>
      <c r="F30" s="117">
        <v>0</v>
      </c>
      <c r="G30" t="str">
        <f>CONCATENATE($G$2," ",TARIFA[[#This Row],[INDICE]],",",TARIFA[[#This Row],[PRECIO]])</f>
        <v>EXEC ADD_TARIFARIO_DET 26,0</v>
      </c>
      <c r="H30" t="s">
        <v>361</v>
      </c>
    </row>
    <row r="31" spans="1:8" x14ac:dyDescent="0.25">
      <c r="A31" t="str">
        <f>CONCATENATE($A$3," '",B31,"',",E31,",'",TARIFA[[#This Row],[CODIGO]],"'")</f>
        <v>EXEC ADD_PAQUETE 'RPR CUALITATIVO SIFILIS',0,'TAR27'</v>
      </c>
      <c r="B31" s="119" t="s">
        <v>47</v>
      </c>
      <c r="C31" s="117">
        <v>27</v>
      </c>
      <c r="D31" s="117" t="str">
        <f>CONCATENATE("TAR",TARIFA[[#This Row],[INDICE]])</f>
        <v>TAR27</v>
      </c>
      <c r="E31" s="117">
        <f>VLOOKUP(H31,PAQUETETIPO[],2,FALSE)</f>
        <v>0</v>
      </c>
      <c r="F31" s="117">
        <v>0</v>
      </c>
      <c r="G31" t="str">
        <f>CONCATENATE($G$2," ",TARIFA[[#This Row],[INDICE]],",",TARIFA[[#This Row],[PRECIO]])</f>
        <v>EXEC ADD_TARIFARIO_DET 27,0</v>
      </c>
      <c r="H31" t="s">
        <v>361</v>
      </c>
    </row>
    <row r="32" spans="1:8" x14ac:dyDescent="0.25">
      <c r="A32" t="str">
        <f>CONCATENATE($A$3," '",B32,"',",E32,",'",TARIFA[[#This Row],[CODIGO]],"'")</f>
        <v>EXEC ADD_PAQUETE 'RPR CUANTITATIVO SIFILIS ',0,'TAR28'</v>
      </c>
      <c r="B32" s="119" t="s">
        <v>46</v>
      </c>
      <c r="C32" s="117">
        <v>28</v>
      </c>
      <c r="D32" s="117" t="str">
        <f>CONCATENATE("TAR",TARIFA[[#This Row],[INDICE]])</f>
        <v>TAR28</v>
      </c>
      <c r="E32" s="117">
        <f>VLOOKUP(H32,PAQUETETIPO[],2,FALSE)</f>
        <v>0</v>
      </c>
      <c r="F32" s="117">
        <v>0</v>
      </c>
      <c r="G32" t="str">
        <f>CONCATENATE($G$2," ",TARIFA[[#This Row],[INDICE]],",",TARIFA[[#This Row],[PRECIO]])</f>
        <v>EXEC ADD_TARIFARIO_DET 28,0</v>
      </c>
      <c r="H32" t="s">
        <v>361</v>
      </c>
    </row>
    <row r="33" spans="1:8" x14ac:dyDescent="0.25">
      <c r="A33" t="str">
        <f>CONCATENATE($A$3," '",B33,"',",E33,",'",TARIFA[[#This Row],[CODIGO]],"'")</f>
        <v>EXEC ADD_PAQUETE 'COLORACION GRAM',0,'TAR29'</v>
      </c>
      <c r="B33" s="119" t="s">
        <v>137</v>
      </c>
      <c r="C33" s="117">
        <v>29</v>
      </c>
      <c r="D33" s="117" t="str">
        <f>CONCATENATE("TAR",TARIFA[[#This Row],[INDICE]])</f>
        <v>TAR29</v>
      </c>
      <c r="E33" s="117">
        <f>VLOOKUP(H33,PAQUETETIPO[],2,FALSE)</f>
        <v>0</v>
      </c>
      <c r="F33" s="117">
        <v>0</v>
      </c>
      <c r="G33" t="str">
        <f>CONCATENATE($G$2," ",TARIFA[[#This Row],[INDICE]],",",TARIFA[[#This Row],[PRECIO]])</f>
        <v>EXEC ADD_TARIFARIO_DET 29,0</v>
      </c>
      <c r="H33" t="s">
        <v>361</v>
      </c>
    </row>
    <row r="34" spans="1:8" x14ac:dyDescent="0.25">
      <c r="A34" t="str">
        <f>CONCATENATE($A$3," '",B34,"',",E34,",'",TARIFA[[#This Row],[CODIGO]],"'")</f>
        <v>EXEC ADD_PAQUETE 'CULTIVO DE SECRECIONES Y ANTIBIOGRAMA',0,'TAR30'</v>
      </c>
      <c r="B34" s="3" t="s">
        <v>143</v>
      </c>
      <c r="C34" s="117">
        <v>30</v>
      </c>
      <c r="D34" s="117" t="str">
        <f>CONCATENATE("TAR",TARIFA[[#This Row],[INDICE]])</f>
        <v>TAR30</v>
      </c>
      <c r="E34" s="117">
        <f>VLOOKUP(H34,PAQUETETIPO[],2,FALSE)</f>
        <v>0</v>
      </c>
      <c r="F34" s="117">
        <v>0</v>
      </c>
      <c r="G34" t="str">
        <f>CONCATENATE($G$2," ",TARIFA[[#This Row],[INDICE]],",",TARIFA[[#This Row],[PRECIO]])</f>
        <v>EXEC ADD_TARIFARIO_DET 30,0</v>
      </c>
      <c r="H34" t="s">
        <v>361</v>
      </c>
    </row>
    <row r="35" spans="1:8" x14ac:dyDescent="0.25">
      <c r="A35" t="str">
        <f>CONCATENATE($A$3," '",B35,"',",E35,",'",TARIFA[[#This Row],[CODIGO]],"'")</f>
        <v>EXEC ADD_PAQUETE 'EXAMEN DE ORINA COMPLETA',0,'TAR31'</v>
      </c>
      <c r="B35" s="119" t="s">
        <v>138</v>
      </c>
      <c r="C35" s="117">
        <v>31</v>
      </c>
      <c r="D35" s="117" t="str">
        <f>CONCATENATE("TAR",TARIFA[[#This Row],[INDICE]])</f>
        <v>TAR31</v>
      </c>
      <c r="E35" s="117">
        <f>VLOOKUP(H35,PAQUETETIPO[],2,FALSE)</f>
        <v>0</v>
      </c>
      <c r="F35" s="117">
        <v>0</v>
      </c>
      <c r="G35" t="str">
        <f>CONCATENATE($G$2," ",TARIFA[[#This Row],[INDICE]],",",TARIFA[[#This Row],[PRECIO]])</f>
        <v>EXEC ADD_TARIFARIO_DET 31,0</v>
      </c>
      <c r="H35" t="s">
        <v>361</v>
      </c>
    </row>
    <row r="36" spans="1:8" x14ac:dyDescent="0.25">
      <c r="A36" t="str">
        <f>CONCATENATE($A$3," '",B36,"',",E36,",'",TARIFA[[#This Row],[CODIGO]],"'")</f>
        <v>EXEC ADD_PAQUETE 'EXAMEN DE ORINA COMPLETA Y GRAM',1,'TAR32'</v>
      </c>
      <c r="B36" s="3" t="s">
        <v>139</v>
      </c>
      <c r="C36" s="117">
        <v>32</v>
      </c>
      <c r="D36" s="117" t="str">
        <f>CONCATENATE("TAR",TARIFA[[#This Row],[INDICE]])</f>
        <v>TAR32</v>
      </c>
      <c r="E36" s="117">
        <f>VLOOKUP(H36,PAQUETETIPO[],2,FALSE)</f>
        <v>1</v>
      </c>
      <c r="F36" s="117">
        <v>0</v>
      </c>
      <c r="G36" t="str">
        <f>CONCATENATE($G$2," ",TARIFA[[#This Row],[INDICE]],",",TARIFA[[#This Row],[PRECIO]])</f>
        <v>EXEC ADD_TARIFARIO_DET 32,0</v>
      </c>
      <c r="H36" t="s">
        <v>362</v>
      </c>
    </row>
    <row r="37" spans="1:8" x14ac:dyDescent="0.25">
      <c r="A37" t="str">
        <f>CONCATENATE($A$3," '",B37,"',",E37,",'",TARIFA[[#This Row],[CODIGO]],"'")</f>
        <v>EXEC ADD_PAQUETE 'EXAMEN DE SECRECIONES',0,'TAR33'</v>
      </c>
      <c r="B37" s="4" t="s">
        <v>144</v>
      </c>
      <c r="C37" s="117">
        <v>33</v>
      </c>
      <c r="D37" s="117" t="str">
        <f>CONCATENATE("TAR",TARIFA[[#This Row],[INDICE]])</f>
        <v>TAR33</v>
      </c>
      <c r="E37" s="117">
        <f>VLOOKUP(H37,PAQUETETIPO[],2,FALSE)</f>
        <v>0</v>
      </c>
      <c r="F37" s="117">
        <v>0</v>
      </c>
      <c r="G37" t="str">
        <f>CONCATENATE($G$2," ",TARIFA[[#This Row],[INDICE]],",",TARIFA[[#This Row],[PRECIO]])</f>
        <v>EXEC ADD_TARIFARIO_DET 33,0</v>
      </c>
      <c r="H37" t="s">
        <v>361</v>
      </c>
    </row>
    <row r="38" spans="1:8" x14ac:dyDescent="0.25">
      <c r="A38" t="str">
        <f>CONCATENATE($A$3," '",B38,"',",E38,",'",TARIFA[[#This Row],[CODIGO]],"'")</f>
        <v>EXEC ADD_PAQUETE 'EXAMEN DIRECTO DE HECES',0,'TAR34'</v>
      </c>
      <c r="B38" s="3" t="s">
        <v>140</v>
      </c>
      <c r="C38" s="117">
        <v>34</v>
      </c>
      <c r="D38" s="117" t="str">
        <f>CONCATENATE("TAR",TARIFA[[#This Row],[INDICE]])</f>
        <v>TAR34</v>
      </c>
      <c r="E38" s="117">
        <f>VLOOKUP(H38,PAQUETETIPO[],2,FALSE)</f>
        <v>0</v>
      </c>
      <c r="F38" s="117">
        <v>0</v>
      </c>
      <c r="G38" t="str">
        <f>CONCATENATE($G$2," ",TARIFA[[#This Row],[INDICE]],",",TARIFA[[#This Row],[PRECIO]])</f>
        <v>EXEC ADD_TARIFARIO_DET 34,0</v>
      </c>
      <c r="H38" t="s">
        <v>361</v>
      </c>
    </row>
    <row r="39" spans="1:8" x14ac:dyDescent="0.25">
      <c r="A39" t="str">
        <f>CONCATENATE($A$3," '",B39,"',",E39,",'",TARIFA[[#This Row],[CODIGO]],"'")</f>
        <v>EXEC ADD_PAQUETE 'EXAMEN DIRECTO DE RASPADO DE PIEL',0,'TAR35'</v>
      </c>
      <c r="B39" s="5" t="s">
        <v>145</v>
      </c>
      <c r="C39" s="117">
        <v>35</v>
      </c>
      <c r="D39" s="117" t="str">
        <f>CONCATENATE("TAR",TARIFA[[#This Row],[INDICE]])</f>
        <v>TAR35</v>
      </c>
      <c r="E39" s="117">
        <f>VLOOKUP(H39,PAQUETETIPO[],2,FALSE)</f>
        <v>0</v>
      </c>
      <c r="F39" s="117">
        <v>0</v>
      </c>
      <c r="G39" t="str">
        <f>CONCATENATE($G$2," ",TARIFA[[#This Row],[INDICE]],",",TARIFA[[#This Row],[PRECIO]])</f>
        <v>EXEC ADD_TARIFARIO_DET 35,0</v>
      </c>
      <c r="H39" t="s">
        <v>361</v>
      </c>
    </row>
    <row r="40" spans="1:8" x14ac:dyDescent="0.25">
      <c r="A40" t="str">
        <f>CONCATENATE($A$3," '",B40,"',",E40,",'",TARIFA[[#This Row],[CODIGO]],"'")</f>
        <v>EXEC ADD_PAQUETE 'EXAMEN SERIADO DE HECES',0,'TAR36'</v>
      </c>
      <c r="B40" s="3" t="s">
        <v>141</v>
      </c>
      <c r="C40" s="117">
        <v>36</v>
      </c>
      <c r="D40" s="117" t="str">
        <f>CONCATENATE("TAR",TARIFA[[#This Row],[INDICE]])</f>
        <v>TAR36</v>
      </c>
      <c r="E40" s="117">
        <f>VLOOKUP(H40,PAQUETETIPO[],2,FALSE)</f>
        <v>0</v>
      </c>
      <c r="F40" s="117">
        <v>0</v>
      </c>
      <c r="G40" t="str">
        <f>CONCATENATE($G$2," ",TARIFA[[#This Row],[INDICE]],",",TARIFA[[#This Row],[PRECIO]])</f>
        <v>EXEC ADD_TARIFARIO_DET 36,0</v>
      </c>
      <c r="H40" t="s">
        <v>361</v>
      </c>
    </row>
    <row r="41" spans="1:8" x14ac:dyDescent="0.25">
      <c r="A41" t="str">
        <f>CONCATENATE($A$3," '",B41,"',",E41,",'",TARIFA[[#This Row],[CODIGO]],"'")</f>
        <v>EXEC ADD_PAQUETE 'LEUCOCITOS EN MOCO FECAL',0,'TAR37'</v>
      </c>
      <c r="B41" s="3" t="s">
        <v>69</v>
      </c>
      <c r="C41" s="117">
        <v>37</v>
      </c>
      <c r="D41" s="117" t="str">
        <f>CONCATENATE("TAR",TARIFA[[#This Row],[INDICE]])</f>
        <v>TAR37</v>
      </c>
      <c r="E41" s="117">
        <f>VLOOKUP(H41,PAQUETETIPO[],2,FALSE)</f>
        <v>0</v>
      </c>
      <c r="F41" s="117">
        <v>0</v>
      </c>
      <c r="G41" t="str">
        <f>CONCATENATE($G$2," ",TARIFA[[#This Row],[INDICE]],",",TARIFA[[#This Row],[PRECIO]])</f>
        <v>EXEC ADD_TARIFARIO_DET 37,0</v>
      </c>
      <c r="H41" t="s">
        <v>361</v>
      </c>
    </row>
    <row r="42" spans="1:8" x14ac:dyDescent="0.25">
      <c r="A42" t="str">
        <f>CONCATENATE($A$3," '",B42,"',",E42,",'",TARIFA[[#This Row],[CODIGO]],"'")</f>
        <v>EXEC ADD_PAQUETE 'METODO DE CONCENTRACION DE HECES',0,'TAR38'</v>
      </c>
      <c r="B42" s="5" t="s">
        <v>121</v>
      </c>
      <c r="C42" s="117">
        <v>38</v>
      </c>
      <c r="D42" s="117" t="str">
        <f>CONCATENATE("TAR",TARIFA[[#This Row],[INDICE]])</f>
        <v>TAR38</v>
      </c>
      <c r="E42" s="117">
        <f>VLOOKUP(H42,PAQUETETIPO[],2,FALSE)</f>
        <v>0</v>
      </c>
      <c r="F42" s="117">
        <v>0</v>
      </c>
      <c r="G42" t="str">
        <f>CONCATENATE($G$2," ",TARIFA[[#This Row],[INDICE]],",",TARIFA[[#This Row],[PRECIO]])</f>
        <v>EXEC ADD_TARIFARIO_DET 38,0</v>
      </c>
      <c r="H42" t="s">
        <v>361</v>
      </c>
    </row>
    <row r="43" spans="1:8" x14ac:dyDescent="0.25">
      <c r="A43" t="str">
        <f>CONCATENATE($A$3," '",B43,"',",E43,",'",TARIFA[[#This Row],[CODIGO]],"'")</f>
        <v>EXEC ADD_PAQUETE 'PRUEBA DE HELECHO',0,'TAR39'</v>
      </c>
      <c r="B43" s="5" t="s">
        <v>123</v>
      </c>
      <c r="C43" s="117">
        <v>39</v>
      </c>
      <c r="D43" s="117" t="str">
        <f>CONCATENATE("TAR",TARIFA[[#This Row],[INDICE]])</f>
        <v>TAR39</v>
      </c>
      <c r="E43" s="117">
        <f>VLOOKUP(H43,PAQUETETIPO[],2,FALSE)</f>
        <v>0</v>
      </c>
      <c r="F43" s="117">
        <v>0</v>
      </c>
      <c r="G43" t="str">
        <f>CONCATENATE($G$2," ",TARIFA[[#This Row],[INDICE]],",",TARIFA[[#This Row],[PRECIO]])</f>
        <v>EXEC ADD_TARIFARIO_DET 39,0</v>
      </c>
      <c r="H43" t="s">
        <v>361</v>
      </c>
    </row>
    <row r="44" spans="1:8" x14ac:dyDescent="0.25">
      <c r="A44" t="str">
        <f>CONCATENATE($A$3," '",B44,"',",E44,",'",TARIFA[[#This Row],[CODIGO]],"'")</f>
        <v>EXEC ADD_PAQUETE 'PRUEBA RAPIDA DE THEVENON',0,'TAR40'</v>
      </c>
      <c r="B44" s="3" t="s">
        <v>70</v>
      </c>
      <c r="C44" s="117">
        <v>40</v>
      </c>
      <c r="D44" s="117" t="str">
        <f>CONCATENATE("TAR",TARIFA[[#This Row],[INDICE]])</f>
        <v>TAR40</v>
      </c>
      <c r="E44" s="117">
        <f>VLOOKUP(H44,PAQUETETIPO[],2,FALSE)</f>
        <v>0</v>
      </c>
      <c r="F44" s="117">
        <v>0</v>
      </c>
      <c r="G44" t="str">
        <f>CONCATENATE($G$2," ",TARIFA[[#This Row],[INDICE]],",",TARIFA[[#This Row],[PRECIO]])</f>
        <v>EXEC ADD_TARIFARIO_DET 40,0</v>
      </c>
      <c r="H44" t="s">
        <v>361</v>
      </c>
    </row>
    <row r="45" spans="1:8" x14ac:dyDescent="0.25">
      <c r="A45" t="str">
        <f>CONCATENATE($A$3," '",B45,"',",E45,",'",TARIFA[[#This Row],[CODIGO]],"'")</f>
        <v>EXEC ADD_PAQUETE 'RECUENTO DIFERENCIAL EN HECES',0,'TAR41'</v>
      </c>
      <c r="B45" s="5" t="s">
        <v>122</v>
      </c>
      <c r="C45" s="117">
        <v>41</v>
      </c>
      <c r="D45" s="117" t="str">
        <f>CONCATENATE("TAR",TARIFA[[#This Row],[INDICE]])</f>
        <v>TAR41</v>
      </c>
      <c r="E45" s="117">
        <f>VLOOKUP(H45,PAQUETETIPO[],2,FALSE)</f>
        <v>0</v>
      </c>
      <c r="F45" s="117">
        <v>0</v>
      </c>
      <c r="G45" t="str">
        <f>CONCATENATE($G$2," ",TARIFA[[#This Row],[INDICE]],",",TARIFA[[#This Row],[PRECIO]])</f>
        <v>EXEC ADD_TARIFARIO_DET 41,0</v>
      </c>
      <c r="H45" t="s">
        <v>361</v>
      </c>
    </row>
    <row r="46" spans="1:8" x14ac:dyDescent="0.25">
      <c r="A46" t="str">
        <f>CONCATENATE($A$3," '",B46,"',",E46,",'",TARIFA[[#This Row],[CODIGO]],"'")</f>
        <v>EXEC ADD_PAQUETE 'TEST DE GRAHAM',0,'TAR42'</v>
      </c>
      <c r="B46" s="5" t="s">
        <v>146</v>
      </c>
      <c r="C46" s="117">
        <v>42</v>
      </c>
      <c r="D46" s="117" t="str">
        <f>CONCATENATE("TAR",TARIFA[[#This Row],[INDICE]])</f>
        <v>TAR42</v>
      </c>
      <c r="E46" s="117">
        <f>VLOOKUP(H46,PAQUETETIPO[],2,FALSE)</f>
        <v>0</v>
      </c>
      <c r="F46" s="117">
        <v>0</v>
      </c>
      <c r="G46" t="str">
        <f>CONCATENATE($G$2," ",TARIFA[[#This Row],[INDICE]],",",TARIFA[[#This Row],[PRECIO]])</f>
        <v>EXEC ADD_TARIFARIO_DET 42,0</v>
      </c>
      <c r="H46" t="s">
        <v>361</v>
      </c>
    </row>
    <row r="47" spans="1:8" x14ac:dyDescent="0.25">
      <c r="A47" t="str">
        <f>CONCATENATE($A$3," '",B47,"',",E47,",'",TARIFA[[#This Row],[CODIGO]],"'")</f>
        <v>EXEC ADD_PAQUETE 'UROCULTIVO Y ANTIBIOGRAMA',0,'TAR43'</v>
      </c>
      <c r="B47" s="3" t="s">
        <v>142</v>
      </c>
      <c r="C47" s="117">
        <v>43</v>
      </c>
      <c r="D47" s="117" t="str">
        <f>CONCATENATE("TAR",TARIFA[[#This Row],[INDICE]])</f>
        <v>TAR43</v>
      </c>
      <c r="E47" s="117">
        <f>VLOOKUP(H47,PAQUETETIPO[],2,FALSE)</f>
        <v>0</v>
      </c>
      <c r="F47" s="117">
        <v>0</v>
      </c>
      <c r="G47" t="str">
        <f>CONCATENATE($G$2," ",TARIFA[[#This Row],[INDICE]],",",TARIFA[[#This Row],[PRECIO]])</f>
        <v>EXEC ADD_TARIFARIO_DET 43,0</v>
      </c>
      <c r="H47" t="s">
        <v>361</v>
      </c>
    </row>
    <row r="48" spans="1:8" x14ac:dyDescent="0.25">
      <c r="A48" t="str">
        <f>CONCATENATE($A$3," '",B48,"',",E48,",'",TARIFA[[#This Row],[CODIGO]],"'")</f>
        <v>EXEC ADD_PAQUETE 'ACIDO URICO',0,'TAR44'</v>
      </c>
      <c r="B48" s="7" t="s">
        <v>17</v>
      </c>
      <c r="C48" s="117">
        <v>44</v>
      </c>
      <c r="D48" s="117" t="str">
        <f>CONCATENATE("TAR",TARIFA[[#This Row],[INDICE]])</f>
        <v>TAR44</v>
      </c>
      <c r="E48" s="117">
        <f>VLOOKUP(H48,PAQUETETIPO[],2,FALSE)</f>
        <v>0</v>
      </c>
      <c r="F48" s="117">
        <v>0</v>
      </c>
      <c r="G48" t="str">
        <f>CONCATENATE($G$2," ",TARIFA[[#This Row],[INDICE]],",",TARIFA[[#This Row],[PRECIO]])</f>
        <v>EXEC ADD_TARIFARIO_DET 44,0</v>
      </c>
      <c r="H48" t="s">
        <v>361</v>
      </c>
    </row>
    <row r="49" spans="1:8" x14ac:dyDescent="0.25">
      <c r="A49" t="str">
        <f>CONCATENATE($A$3," '",B49,"',",E49,",'",TARIFA[[#This Row],[CODIGO]],"'")</f>
        <v>EXEC ADD_PAQUETE 'ALBUMINA',0,'TAR45'</v>
      </c>
      <c r="B49" s="7" t="s">
        <v>18</v>
      </c>
      <c r="C49" s="117">
        <v>45</v>
      </c>
      <c r="D49" s="117" t="str">
        <f>CONCATENATE("TAR",TARIFA[[#This Row],[INDICE]])</f>
        <v>TAR45</v>
      </c>
      <c r="E49" s="117">
        <f>VLOOKUP(H49,PAQUETETIPO[],2,FALSE)</f>
        <v>0</v>
      </c>
      <c r="F49" s="117">
        <v>0</v>
      </c>
      <c r="G49" t="str">
        <f>CONCATENATE($G$2," ",TARIFA[[#This Row],[INDICE]],",",TARIFA[[#This Row],[PRECIO]])</f>
        <v>EXEC ADD_TARIFARIO_DET 45,0</v>
      </c>
      <c r="H49" t="s">
        <v>361</v>
      </c>
    </row>
    <row r="50" spans="1:8" x14ac:dyDescent="0.25">
      <c r="A50" t="str">
        <f>CONCATENATE($A$3," '",B50,"',",E50,",'",TARIFA[[#This Row],[CODIGO]],"'")</f>
        <v>EXEC ADD_PAQUETE 'BILIRRUBINA TOTAL Y FRACCIONADAS',0,'TAR46'</v>
      </c>
      <c r="B50" s="7" t="s">
        <v>135</v>
      </c>
      <c r="C50" s="117">
        <v>46</v>
      </c>
      <c r="D50" s="117" t="str">
        <f>CONCATENATE("TAR",TARIFA[[#This Row],[INDICE]])</f>
        <v>TAR46</v>
      </c>
      <c r="E50" s="117">
        <f>VLOOKUP(H50,PAQUETETIPO[],2,FALSE)</f>
        <v>0</v>
      </c>
      <c r="F50" s="117">
        <v>0</v>
      </c>
      <c r="G50" t="str">
        <f>CONCATENATE($G$2," ",TARIFA[[#This Row],[INDICE]],",",TARIFA[[#This Row],[PRECIO]])</f>
        <v>EXEC ADD_TARIFARIO_DET 46,0</v>
      </c>
      <c r="H50" t="s">
        <v>361</v>
      </c>
    </row>
    <row r="51" spans="1:8" x14ac:dyDescent="0.25">
      <c r="A51" t="str">
        <f>CONCATENATE($A$3," '",B51,"',",E51,",'",TARIFA[[#This Row],[CODIGO]],"'")</f>
        <v>EXEC ADD_PAQUETE 'COLESTEROL HDL',0,'TAR47'</v>
      </c>
      <c r="B51" s="7" t="s">
        <v>30</v>
      </c>
      <c r="C51" s="117">
        <v>47</v>
      </c>
      <c r="D51" s="117" t="str">
        <f>CONCATENATE("TAR",TARIFA[[#This Row],[INDICE]])</f>
        <v>TAR47</v>
      </c>
      <c r="E51" s="117">
        <f>VLOOKUP(H51,PAQUETETIPO[],2,FALSE)</f>
        <v>0</v>
      </c>
      <c r="F51" s="117">
        <v>0</v>
      </c>
      <c r="G51" t="str">
        <f>CONCATENATE($G$2," ",TARIFA[[#This Row],[INDICE]],",",TARIFA[[#This Row],[PRECIO]])</f>
        <v>EXEC ADD_TARIFARIO_DET 47,0</v>
      </c>
      <c r="H51" t="s">
        <v>361</v>
      </c>
    </row>
    <row r="52" spans="1:8" x14ac:dyDescent="0.25">
      <c r="A52" t="str">
        <f>CONCATENATE($A$3," '",B52,"',",E52,",'",TARIFA[[#This Row],[CODIGO]],"'")</f>
        <v>EXEC ADD_PAQUETE 'COLESTEROL LDL',0,'TAR48'</v>
      </c>
      <c r="B52" s="7" t="s">
        <v>31</v>
      </c>
      <c r="C52" s="117">
        <v>48</v>
      </c>
      <c r="D52" s="117" t="str">
        <f>CONCATENATE("TAR",TARIFA[[#This Row],[INDICE]])</f>
        <v>TAR48</v>
      </c>
      <c r="E52" s="117">
        <f>VLOOKUP(H52,PAQUETETIPO[],2,FALSE)</f>
        <v>0</v>
      </c>
      <c r="F52" s="117">
        <v>0</v>
      </c>
      <c r="G52" t="str">
        <f>CONCATENATE($G$2," ",TARIFA[[#This Row],[INDICE]],",",TARIFA[[#This Row],[PRECIO]])</f>
        <v>EXEC ADD_TARIFARIO_DET 48,0</v>
      </c>
      <c r="H52" t="s">
        <v>361</v>
      </c>
    </row>
    <row r="53" spans="1:8" x14ac:dyDescent="0.25">
      <c r="A53" t="str">
        <f>CONCATENATE($A$3," '",B53,"',",E53,",'",TARIFA[[#This Row],[CODIGO]],"'")</f>
        <v>EXEC ADD_PAQUETE 'COLESTEROL TOTAL',0,'TAR49'</v>
      </c>
      <c r="B53" s="7" t="s">
        <v>27</v>
      </c>
      <c r="C53" s="117">
        <v>49</v>
      </c>
      <c r="D53" s="117" t="str">
        <f>CONCATENATE("TAR",TARIFA[[#This Row],[INDICE]])</f>
        <v>TAR49</v>
      </c>
      <c r="E53" s="117">
        <f>VLOOKUP(H53,PAQUETETIPO[],2,FALSE)</f>
        <v>0</v>
      </c>
      <c r="F53" s="117">
        <v>0</v>
      </c>
      <c r="G53" t="str">
        <f>CONCATENATE($G$2," ",TARIFA[[#This Row],[INDICE]],",",TARIFA[[#This Row],[PRECIO]])</f>
        <v>EXEC ADD_TARIFARIO_DET 49,0</v>
      </c>
      <c r="H53" t="s">
        <v>361</v>
      </c>
    </row>
    <row r="54" spans="1:8" x14ac:dyDescent="0.25">
      <c r="A54" t="str">
        <f>CONCATENATE($A$3," '",B54,"',",E54,",'",TARIFA[[#This Row],[CODIGO]],"'")</f>
        <v>EXEC ADD_PAQUETE 'CREATININA EN ORINA',0,'TAR50'</v>
      </c>
      <c r="B54" s="7" t="s">
        <v>19</v>
      </c>
      <c r="C54" s="117">
        <v>50</v>
      </c>
      <c r="D54" s="117" t="str">
        <f>CONCATENATE("TAR",TARIFA[[#This Row],[INDICE]])</f>
        <v>TAR50</v>
      </c>
      <c r="E54" s="117">
        <f>VLOOKUP(H54,PAQUETETIPO[],2,FALSE)</f>
        <v>0</v>
      </c>
      <c r="F54" s="117">
        <v>0</v>
      </c>
      <c r="G54" t="str">
        <f>CONCATENATE($G$2," ",TARIFA[[#This Row],[INDICE]],",",TARIFA[[#This Row],[PRECIO]])</f>
        <v>EXEC ADD_TARIFARIO_DET 50,0</v>
      </c>
      <c r="H54" t="s">
        <v>361</v>
      </c>
    </row>
    <row r="55" spans="1:8" x14ac:dyDescent="0.25">
      <c r="A55" t="str">
        <f>CONCATENATE($A$3," '",B55,"',",E55,",'",TARIFA[[#This Row],[CODIGO]],"'")</f>
        <v>EXEC ADD_PAQUETE 'CREATININA SERICA',0,'TAR51'</v>
      </c>
      <c r="B55" s="7" t="s">
        <v>20</v>
      </c>
      <c r="C55" s="117">
        <v>51</v>
      </c>
      <c r="D55" s="117" t="str">
        <f>CONCATENATE("TAR",TARIFA[[#This Row],[INDICE]])</f>
        <v>TAR51</v>
      </c>
      <c r="E55" s="117">
        <f>VLOOKUP(H55,PAQUETETIPO[],2,FALSE)</f>
        <v>0</v>
      </c>
      <c r="F55" s="117">
        <v>0</v>
      </c>
      <c r="G55" t="str">
        <f>CONCATENATE($G$2," ",TARIFA[[#This Row],[INDICE]],",",TARIFA[[#This Row],[PRECIO]])</f>
        <v>EXEC ADD_TARIFARIO_DET 51,0</v>
      </c>
      <c r="H55" t="s">
        <v>361</v>
      </c>
    </row>
    <row r="56" spans="1:8" x14ac:dyDescent="0.25">
      <c r="A56" t="str">
        <f>CONCATENATE($A$3," '",B56,"',",E56,",'",TARIFA[[#This Row],[CODIGO]],"'")</f>
        <v>EXEC ADD_PAQUETE 'DEPURACION DE CREATININA',0,'TAR52'</v>
      </c>
      <c r="B56" s="7" t="s">
        <v>21</v>
      </c>
      <c r="C56" s="117">
        <v>52</v>
      </c>
      <c r="D56" s="117" t="str">
        <f>CONCATENATE("TAR",TARIFA[[#This Row],[INDICE]])</f>
        <v>TAR52</v>
      </c>
      <c r="E56" s="117">
        <f>VLOOKUP(H56,PAQUETETIPO[],2,FALSE)</f>
        <v>0</v>
      </c>
      <c r="F56" s="117">
        <v>0</v>
      </c>
      <c r="G56" t="str">
        <f>CONCATENATE($G$2," ",TARIFA[[#This Row],[INDICE]],",",TARIFA[[#This Row],[PRECIO]])</f>
        <v>EXEC ADD_TARIFARIO_DET 52,0</v>
      </c>
      <c r="H56" t="s">
        <v>361</v>
      </c>
    </row>
    <row r="57" spans="1:8" x14ac:dyDescent="0.25">
      <c r="A57" t="str">
        <f>CONCATENATE($A$3," '",B57,"',",E57,",'",TARIFA[[#This Row],[CODIGO]],"'")</f>
        <v>EXEC ADD_PAQUETE 'FOSFATA ALCALINA',0,'TAR53'</v>
      </c>
      <c r="B57" s="7" t="s">
        <v>32</v>
      </c>
      <c r="C57" s="117">
        <v>53</v>
      </c>
      <c r="D57" s="117" t="str">
        <f>CONCATENATE("TAR",TARIFA[[#This Row],[INDICE]])</f>
        <v>TAR53</v>
      </c>
      <c r="E57" s="117">
        <f>VLOOKUP(H57,PAQUETETIPO[],2,FALSE)</f>
        <v>0</v>
      </c>
      <c r="F57" s="117">
        <v>0</v>
      </c>
      <c r="G57" t="str">
        <f>CONCATENATE($G$2," ",TARIFA[[#This Row],[INDICE]],",",TARIFA[[#This Row],[PRECIO]])</f>
        <v>EXEC ADD_TARIFARIO_DET 53,0</v>
      </c>
      <c r="H57" t="s">
        <v>361</v>
      </c>
    </row>
    <row r="58" spans="1:8" x14ac:dyDescent="0.25">
      <c r="A58" t="str">
        <f>CONCATENATE($A$3," '",B58,"',",E58,",'",TARIFA[[#This Row],[CODIGO]],"'")</f>
        <v>EXEC ADD_PAQUETE 'GAMMAGLUTIMAUL TRANSPEPTIDASA',0,'TAR54'</v>
      </c>
      <c r="B58" s="7" t="s">
        <v>346</v>
      </c>
      <c r="C58" s="117">
        <v>54</v>
      </c>
      <c r="D58" s="117" t="str">
        <f>CONCATENATE("TAR",TARIFA[[#This Row],[INDICE]])</f>
        <v>TAR54</v>
      </c>
      <c r="E58" s="117">
        <f>VLOOKUP(H58,PAQUETETIPO[],2,FALSE)</f>
        <v>0</v>
      </c>
      <c r="F58" s="117">
        <v>0</v>
      </c>
      <c r="G58" t="str">
        <f>CONCATENATE($G$2," ",TARIFA[[#This Row],[INDICE]],",",TARIFA[[#This Row],[PRECIO]])</f>
        <v>EXEC ADD_TARIFARIO_DET 54,0</v>
      </c>
      <c r="H58" t="s">
        <v>361</v>
      </c>
    </row>
    <row r="59" spans="1:8" x14ac:dyDescent="0.25">
      <c r="A59" t="str">
        <f>CONCATENATE($A$3," '",B59,"',",E59,",'",TARIFA[[#This Row],[CODIGO]],"'")</f>
        <v>EXEC ADD_PAQUETE 'GLUCOSA BASAL',0,'TAR55'</v>
      </c>
      <c r="B59" s="7" t="s">
        <v>23</v>
      </c>
      <c r="C59" s="117">
        <v>55</v>
      </c>
      <c r="D59" s="117" t="str">
        <f>CONCATENATE("TAR",TARIFA[[#This Row],[INDICE]])</f>
        <v>TAR55</v>
      </c>
      <c r="E59" s="117">
        <f>VLOOKUP(H59,PAQUETETIPO[],2,FALSE)</f>
        <v>0</v>
      </c>
      <c r="F59" s="117">
        <v>0</v>
      </c>
      <c r="G59" t="str">
        <f>CONCATENATE($G$2," ",TARIFA[[#This Row],[INDICE]],",",TARIFA[[#This Row],[PRECIO]])</f>
        <v>EXEC ADD_TARIFARIO_DET 55,0</v>
      </c>
      <c r="H59" t="s">
        <v>361</v>
      </c>
    </row>
    <row r="60" spans="1:8" x14ac:dyDescent="0.25">
      <c r="A60" t="str">
        <f>CONCATENATE($A$3," '",B60,"',",E60,",'",TARIFA[[#This Row],[CODIGO]],"'")</f>
        <v>EXEC ADD_PAQUETE 'GLUCOSA POSTPRANDIAL',0,'TAR56'</v>
      </c>
      <c r="B60" s="7" t="s">
        <v>22</v>
      </c>
      <c r="C60" s="117">
        <v>56</v>
      </c>
      <c r="D60" s="117" t="str">
        <f>CONCATENATE("TAR",TARIFA[[#This Row],[INDICE]])</f>
        <v>TAR56</v>
      </c>
      <c r="E60" s="117">
        <f>VLOOKUP(H60,PAQUETETIPO[],2,FALSE)</f>
        <v>0</v>
      </c>
      <c r="F60" s="117">
        <v>0</v>
      </c>
      <c r="G60" t="str">
        <f>CONCATENATE($G$2," ",TARIFA[[#This Row],[INDICE]],",",TARIFA[[#This Row],[PRECIO]])</f>
        <v>EXEC ADD_TARIFARIO_DET 56,0</v>
      </c>
      <c r="H60" t="s">
        <v>361</v>
      </c>
    </row>
    <row r="61" spans="1:8" x14ac:dyDescent="0.25">
      <c r="A61" t="str">
        <f>CONCATENATE($A$3," '",B61,"',",E61,",'",TARIFA[[#This Row],[CODIGO]],"'")</f>
        <v>EXEC ADD_PAQUETE 'PROTEINA EN ORINA (ASS)',0,'TAR57'</v>
      </c>
      <c r="B61" s="48" t="s">
        <v>300</v>
      </c>
      <c r="C61" s="117">
        <v>57</v>
      </c>
      <c r="D61" s="117" t="str">
        <f>CONCATENATE("TAR",TARIFA[[#This Row],[INDICE]])</f>
        <v>TAR57</v>
      </c>
      <c r="E61" s="117">
        <f>VLOOKUP(H61,PAQUETETIPO[],2,FALSE)</f>
        <v>0</v>
      </c>
      <c r="F61" s="117">
        <v>0</v>
      </c>
      <c r="G61" t="str">
        <f>CONCATENATE($G$2," ",TARIFA[[#This Row],[INDICE]],",",TARIFA[[#This Row],[PRECIO]])</f>
        <v>EXEC ADD_TARIFARIO_DET 57,0</v>
      </c>
      <c r="H61" t="s">
        <v>361</v>
      </c>
    </row>
    <row r="62" spans="1:8" x14ac:dyDescent="0.25">
      <c r="A62" t="str">
        <f>CONCATENATE($A$3," '",B62,"',",E62,",'",TARIFA[[#This Row],[CODIGO]],"'")</f>
        <v>EXEC ADD_PAQUETE 'PROTEINA EN ORINA DE 24 HORAS',0,'TAR58'</v>
      </c>
      <c r="B62" s="7" t="s">
        <v>26</v>
      </c>
      <c r="C62" s="117">
        <v>58</v>
      </c>
      <c r="D62" s="117" t="str">
        <f>CONCATENATE("TAR",TARIFA[[#This Row],[INDICE]])</f>
        <v>TAR58</v>
      </c>
      <c r="E62" s="117">
        <f>VLOOKUP(H62,PAQUETETIPO[],2,FALSE)</f>
        <v>0</v>
      </c>
      <c r="F62" s="117">
        <v>0</v>
      </c>
      <c r="G62" t="str">
        <f>CONCATENATE($G$2," ",TARIFA[[#This Row],[INDICE]],",",TARIFA[[#This Row],[PRECIO]])</f>
        <v>EXEC ADD_TARIFARIO_DET 58,0</v>
      </c>
      <c r="H62" t="s">
        <v>361</v>
      </c>
    </row>
    <row r="63" spans="1:8" x14ac:dyDescent="0.25">
      <c r="A63" t="str">
        <f>CONCATENATE($A$3," '",B63,"',",E63,",'",TARIFA[[#This Row],[CODIGO]],"'")</f>
        <v>EXEC ADD_PAQUETE 'PROTEINAS TOTALES Y FRACCIONADAS',0,'TAR59'</v>
      </c>
      <c r="B63" s="7" t="s">
        <v>157</v>
      </c>
      <c r="C63" s="117">
        <v>59</v>
      </c>
      <c r="D63" s="117" t="str">
        <f>CONCATENATE("TAR",TARIFA[[#This Row],[INDICE]])</f>
        <v>TAR59</v>
      </c>
      <c r="E63" s="117">
        <f>VLOOKUP(H63,PAQUETETIPO[],2,FALSE)</f>
        <v>0</v>
      </c>
      <c r="F63" s="117">
        <v>0</v>
      </c>
      <c r="G63" t="str">
        <f>CONCATENATE($G$2," ",TARIFA[[#This Row],[INDICE]],",",TARIFA[[#This Row],[PRECIO]])</f>
        <v>EXEC ADD_TARIFARIO_DET 59,0</v>
      </c>
      <c r="H63" t="s">
        <v>361</v>
      </c>
    </row>
    <row r="64" spans="1:8" x14ac:dyDescent="0.25">
      <c r="A64" t="str">
        <f>CONCATENATE($A$3," '",B64,"',",E64,",'",TARIFA[[#This Row],[CODIGO]],"'")</f>
        <v>EXEC ADD_PAQUETE 'TOLERANCIA A LA GLUCOSA',0,'TAR60'</v>
      </c>
      <c r="B64" s="7" t="s">
        <v>134</v>
      </c>
      <c r="C64" s="117">
        <v>60</v>
      </c>
      <c r="D64" s="117" t="str">
        <f>CONCATENATE("TAR",TARIFA[[#This Row],[INDICE]])</f>
        <v>TAR60</v>
      </c>
      <c r="E64" s="117">
        <f>VLOOKUP(H64,PAQUETETIPO[],2,FALSE)</f>
        <v>0</v>
      </c>
      <c r="F64" s="117">
        <v>0</v>
      </c>
      <c r="G64" t="str">
        <f>CONCATENATE($G$2," ",TARIFA[[#This Row],[INDICE]],",",TARIFA[[#This Row],[PRECIO]])</f>
        <v>EXEC ADD_TARIFARIO_DET 60,0</v>
      </c>
      <c r="H64" t="s">
        <v>361</v>
      </c>
    </row>
    <row r="65" spans="1:8" x14ac:dyDescent="0.25">
      <c r="A65" t="str">
        <f>CONCATENATE($A$3," '",B65,"',",E65,",'",TARIFA[[#This Row],[CODIGO]],"'")</f>
        <v>EXEC ADD_PAQUETE 'TRANSAMINASAS TGO',0,'TAR61'</v>
      </c>
      <c r="B65" s="7" t="s">
        <v>35</v>
      </c>
      <c r="C65" s="117">
        <v>61</v>
      </c>
      <c r="D65" s="117" t="str">
        <f>CONCATENATE("TAR",TARIFA[[#This Row],[INDICE]])</f>
        <v>TAR61</v>
      </c>
      <c r="E65" s="117">
        <f>VLOOKUP(H65,PAQUETETIPO[],2,FALSE)</f>
        <v>0</v>
      </c>
      <c r="F65" s="117">
        <v>0</v>
      </c>
      <c r="G65" t="str">
        <f>CONCATENATE($G$2," ",TARIFA[[#This Row],[INDICE]],",",TARIFA[[#This Row],[PRECIO]])</f>
        <v>EXEC ADD_TARIFARIO_DET 61,0</v>
      </c>
      <c r="H65" t="s">
        <v>361</v>
      </c>
    </row>
    <row r="66" spans="1:8" x14ac:dyDescent="0.25">
      <c r="A66" t="str">
        <f>CONCATENATE($A$3," '",B66,"',",E66,",'",TARIFA[[#This Row],[CODIGO]],"'")</f>
        <v>EXEC ADD_PAQUETE 'TRANSAMINASAS TGP',0,'TAR62'</v>
      </c>
      <c r="B66" s="7" t="s">
        <v>34</v>
      </c>
      <c r="C66" s="117">
        <v>62</v>
      </c>
      <c r="D66" s="117" t="str">
        <f>CONCATENATE("TAR",TARIFA[[#This Row],[INDICE]])</f>
        <v>TAR62</v>
      </c>
      <c r="E66" s="117">
        <f>VLOOKUP(H66,PAQUETETIPO[],2,FALSE)</f>
        <v>0</v>
      </c>
      <c r="F66" s="117">
        <v>0</v>
      </c>
      <c r="G66" t="str">
        <f>CONCATENATE($G$2," ",TARIFA[[#This Row],[INDICE]],",",TARIFA[[#This Row],[PRECIO]])</f>
        <v>EXEC ADD_TARIFARIO_DET 62,0</v>
      </c>
      <c r="H66" t="s">
        <v>361</v>
      </c>
    </row>
    <row r="67" spans="1:8" x14ac:dyDescent="0.25">
      <c r="A67" t="str">
        <f>CONCATENATE($A$3," '",B67,"',",E67,",'",TARIFA[[#This Row],[CODIGO]],"'")</f>
        <v>EXEC ADD_PAQUETE 'TRIGLICERIDOS',0,'TAR63'</v>
      </c>
      <c r="B67" s="7" t="s">
        <v>28</v>
      </c>
      <c r="C67" s="117">
        <v>63</v>
      </c>
      <c r="D67" s="117" t="str">
        <f>CONCATENATE("TAR",TARIFA[[#This Row],[INDICE]])</f>
        <v>TAR63</v>
      </c>
      <c r="E67" s="117">
        <f>VLOOKUP(H67,PAQUETETIPO[],2,FALSE)</f>
        <v>0</v>
      </c>
      <c r="F67" s="117">
        <v>0</v>
      </c>
      <c r="G67" t="str">
        <f>CONCATENATE($G$2," ",TARIFA[[#This Row],[INDICE]],",",TARIFA[[#This Row],[PRECIO]])</f>
        <v>EXEC ADD_TARIFARIO_DET 63,0</v>
      </c>
      <c r="H67" t="s">
        <v>361</v>
      </c>
    </row>
    <row r="68" spans="1:8" x14ac:dyDescent="0.25">
      <c r="A68" t="str">
        <f>CONCATENATE($A$3," '",B68,"',",E68,",'",TARIFA[[#This Row],[CODIGO]],"'")</f>
        <v>EXEC ADD_PAQUETE 'UREA',0,'TAR64'</v>
      </c>
      <c r="B68" s="7" t="s">
        <v>33</v>
      </c>
      <c r="C68" s="117">
        <v>64</v>
      </c>
      <c r="D68" s="117" t="str">
        <f>CONCATENATE("TAR",TARIFA[[#This Row],[INDICE]])</f>
        <v>TAR64</v>
      </c>
      <c r="E68" s="117">
        <f>VLOOKUP(H68,PAQUETETIPO[],2,FALSE)</f>
        <v>0</v>
      </c>
      <c r="F68" s="117">
        <v>0</v>
      </c>
      <c r="G68" t="str">
        <f>CONCATENATE($G$2," ",TARIFA[[#This Row],[INDICE]],",",TARIFA[[#This Row],[PRECIO]])</f>
        <v>EXEC ADD_TARIFARIO_DET 64,0</v>
      </c>
      <c r="H68" t="s">
        <v>361</v>
      </c>
    </row>
    <row r="69" spans="1:8" x14ac:dyDescent="0.25">
      <c r="A69" t="str">
        <f>CONCATENATE($A$3," '",B69,"',",E69,",'",TARIFA[[#This Row],[CODIGO]],"'")</f>
        <v>EXEC ADD_PAQUETE 'PERFIL HEPATICO',2,'TAR65'</v>
      </c>
      <c r="B69" s="117" t="s">
        <v>333</v>
      </c>
      <c r="C69" s="117">
        <v>65</v>
      </c>
      <c r="D69" s="117" t="str">
        <f>CONCATENATE("TAR",TARIFA[[#This Row],[INDICE]])</f>
        <v>TAR65</v>
      </c>
      <c r="E69" s="117">
        <f>VLOOKUP(H69,PAQUETETIPO[],2,FALSE)</f>
        <v>2</v>
      </c>
      <c r="F69" s="117">
        <v>0</v>
      </c>
      <c r="G69" t="str">
        <f>CONCATENATE($G$2," ",TARIFA[[#This Row],[INDICE]],",",TARIFA[[#This Row],[PRECIO]])</f>
        <v>EXEC ADD_TARIFARIO_DET 65,0</v>
      </c>
      <c r="H69" t="s">
        <v>357</v>
      </c>
    </row>
    <row r="70" spans="1:8" x14ac:dyDescent="0.25">
      <c r="A70" t="str">
        <f>CONCATENATE($A$3," '",B70,"',",E70,",'",TARIFA[[#This Row],[CODIGO]],"'")</f>
        <v>EXEC ADD_PAQUETE 'PERFIL LIPIDICO',2,'TAR66'</v>
      </c>
      <c r="B70" s="117" t="s">
        <v>334</v>
      </c>
      <c r="C70" s="117">
        <v>66</v>
      </c>
      <c r="D70" s="117" t="str">
        <f>CONCATENATE("TAR",TARIFA[[#This Row],[INDICE]])</f>
        <v>TAR66</v>
      </c>
      <c r="E70" s="117">
        <f>VLOOKUP(H70,PAQUETETIPO[],2,FALSE)</f>
        <v>2</v>
      </c>
      <c r="F70" s="117">
        <v>0</v>
      </c>
      <c r="G70" t="str">
        <f>CONCATENATE($G$2," ",TARIFA[[#This Row],[INDICE]],",",TARIFA[[#This Row],[PRECIO]])</f>
        <v>EXEC ADD_TARIFARIO_DET 66,0</v>
      </c>
      <c r="H70" t="s">
        <v>357</v>
      </c>
    </row>
    <row r="71" spans="1:8" x14ac:dyDescent="0.25">
      <c r="A71" t="str">
        <f>CONCATENATE($A$3," '",B71,"',",E71,",'",TARIFA[[#This Row],[CODIGO]],"'")</f>
        <v>EXEC ADD_PAQUETE 'PERFIL COAGULACION',2,'TAR67'</v>
      </c>
      <c r="B71" s="117" t="s">
        <v>335</v>
      </c>
      <c r="C71" s="117">
        <v>67</v>
      </c>
      <c r="D71" s="117" t="str">
        <f>CONCATENATE("TAR",TARIFA[[#This Row],[INDICE]])</f>
        <v>TAR67</v>
      </c>
      <c r="E71" s="117">
        <f>VLOOKUP(H71,PAQUETETIPO[],2,FALSE)</f>
        <v>2</v>
      </c>
      <c r="F71" s="117">
        <v>0</v>
      </c>
      <c r="G71" t="str">
        <f>CONCATENATE($G$2," ",TARIFA[[#This Row],[INDICE]],",",TARIFA[[#This Row],[PRECIO]])</f>
        <v>EXEC ADD_TARIFARIO_DET 67,0</v>
      </c>
      <c r="H71" t="s">
        <v>357</v>
      </c>
    </row>
    <row r="72" spans="1:8" x14ac:dyDescent="0.25">
      <c r="A72" t="str">
        <f>CONCATENATE($A$3," '",B72,"',",E72,",'",TARIFA[[#This Row],[CODIGO]],"'")</f>
        <v>EXEC ADD_PAQUETE 'PERFIL RENAL',2,'TAR68'</v>
      </c>
      <c r="B72" s="117" t="s">
        <v>336</v>
      </c>
      <c r="C72" s="117">
        <v>68</v>
      </c>
      <c r="D72" s="117" t="str">
        <f>CONCATENATE("TAR",TARIFA[[#This Row],[INDICE]])</f>
        <v>TAR68</v>
      </c>
      <c r="E72" s="117">
        <f>VLOOKUP(H72,PAQUETETIPO[],2,FALSE)</f>
        <v>2</v>
      </c>
      <c r="F72" s="117">
        <v>0</v>
      </c>
      <c r="G72" t="str">
        <f>CONCATENATE($G$2," ",TARIFA[[#This Row],[INDICE]],",",TARIFA[[#This Row],[PRECIO]])</f>
        <v>EXEC ADD_TARIFARIO_DET 68,0</v>
      </c>
      <c r="H72" t="s">
        <v>357</v>
      </c>
    </row>
    <row r="73" spans="1:8" x14ac:dyDescent="0.25">
      <c r="A73" t="str">
        <f>CONCATENATE($A$3," '",B73,"',",E73,",'",TARIFA[[#This Row],[CODIGO]],"'")</f>
        <v>EXEC ADD_PAQUETE 'PERFIL PRENATAL',2,'TAR69'</v>
      </c>
      <c r="B73" s="117" t="s">
        <v>337</v>
      </c>
      <c r="C73" s="117">
        <v>69</v>
      </c>
      <c r="D73" s="120" t="str">
        <f>CONCATENATE("TAR",TARIFA[[#This Row],[INDICE]])</f>
        <v>TAR69</v>
      </c>
      <c r="E73" s="117">
        <f>VLOOKUP(H73,PAQUETETIPO[],2,FALSE)</f>
        <v>2</v>
      </c>
      <c r="F73" s="117">
        <v>0</v>
      </c>
      <c r="G73" t="str">
        <f>CONCATENATE($G$2," ",TARIFA[[#This Row],[INDICE]],",",TARIFA[[#This Row],[PRECIO]])</f>
        <v>EXEC ADD_TARIFARIO_DET 69,0</v>
      </c>
      <c r="H73" t="s">
        <v>357</v>
      </c>
    </row>
    <row r="74" spans="1:8" x14ac:dyDescent="0.25">
      <c r="B74" s="117"/>
      <c r="C74" s="117"/>
      <c r="D74" s="120"/>
      <c r="E74" s="117"/>
    </row>
    <row r="75" spans="1:8" x14ac:dyDescent="0.25">
      <c r="D75" s="1"/>
    </row>
    <row r="126" spans="13:13" x14ac:dyDescent="0.25">
      <c r="M126" s="1"/>
    </row>
    <row r="127" spans="13:13" x14ac:dyDescent="0.25">
      <c r="M127" s="1"/>
    </row>
    <row r="128" spans="13:13" x14ac:dyDescent="0.25">
      <c r="M128" s="1"/>
    </row>
    <row r="129" spans="13:13" x14ac:dyDescent="0.25">
      <c r="M129" s="1"/>
    </row>
  </sheetData>
  <pageMargins left="0.7" right="0.7" top="0.75" bottom="0.75" header="0.3" footer="0.3"/>
  <ignoredErrors>
    <ignoredError sqref="E63" calculatedColumn="1"/>
  </ignoredErrors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"/>
  <sheetViews>
    <sheetView topLeftCell="A91" zoomScale="70" zoomScaleNormal="70" workbookViewId="0">
      <selection activeCell="B27" sqref="B27"/>
    </sheetView>
  </sheetViews>
  <sheetFormatPr baseColWidth="10" defaultRowHeight="15" x14ac:dyDescent="0.25"/>
  <cols>
    <col min="1" max="1" width="30.85546875" customWidth="1"/>
    <col min="2" max="2" width="11.85546875" bestFit="1" customWidth="1"/>
    <col min="3" max="3" width="15.42578125" customWidth="1"/>
    <col min="6" max="6" width="45.5703125" customWidth="1"/>
    <col min="7" max="7" width="39.42578125" customWidth="1"/>
    <col min="8" max="8" width="32.42578125" customWidth="1"/>
    <col min="10" max="10" width="48.7109375" customWidth="1"/>
    <col min="11" max="11" width="12.42578125" customWidth="1"/>
    <col min="12" max="12" width="15.7109375" customWidth="1"/>
    <col min="15" max="15" width="13.42578125" customWidth="1"/>
    <col min="16" max="16" width="34.85546875" customWidth="1"/>
    <col min="17" max="17" width="28.42578125" customWidth="1"/>
    <col min="18" max="18" width="16.140625" customWidth="1"/>
    <col min="19" max="19" width="16.42578125" customWidth="1"/>
    <col min="20" max="20" width="14.28515625" customWidth="1"/>
    <col min="21" max="21" width="13.5703125" customWidth="1"/>
  </cols>
  <sheetData>
    <row r="1" spans="1:17" x14ac:dyDescent="0.25">
      <c r="J1" t="s">
        <v>403</v>
      </c>
    </row>
    <row r="2" spans="1:17" x14ac:dyDescent="0.25">
      <c r="A2" t="s">
        <v>371</v>
      </c>
      <c r="J2" t="s">
        <v>160</v>
      </c>
      <c r="K2" t="s">
        <v>161</v>
      </c>
      <c r="L2" t="s">
        <v>168</v>
      </c>
      <c r="M2" t="s">
        <v>150</v>
      </c>
      <c r="N2" t="s">
        <v>210</v>
      </c>
      <c r="O2" t="s">
        <v>212</v>
      </c>
      <c r="P2" s="53" t="s">
        <v>163</v>
      </c>
      <c r="Q2" s="53" t="s">
        <v>169</v>
      </c>
    </row>
    <row r="3" spans="1:17" x14ac:dyDescent="0.25">
      <c r="A3" t="s">
        <v>160</v>
      </c>
      <c r="B3" s="56" t="s">
        <v>161</v>
      </c>
      <c r="C3" s="57" t="s">
        <v>162</v>
      </c>
      <c r="D3" s="57" t="s">
        <v>150</v>
      </c>
      <c r="E3" t="s">
        <v>210</v>
      </c>
      <c r="F3" s="28" t="s">
        <v>163</v>
      </c>
      <c r="G3" s="28" t="s">
        <v>164</v>
      </c>
      <c r="J3" t="str">
        <f xml:space="preserve"> CONCATENATE($J$1," ",Tabla12[[#This Row],[GROUP FK]],",",Tabla12[[#This Row],[ITEM FK]],",",Tabla12[[#This Row],[posicion]])</f>
        <v>EXEC ADD_GRUPO_ITEM 1,59,0</v>
      </c>
      <c r="K3">
        <f>VLOOKUP(P3,ITEMS[],2,FALSE)</f>
        <v>59</v>
      </c>
      <c r="L3">
        <f>VLOOKUP(Q3,GRUPOITEM[],2,FALSE)</f>
        <v>1</v>
      </c>
      <c r="M3">
        <v>1</v>
      </c>
      <c r="N3" s="1">
        <v>0</v>
      </c>
      <c r="O3" s="1"/>
      <c r="P3" s="47" t="s">
        <v>57</v>
      </c>
      <c r="Q3" s="53" t="s">
        <v>124</v>
      </c>
    </row>
    <row r="4" spans="1:17" x14ac:dyDescent="0.25">
      <c r="A4" s="34"/>
      <c r="B4" s="53"/>
      <c r="C4" s="53"/>
      <c r="D4" s="53"/>
      <c r="E4" s="34"/>
      <c r="F4" s="32"/>
      <c r="G4" s="27"/>
      <c r="J4" t="str">
        <f xml:space="preserve"> CONCATENATE($J$1," ",Tabla12[[#This Row],[GROUP FK]],",",Tabla12[[#This Row],[ITEM FK]],",",Tabla12[[#This Row],[posicion]])</f>
        <v>EXEC ADD_GRUPO_ITEM 1,60,1</v>
      </c>
      <c r="K4">
        <f>VLOOKUP(P4,ITEMS[],2,FALSE)</f>
        <v>60</v>
      </c>
      <c r="L4">
        <f>VLOOKUP(Q4,GRUPOITEM[],2,FALSE)</f>
        <v>1</v>
      </c>
      <c r="M4">
        <v>2</v>
      </c>
      <c r="N4" s="1">
        <v>1</v>
      </c>
      <c r="O4" s="1"/>
      <c r="P4" s="47" t="s">
        <v>58</v>
      </c>
      <c r="Q4" s="53" t="s">
        <v>124</v>
      </c>
    </row>
    <row r="5" spans="1:17" x14ac:dyDescent="0.25">
      <c r="A5" s="34" t="str">
        <f xml:space="preserve"> CONCATENATE($A$2," ",Tabla11[[#This Row],[EXAMEN FK]],",",Tabla11[[#This Row],[ITEM FK]],",",Tabla11[[#This Row],[posicion]])</f>
        <v>EXEC ADD_PLANTILLA_ITEM 2,17,0</v>
      </c>
      <c r="B5" s="53">
        <f>VLOOKUP(F5,ITEMS[],2,FALSE)</f>
        <v>17</v>
      </c>
      <c r="C5" s="53">
        <f>VLOOKUP(G5,PRUEBA[],2,FALSE)</f>
        <v>2</v>
      </c>
      <c r="D5" s="53">
        <v>1</v>
      </c>
      <c r="E5" s="34">
        <v>0</v>
      </c>
      <c r="F5" s="32" t="s">
        <v>191</v>
      </c>
      <c r="G5" s="27" t="s">
        <v>16</v>
      </c>
      <c r="J5" t="str">
        <f xml:space="preserve"> CONCATENATE($J$1," ",Tabla12[[#This Row],[GROUP FK]],",",Tabla12[[#This Row],[ITEM FK]],",",Tabla12[[#This Row],[posicion]])</f>
        <v>EXEC ADD_GRUPO_ITEM 1,61,2</v>
      </c>
      <c r="K5">
        <f>VLOOKUP(P5,ITEMS[],2,FALSE)</f>
        <v>61</v>
      </c>
      <c r="L5">
        <f>VLOOKUP(Q5,GRUPOITEM[],2,FALSE)</f>
        <v>1</v>
      </c>
      <c r="M5">
        <v>3</v>
      </c>
      <c r="N5" s="1">
        <v>2</v>
      </c>
      <c r="O5" s="1"/>
      <c r="P5" s="47" t="s">
        <v>59</v>
      </c>
      <c r="Q5" s="53" t="s">
        <v>124</v>
      </c>
    </row>
    <row r="6" spans="1:17" x14ac:dyDescent="0.25">
      <c r="A6" s="34" t="str">
        <f xml:space="preserve"> CONCATENATE($A$2," ",Tabla11[[#This Row],[EXAMEN FK]],",",Tabla11[[#This Row],[ITEM FK]],",",Tabla11[[#This Row],[posicion]])</f>
        <v>EXEC ADD_PLANTILLA_ITEM 3,12,0</v>
      </c>
      <c r="B6" s="53">
        <f>VLOOKUP(F6,ITEMS[],2,FALSE)</f>
        <v>12</v>
      </c>
      <c r="C6" s="53">
        <f>VLOOKUP(G6,PRUEBA[],2,FALSE)</f>
        <v>3</v>
      </c>
      <c r="D6" s="53">
        <v>2</v>
      </c>
      <c r="E6" s="34">
        <v>0</v>
      </c>
      <c r="F6" s="32" t="s">
        <v>10</v>
      </c>
      <c r="G6" s="27" t="s">
        <v>133</v>
      </c>
      <c r="J6" t="str">
        <f xml:space="preserve"> CONCATENATE($J$1," ",Tabla12[[#This Row],[GROUP FK]],",",Tabla12[[#This Row],[ITEM FK]],",",Tabla12[[#This Row],[posicion]])</f>
        <v>EXEC ADD_GRUPO_ITEM 1,62,3</v>
      </c>
      <c r="K6">
        <f>VLOOKUP(P6,ITEMS[],2,FALSE)</f>
        <v>62</v>
      </c>
      <c r="L6">
        <f>VLOOKUP(Q6,GRUPOITEM[],2,FALSE)</f>
        <v>1</v>
      </c>
      <c r="M6">
        <v>4</v>
      </c>
      <c r="N6" s="1">
        <v>3</v>
      </c>
      <c r="O6" s="1"/>
      <c r="P6" s="47" t="s">
        <v>60</v>
      </c>
      <c r="Q6" s="53" t="s">
        <v>124</v>
      </c>
    </row>
    <row r="7" spans="1:17" x14ac:dyDescent="0.25">
      <c r="A7" s="34" t="str">
        <f xml:space="preserve"> CONCATENATE($A$2," ",Tabla11[[#This Row],[EXAMEN FK]],",",Tabla11[[#This Row],[ITEM FK]],",",Tabla11[[#This Row],[posicion]])</f>
        <v>EXEC ADD_PLANTILLA_ITEM 3,13,1</v>
      </c>
      <c r="B7" s="53">
        <f>VLOOKUP(F7,ITEMS[],2,FALSE)</f>
        <v>13</v>
      </c>
      <c r="C7" s="53">
        <f>VLOOKUP(G7,PRUEBA[],2,FALSE)</f>
        <v>3</v>
      </c>
      <c r="D7" s="53">
        <v>3</v>
      </c>
      <c r="E7" s="34">
        <v>1</v>
      </c>
      <c r="F7" s="32" t="s">
        <v>11</v>
      </c>
      <c r="G7" s="27" t="s">
        <v>133</v>
      </c>
      <c r="J7" t="str">
        <f xml:space="preserve"> CONCATENATE($J$1," ",Tabla12[[#This Row],[GROUP FK]],",",Tabla12[[#This Row],[ITEM FK]],",",Tabla12[[#This Row],[posicion]])</f>
        <v>EXEC ADD_GRUPO_ITEM 1,63,4</v>
      </c>
      <c r="K7">
        <f>VLOOKUP(P7,ITEMS[],2,FALSE)</f>
        <v>63</v>
      </c>
      <c r="L7">
        <f>VLOOKUP(Q7,GRUPOITEM[],2,FALSE)</f>
        <v>1</v>
      </c>
      <c r="M7">
        <v>5</v>
      </c>
      <c r="N7" s="1">
        <v>4</v>
      </c>
      <c r="O7" s="1"/>
      <c r="P7" s="47" t="s">
        <v>61</v>
      </c>
      <c r="Q7" s="53" t="s">
        <v>124</v>
      </c>
    </row>
    <row r="8" spans="1:17" x14ac:dyDescent="0.25">
      <c r="A8" s="34" t="str">
        <f xml:space="preserve"> CONCATENATE($A$2," ",Tabla11[[#This Row],[EXAMEN FK]],",",Tabla11[[#This Row],[ITEM FK]],",",Tabla11[[#This Row],[posicion]])</f>
        <v>EXEC ADD_PLANTILLA_ITEM 4,2,0</v>
      </c>
      <c r="B8" s="53">
        <f>VLOOKUP(F8,ITEMS[],2,FALSE)</f>
        <v>2</v>
      </c>
      <c r="C8" s="53">
        <f>VLOOKUP(G8,PRUEBA[],2,FALSE)</f>
        <v>4</v>
      </c>
      <c r="D8" s="53">
        <v>4</v>
      </c>
      <c r="E8" s="34">
        <v>0</v>
      </c>
      <c r="F8" s="33" t="s">
        <v>1</v>
      </c>
      <c r="G8" s="26" t="s">
        <v>1</v>
      </c>
      <c r="J8" t="str">
        <f xml:space="preserve"> CONCATENATE($J$1," ",Tabla12[[#This Row],[GROUP FK]],",",Tabla12[[#This Row],[ITEM FK]],",",Tabla12[[#This Row],[posicion]])</f>
        <v>EXEC ADD_GRUPO_ITEM 1,64,5</v>
      </c>
      <c r="K8">
        <f>VLOOKUP(P8,ITEMS[],2,FALSE)</f>
        <v>64</v>
      </c>
      <c r="L8">
        <f>VLOOKUP(Q8,GRUPOITEM[],2,FALSE)</f>
        <v>1</v>
      </c>
      <c r="M8">
        <v>6</v>
      </c>
      <c r="N8" s="1">
        <v>5</v>
      </c>
      <c r="O8" s="1"/>
      <c r="P8" s="47" t="s">
        <v>62</v>
      </c>
      <c r="Q8" s="53" t="s">
        <v>124</v>
      </c>
    </row>
    <row r="9" spans="1:17" x14ac:dyDescent="0.25">
      <c r="A9" s="34" t="str">
        <f xml:space="preserve"> CONCATENATE($A$2," ",Tabla11[[#This Row],[EXAMEN FK]],",",Tabla11[[#This Row],[ITEM FK]],",",Tabla11[[#This Row],[posicion]])</f>
        <v>EXEC ADD_PLANTILLA_ITEM 5,1,0</v>
      </c>
      <c r="B9" s="53">
        <f>VLOOKUP(F9,ITEMS[],2,FALSE)</f>
        <v>1</v>
      </c>
      <c r="C9" s="53">
        <f>VLOOKUP(G9,PRUEBA[],2,FALSE)</f>
        <v>5</v>
      </c>
      <c r="D9" s="53">
        <v>5</v>
      </c>
      <c r="E9" s="34">
        <v>0</v>
      </c>
      <c r="F9" s="33" t="s">
        <v>0</v>
      </c>
      <c r="G9" s="26" t="s">
        <v>0</v>
      </c>
      <c r="J9" t="str">
        <f xml:space="preserve"> CONCATENATE($J$1," ",Tabla12[[#This Row],[GROUP FK]],",",Tabla12[[#This Row],[ITEM FK]],",",Tabla12[[#This Row],[posicion]])</f>
        <v>EXEC ADD_GRUPO_ITEM 2,65,0</v>
      </c>
      <c r="K9">
        <f>VLOOKUP(P9,ITEMS[],2,FALSE)</f>
        <v>65</v>
      </c>
      <c r="L9">
        <f>VLOOKUP(Q9,GRUPOITEM[],2,FALSE)</f>
        <v>2</v>
      </c>
      <c r="M9">
        <v>7</v>
      </c>
      <c r="N9" s="1">
        <v>0</v>
      </c>
      <c r="O9" s="1"/>
      <c r="P9" s="47" t="s">
        <v>282</v>
      </c>
      <c r="Q9" s="53" t="s">
        <v>125</v>
      </c>
    </row>
    <row r="10" spans="1:17" x14ac:dyDescent="0.25">
      <c r="A10" s="34" t="str">
        <f xml:space="preserve"> CONCATENATE($A$2," ",Tabla11[[#This Row],[EXAMEN FK]],",",Tabla11[[#This Row],[ITEM FK]],",",Tabla11[[#This Row],[posicion]])</f>
        <v>EXEC ADD_PLANTILLA_ITEM 6,4,0</v>
      </c>
      <c r="B10" s="53">
        <f>VLOOKUP(F10,ITEMS[],2,FALSE)</f>
        <v>4</v>
      </c>
      <c r="C10" s="53">
        <f>VLOOKUP(G10,PRUEBA[],2,FALSE)</f>
        <v>6</v>
      </c>
      <c r="D10" s="53">
        <v>6</v>
      </c>
      <c r="E10" s="34">
        <v>0</v>
      </c>
      <c r="F10" s="62" t="s">
        <v>2</v>
      </c>
      <c r="G10" s="63" t="s">
        <v>131</v>
      </c>
      <c r="J10" t="str">
        <f xml:space="preserve"> CONCATENATE($J$1," ",Tabla12[[#This Row],[GROUP FK]],",",Tabla12[[#This Row],[ITEM FK]],",",Tabla12[[#This Row],[posicion]])</f>
        <v>EXEC ADD_GRUPO_ITEM 2,66,1</v>
      </c>
      <c r="K10">
        <f>VLOOKUP(P10,ITEMS[],2,FALSE)</f>
        <v>66</v>
      </c>
      <c r="L10">
        <f>VLOOKUP(Q10,GRUPOITEM[],2,FALSE)</f>
        <v>2</v>
      </c>
      <c r="M10">
        <v>8</v>
      </c>
      <c r="N10" s="1">
        <v>1</v>
      </c>
      <c r="O10" s="1"/>
      <c r="P10" s="47" t="s">
        <v>283</v>
      </c>
      <c r="Q10" s="53" t="s">
        <v>125</v>
      </c>
    </row>
    <row r="11" spans="1:17" x14ac:dyDescent="0.25">
      <c r="A11" s="34" t="str">
        <f xml:space="preserve"> CONCATENATE($A$2," ",Tabla11[[#This Row],[EXAMEN FK]],",",Tabla11[[#This Row],[ITEM FK]],",",Tabla11[[#This Row],[posicion]])</f>
        <v>EXEC ADD_PLANTILLA_ITEM 6,5,1</v>
      </c>
      <c r="B11" s="53">
        <f>VLOOKUP(F11,ITEMS[],2,FALSE)</f>
        <v>5</v>
      </c>
      <c r="C11" s="53">
        <f>VLOOKUP(G11,PRUEBA[],2,FALSE)</f>
        <v>6</v>
      </c>
      <c r="D11" s="53">
        <v>7</v>
      </c>
      <c r="E11" s="34">
        <v>1</v>
      </c>
      <c r="F11" s="62" t="s">
        <v>3</v>
      </c>
      <c r="G11" s="63" t="s">
        <v>131</v>
      </c>
      <c r="J11" t="str">
        <f xml:space="preserve"> CONCATENATE($J$1," ",Tabla12[[#This Row],[GROUP FK]],",",Tabla12[[#This Row],[ITEM FK]],",",Tabla12[[#This Row],[posicion]])</f>
        <v>EXEC ADD_GRUPO_ITEM 2,67,2</v>
      </c>
      <c r="K11">
        <f>VLOOKUP(P11,ITEMS[],2,FALSE)</f>
        <v>67</v>
      </c>
      <c r="L11">
        <f>VLOOKUP(Q11,GRUPOITEM[],2,FALSE)</f>
        <v>2</v>
      </c>
      <c r="M11">
        <v>9</v>
      </c>
      <c r="N11" s="1">
        <v>2</v>
      </c>
      <c r="O11" s="1"/>
      <c r="P11" s="47" t="s">
        <v>284</v>
      </c>
      <c r="Q11" s="53" t="s">
        <v>125</v>
      </c>
    </row>
    <row r="12" spans="1:17" x14ac:dyDescent="0.25">
      <c r="A12" s="34" t="str">
        <f xml:space="preserve"> CONCATENATE($A$2," ",Tabla11[[#This Row],[EXAMEN FK]],",",Tabla11[[#This Row],[ITEM FK]],",",Tabla11[[#This Row],[posicion]])</f>
        <v>EXEC ADD_PLANTILLA_ITEM 6,6,2</v>
      </c>
      <c r="B12" s="53">
        <f>VLOOKUP(F12,ITEMS[],2,FALSE)</f>
        <v>6</v>
      </c>
      <c r="C12" s="53">
        <f>VLOOKUP(G12,PRUEBA[],2,FALSE)</f>
        <v>6</v>
      </c>
      <c r="D12" s="53">
        <v>8</v>
      </c>
      <c r="E12" s="34">
        <v>2</v>
      </c>
      <c r="F12" s="62" t="s">
        <v>4</v>
      </c>
      <c r="G12" s="63" t="s">
        <v>131</v>
      </c>
      <c r="J12" t="str">
        <f xml:space="preserve"> CONCATENATE($J$1," ",Tabla12[[#This Row],[GROUP FK]],",",Tabla12[[#This Row],[ITEM FK]],",",Tabla12[[#This Row],[posicion]])</f>
        <v>EXEC ADD_GRUPO_ITEM 2,68,3</v>
      </c>
      <c r="K12">
        <f>VLOOKUP(P12,ITEMS[],2,FALSE)</f>
        <v>68</v>
      </c>
      <c r="L12">
        <f>VLOOKUP(Q12,GRUPOITEM[],2,FALSE)</f>
        <v>2</v>
      </c>
      <c r="M12">
        <v>10</v>
      </c>
      <c r="N12" s="1">
        <v>3</v>
      </c>
      <c r="O12" s="1"/>
      <c r="P12" s="47" t="s">
        <v>64</v>
      </c>
      <c r="Q12" s="53" t="s">
        <v>125</v>
      </c>
    </row>
    <row r="13" spans="1:17" x14ac:dyDescent="0.25">
      <c r="A13" s="34" t="str">
        <f xml:space="preserve"> CONCATENATE($A$2," ",Tabla11[[#This Row],[EXAMEN FK]],",",Tabla11[[#This Row],[ITEM FK]],",",Tabla11[[#This Row],[posicion]])</f>
        <v>EXEC ADD_PLANTILLA_ITEM 6,7,3</v>
      </c>
      <c r="B13" s="53">
        <f>VLOOKUP(F13,ITEMS[],2,FALSE)</f>
        <v>7</v>
      </c>
      <c r="C13" s="53">
        <f>VLOOKUP(G13,PRUEBA[],2,FALSE)</f>
        <v>6</v>
      </c>
      <c r="D13" s="53">
        <v>9</v>
      </c>
      <c r="E13" s="34">
        <v>3</v>
      </c>
      <c r="F13" s="62" t="s">
        <v>5</v>
      </c>
      <c r="G13" s="63" t="s">
        <v>131</v>
      </c>
      <c r="J13" t="str">
        <f xml:space="preserve"> CONCATENATE($J$1," ",Tabla12[[#This Row],[GROUP FK]],",",Tabla12[[#This Row],[ITEM FK]],",",Tabla12[[#This Row],[posicion]])</f>
        <v>EXEC ADD_GRUPO_ITEM 2,197,4</v>
      </c>
      <c r="K13">
        <f>VLOOKUP(P13,ITEMS[],2,FALSE)</f>
        <v>197</v>
      </c>
      <c r="L13">
        <f>VLOOKUP(Q13,GRUPOITEM[],2,FALSE)</f>
        <v>2</v>
      </c>
      <c r="M13">
        <v>11</v>
      </c>
      <c r="N13" s="1">
        <v>4</v>
      </c>
      <c r="O13" s="1"/>
      <c r="P13" s="78" t="s">
        <v>318</v>
      </c>
      <c r="Q13" s="53" t="s">
        <v>125</v>
      </c>
    </row>
    <row r="14" spans="1:17" x14ac:dyDescent="0.25">
      <c r="A14" s="34" t="str">
        <f xml:space="preserve"> CONCATENATE($A$2," ",Tabla11[[#This Row],[EXAMEN FK]],",",Tabla11[[#This Row],[ITEM FK]],",",Tabla11[[#This Row],[posicion]])</f>
        <v>EXEC ADD_PLANTILLA_ITEM 6,8,4</v>
      </c>
      <c r="B14" s="53">
        <f>VLOOKUP(F14,ITEMS[],2,FALSE)</f>
        <v>8</v>
      </c>
      <c r="C14" s="53">
        <f>VLOOKUP(G14,PRUEBA[],2,FALSE)</f>
        <v>6</v>
      </c>
      <c r="D14" s="53">
        <v>10</v>
      </c>
      <c r="E14" s="34">
        <v>4</v>
      </c>
      <c r="F14" s="62" t="s">
        <v>6</v>
      </c>
      <c r="G14" s="63" t="s">
        <v>131</v>
      </c>
      <c r="J14" t="str">
        <f xml:space="preserve"> CONCATENATE($J$1," ",Tabla12[[#This Row],[GROUP FK]],",",Tabla12[[#This Row],[ITEM FK]],",",Tabla12[[#This Row],[posicion]])</f>
        <v>EXEC ADD_GRUPO_ITEM 2,198,5</v>
      </c>
      <c r="K14">
        <f>VLOOKUP(P14,ITEMS[],2,FALSE)</f>
        <v>198</v>
      </c>
      <c r="L14">
        <f>VLOOKUP(Q14,GRUPOITEM[],2,FALSE)</f>
        <v>2</v>
      </c>
      <c r="M14">
        <v>12</v>
      </c>
      <c r="N14" s="1">
        <v>5</v>
      </c>
      <c r="O14" s="1"/>
      <c r="P14" s="78" t="s">
        <v>320</v>
      </c>
      <c r="Q14" s="53" t="s">
        <v>125</v>
      </c>
    </row>
    <row r="15" spans="1:17" x14ac:dyDescent="0.25">
      <c r="A15" s="34" t="str">
        <f xml:space="preserve"> CONCATENATE($A$2," ",Tabla11[[#This Row],[EXAMEN FK]],",",Tabla11[[#This Row],[ITEM FK]],",",Tabla11[[#This Row],[posicion]])</f>
        <v>EXEC ADD_PLANTILLA_ITEM 6,9,5</v>
      </c>
      <c r="B15" s="53">
        <f>VLOOKUP(F15,ITEMS[],2,FALSE)</f>
        <v>9</v>
      </c>
      <c r="C15" s="53">
        <f>VLOOKUP(G15,PRUEBA[],2,FALSE)</f>
        <v>6</v>
      </c>
      <c r="D15" s="53">
        <v>11</v>
      </c>
      <c r="E15" s="34">
        <v>5</v>
      </c>
      <c r="F15" s="62" t="s">
        <v>7</v>
      </c>
      <c r="G15" s="63" t="s">
        <v>131</v>
      </c>
      <c r="J15" t="str">
        <f xml:space="preserve"> CONCATENATE($J$1," ",Tabla12[[#This Row],[GROUP FK]],",",Tabla12[[#This Row],[ITEM FK]],",",Tabla12[[#This Row],[posicion]])</f>
        <v>EXEC ADD_GRUPO_ITEM 2,199,6</v>
      </c>
      <c r="K15">
        <f>VLOOKUP(P15,ITEMS[],2,FALSE)</f>
        <v>199</v>
      </c>
      <c r="L15">
        <f>VLOOKUP(Q15,GRUPOITEM[],2,FALSE)</f>
        <v>2</v>
      </c>
      <c r="M15">
        <v>13</v>
      </c>
      <c r="N15" s="1">
        <v>6</v>
      </c>
      <c r="O15" s="1"/>
      <c r="P15" s="78" t="s">
        <v>319</v>
      </c>
      <c r="Q15" s="53" t="s">
        <v>125</v>
      </c>
    </row>
    <row r="16" spans="1:17" x14ac:dyDescent="0.25">
      <c r="A16" s="34" t="str">
        <f xml:space="preserve"> CONCATENATE($A$2," ",Tabla11[[#This Row],[EXAMEN FK]],",",Tabla11[[#This Row],[ITEM FK]],",",Tabla11[[#This Row],[posicion]])</f>
        <v>EXEC ADD_PLANTILLA_ITEM 6,10,6</v>
      </c>
      <c r="B16" s="53">
        <f>VLOOKUP(F16,ITEMS[],2,FALSE)</f>
        <v>10</v>
      </c>
      <c r="C16" s="53">
        <f>VLOOKUP(G16,PRUEBA[],2,FALSE)</f>
        <v>6</v>
      </c>
      <c r="D16" s="53">
        <v>12</v>
      </c>
      <c r="E16" s="34">
        <v>6</v>
      </c>
      <c r="F16" s="62" t="s">
        <v>8</v>
      </c>
      <c r="G16" s="63" t="s">
        <v>131</v>
      </c>
      <c r="J16" t="str">
        <f xml:space="preserve"> CONCATENATE($J$1," ",Tabla12[[#This Row],[GROUP FK]],",",Tabla12[[#This Row],[ITEM FK]],",",Tabla12[[#This Row],[posicion]])</f>
        <v>EXEC ADD_GRUPO_ITEM 2,201,7</v>
      </c>
      <c r="K16">
        <f>VLOOKUP(P16,ITEMS[],2,FALSE)</f>
        <v>201</v>
      </c>
      <c r="L16">
        <f>VLOOKUP(Q16,GRUPOITEM[],2,FALSE)</f>
        <v>2</v>
      </c>
      <c r="M16">
        <v>14</v>
      </c>
      <c r="N16" s="1">
        <v>7</v>
      </c>
      <c r="O16" s="1"/>
      <c r="P16" s="78" t="s">
        <v>322</v>
      </c>
      <c r="Q16" s="53" t="s">
        <v>125</v>
      </c>
    </row>
    <row r="17" spans="1:17" x14ac:dyDescent="0.25">
      <c r="A17" s="34" t="str">
        <f xml:space="preserve"> CONCATENATE($A$2," ",Tabla11[[#This Row],[EXAMEN FK]],",",Tabla11[[#This Row],[ITEM FK]],",",Tabla11[[#This Row],[posicion]])</f>
        <v>EXEC ADD_PLANTILLA_ITEM 6,3,7</v>
      </c>
      <c r="B17" s="53">
        <f>VLOOKUP(F17,ITEMS[],2,FALSE)</f>
        <v>3</v>
      </c>
      <c r="C17" s="53">
        <f>VLOOKUP(G17,PRUEBA[],2,FALSE)</f>
        <v>6</v>
      </c>
      <c r="D17" s="53">
        <v>13</v>
      </c>
      <c r="E17" s="34">
        <v>7</v>
      </c>
      <c r="F17" s="32" t="s">
        <v>238</v>
      </c>
      <c r="G17" s="27" t="s">
        <v>131</v>
      </c>
      <c r="J17" t="str">
        <f xml:space="preserve"> CONCATENATE($J$1," ",Tabla12[[#This Row],[GROUP FK]],",",Tabla12[[#This Row],[ITEM FK]],",",Tabla12[[#This Row],[posicion]])</f>
        <v>EXEC ADD_GRUPO_ITEM 3,69,0</v>
      </c>
      <c r="K17">
        <f>VLOOKUP(P17,ITEMS[],2,FALSE)</f>
        <v>69</v>
      </c>
      <c r="L17">
        <f>VLOOKUP(Q17,GRUPOITEM[],2,FALSE)</f>
        <v>3</v>
      </c>
      <c r="M17">
        <v>15</v>
      </c>
      <c r="N17" s="1">
        <v>0</v>
      </c>
      <c r="O17" s="1"/>
      <c r="P17" s="47" t="s">
        <v>285</v>
      </c>
      <c r="Q17" s="53" t="s">
        <v>126</v>
      </c>
    </row>
    <row r="18" spans="1:17" x14ac:dyDescent="0.25">
      <c r="A18" s="34" t="str">
        <f xml:space="preserve"> CONCATENATE($A$2," ",Tabla11[[#This Row],[EXAMEN FK]],",",Tabla11[[#This Row],[ITEM FK]],",",Tabla11[[#This Row],[posicion]])</f>
        <v>EXEC ADD_PLANTILLA_ITEM 7,11,0</v>
      </c>
      <c r="B18" s="53">
        <f>VLOOKUP(F18,ITEMS[],2,FALSE)</f>
        <v>11</v>
      </c>
      <c r="C18" s="53">
        <f>VLOOKUP(G18,PRUEBA[],2,FALSE)</f>
        <v>7</v>
      </c>
      <c r="D18" s="53">
        <v>14</v>
      </c>
      <c r="E18" s="34">
        <v>0</v>
      </c>
      <c r="F18" s="32" t="s">
        <v>237</v>
      </c>
      <c r="G18" s="27" t="s">
        <v>9</v>
      </c>
      <c r="J18" t="str">
        <f xml:space="preserve"> CONCATENATE($J$1," ",Tabla12[[#This Row],[GROUP FK]],",",Tabla12[[#This Row],[ITEM FK]],",",Tabla12[[#This Row],[posicion]])</f>
        <v>EXEC ADD_GRUPO_ITEM 3,70,1</v>
      </c>
      <c r="K18">
        <f>VLOOKUP(P18,ITEMS[],2,FALSE)</f>
        <v>70</v>
      </c>
      <c r="L18">
        <f>VLOOKUP(Q18,GRUPOITEM[],2,FALSE)</f>
        <v>3</v>
      </c>
      <c r="M18">
        <v>16</v>
      </c>
      <c r="N18" s="1">
        <v>1</v>
      </c>
      <c r="O18" s="1"/>
      <c r="P18" s="47" t="s">
        <v>65</v>
      </c>
      <c r="Q18" s="53" t="s">
        <v>126</v>
      </c>
    </row>
    <row r="19" spans="1:17" x14ac:dyDescent="0.25">
      <c r="A19" s="34" t="str">
        <f xml:space="preserve"> CONCATENATE($A$2," ",Tabla11[[#This Row],[EXAMEN FK]],",",Tabla11[[#This Row],[ITEM FK]],",",Tabla11[[#This Row],[posicion]])</f>
        <v>EXEC ADD_PLANTILLA_ITEM 8,15,0</v>
      </c>
      <c r="B19" s="53">
        <f>VLOOKUP(F19,ITEMS[],2,FALSE)</f>
        <v>15</v>
      </c>
      <c r="C19" s="53">
        <f>VLOOKUP(G19,PRUEBA[],2,FALSE)</f>
        <v>8</v>
      </c>
      <c r="D19" s="53">
        <v>15</v>
      </c>
      <c r="E19" s="34">
        <v>0</v>
      </c>
      <c r="F19" s="32" t="s">
        <v>13</v>
      </c>
      <c r="G19" s="27" t="s">
        <v>13</v>
      </c>
      <c r="J19" t="str">
        <f xml:space="preserve"> CONCATENATE($J$1," ",Tabla12[[#This Row],[GROUP FK]],",",Tabla12[[#This Row],[ITEM FK]],",",Tabla12[[#This Row],[posicion]])</f>
        <v>EXEC ADD_GRUPO_ITEM 3,71,2</v>
      </c>
      <c r="K19">
        <f>VLOOKUP(P19,ITEMS[],2,FALSE)</f>
        <v>71</v>
      </c>
      <c r="L19">
        <f>VLOOKUP(Q19,GRUPOITEM[],2,FALSE)</f>
        <v>3</v>
      </c>
      <c r="M19">
        <v>17</v>
      </c>
      <c r="N19" s="1">
        <v>2</v>
      </c>
      <c r="O19" s="1"/>
      <c r="P19" s="47" t="s">
        <v>66</v>
      </c>
      <c r="Q19" s="53" t="s">
        <v>126</v>
      </c>
    </row>
    <row r="20" spans="1:17" x14ac:dyDescent="0.25">
      <c r="A20" s="34" t="str">
        <f xml:space="preserve"> CONCATENATE($A$2," ",Tabla11[[#This Row],[EXAMEN FK]],",",Tabla11[[#This Row],[ITEM FK]],",",Tabla11[[#This Row],[posicion]])</f>
        <v>EXEC ADD_PLANTILLA_ITEM 9,14,0</v>
      </c>
      <c r="B20" s="53">
        <f>VLOOKUP(F20,ITEMS[],2,FALSE)</f>
        <v>14</v>
      </c>
      <c r="C20" s="53">
        <f>VLOOKUP(G20,PRUEBA[],2,FALSE)</f>
        <v>9</v>
      </c>
      <c r="D20" s="53">
        <v>16</v>
      </c>
      <c r="E20" s="34">
        <v>0</v>
      </c>
      <c r="F20" s="32" t="s">
        <v>12</v>
      </c>
      <c r="G20" s="27" t="s">
        <v>12</v>
      </c>
      <c r="J20" t="str">
        <f xml:space="preserve"> CONCATENATE($J$1," ",Tabla12[[#This Row],[GROUP FK]],",",Tabla12[[#This Row],[ITEM FK]],",",Tabla12[[#This Row],[posicion]])</f>
        <v>EXEC ADD_GRUPO_ITEM 3,72,3</v>
      </c>
      <c r="K20">
        <f>VLOOKUP(P20,ITEMS[],2,FALSE)</f>
        <v>72</v>
      </c>
      <c r="L20">
        <f>VLOOKUP(Q20,GRUPOITEM[],2,FALSE)</f>
        <v>3</v>
      </c>
      <c r="M20">
        <v>18</v>
      </c>
      <c r="N20" s="1">
        <v>3</v>
      </c>
      <c r="O20" s="1"/>
      <c r="P20" s="47" t="s">
        <v>286</v>
      </c>
      <c r="Q20" s="53" t="s">
        <v>126</v>
      </c>
    </row>
    <row r="21" spans="1:17" x14ac:dyDescent="0.25">
      <c r="A21" s="34" t="str">
        <f xml:space="preserve"> CONCATENATE($A$2," ",Tabla11[[#This Row],[EXAMEN FK]],",",Tabla11[[#This Row],[ITEM FK]],",",Tabla11[[#This Row],[posicion]])</f>
        <v>EXEC ADD_PLANTILLA_ITEM 10,16,0</v>
      </c>
      <c r="B21" s="53">
        <f>VLOOKUP(F21,ITEMS[],2,FALSE)</f>
        <v>16</v>
      </c>
      <c r="C21" s="53">
        <f>VLOOKUP(G21,PRUEBA[],2,FALSE)</f>
        <v>10</v>
      </c>
      <c r="D21" s="53">
        <v>17</v>
      </c>
      <c r="E21" s="34">
        <v>0</v>
      </c>
      <c r="F21" s="32" t="s">
        <v>15</v>
      </c>
      <c r="G21" s="27" t="s">
        <v>15</v>
      </c>
      <c r="J21" t="str">
        <f xml:space="preserve"> CONCATENATE($J$1," ",Tabla12[[#This Row],[GROUP FK]],",",Tabla12[[#This Row],[ITEM FK]],",",Tabla12[[#This Row],[posicion]])</f>
        <v>EXEC ADD_GRUPO_ITEM 3,73,4</v>
      </c>
      <c r="K21">
        <f>VLOOKUP(P21,ITEMS[],2,FALSE)</f>
        <v>73</v>
      </c>
      <c r="L21">
        <f>VLOOKUP(Q21,GRUPOITEM[],2,FALSE)</f>
        <v>3</v>
      </c>
      <c r="M21">
        <v>19</v>
      </c>
      <c r="N21" s="1">
        <v>4</v>
      </c>
      <c r="O21" s="1"/>
      <c r="P21" s="47" t="s">
        <v>288</v>
      </c>
      <c r="Q21" s="53" t="s">
        <v>126</v>
      </c>
    </row>
    <row r="22" spans="1:17" x14ac:dyDescent="0.25">
      <c r="A22" s="34" t="str">
        <f xml:space="preserve"> CONCATENATE($A$2," ",Tabla11[[#This Row],[EXAMEN FK]],",",Tabla11[[#This Row],[ITEM FK]],",",Tabla11[[#This Row],[posicion]])</f>
        <v>EXEC ADD_PLANTILLA_ITEM 11,43,0</v>
      </c>
      <c r="B22" s="53">
        <f>VLOOKUP(F22,ITEMS[],2,FALSE)</f>
        <v>43</v>
      </c>
      <c r="C22" s="53">
        <f>VLOOKUP(G22,PRUEBA[],2,FALSE)</f>
        <v>11</v>
      </c>
      <c r="D22" s="53">
        <v>18</v>
      </c>
      <c r="E22" s="34">
        <v>0</v>
      </c>
      <c r="F22" s="33" t="s">
        <v>45</v>
      </c>
      <c r="G22" s="26" t="s">
        <v>45</v>
      </c>
      <c r="J22" t="str">
        <f xml:space="preserve"> CONCATENATE($J$1," ",Tabla12[[#This Row],[GROUP FK]],",",Tabla12[[#This Row],[ITEM FK]],",",Tabla12[[#This Row],[posicion]])</f>
        <v>EXEC ADD_GRUPO_ITEM 3,74,5</v>
      </c>
      <c r="K22">
        <f>VLOOKUP(P22,ITEMS[],2,FALSE)</f>
        <v>74</v>
      </c>
      <c r="L22">
        <f>VLOOKUP(Q22,GRUPOITEM[],2,FALSE)</f>
        <v>3</v>
      </c>
      <c r="M22">
        <v>20</v>
      </c>
      <c r="N22" s="1">
        <v>5</v>
      </c>
      <c r="O22" s="1"/>
      <c r="P22" s="47" t="s">
        <v>287</v>
      </c>
      <c r="Q22" s="53" t="s">
        <v>126</v>
      </c>
    </row>
    <row r="23" spans="1:17" x14ac:dyDescent="0.25">
      <c r="A23" s="34" t="str">
        <f xml:space="preserve"> CONCATENATE($A$2," ",Tabla11[[#This Row],[EXAMEN FK]],",",Tabla11[[#This Row],[ITEM FK]],",",Tabla11[[#This Row],[posicion]])</f>
        <v>EXEC ADD_PLANTILLA_ITEM 12,42,0</v>
      </c>
      <c r="B23" s="53">
        <f>VLOOKUP(F23,ITEMS[],2,FALSE)</f>
        <v>42</v>
      </c>
      <c r="C23" s="53">
        <f>VLOOKUP(G23,PRUEBA[],2,FALSE)</f>
        <v>12</v>
      </c>
      <c r="D23" s="53">
        <v>19</v>
      </c>
      <c r="E23" s="34">
        <v>0</v>
      </c>
      <c r="F23" s="32" t="s">
        <v>43</v>
      </c>
      <c r="G23" s="27" t="s">
        <v>43</v>
      </c>
      <c r="J23" t="str">
        <f xml:space="preserve"> CONCATENATE($J$1," ",Tabla12[[#This Row],[GROUP FK]],",",Tabla12[[#This Row],[ITEM FK]],",",Tabla12[[#This Row],[posicion]])</f>
        <v>EXEC ADD_GRUPO_ITEM 3,75,6</v>
      </c>
      <c r="K23">
        <f>VLOOKUP(P23,ITEMS[],2,FALSE)</f>
        <v>75</v>
      </c>
      <c r="L23">
        <f>VLOOKUP(Q23,GRUPOITEM[],2,FALSE)</f>
        <v>3</v>
      </c>
      <c r="M23">
        <v>21</v>
      </c>
      <c r="N23" s="1">
        <v>6</v>
      </c>
      <c r="O23" s="1"/>
      <c r="P23" s="47" t="s">
        <v>67</v>
      </c>
      <c r="Q23" s="53" t="s">
        <v>126</v>
      </c>
    </row>
    <row r="24" spans="1:17" x14ac:dyDescent="0.25">
      <c r="A24" s="34" t="str">
        <f xml:space="preserve"> CONCATENATE($A$2," ",Tabla11[[#This Row],[EXAMEN FK]],",",Tabla11[[#This Row],[ITEM FK]],",",Tabla11[[#This Row],[posicion]])</f>
        <v>EXEC ADD_PLANTILLA_ITEM 13,50,0</v>
      </c>
      <c r="B24" s="53">
        <f>VLOOKUP(F24,ITEMS[],2,FALSE)</f>
        <v>50</v>
      </c>
      <c r="C24" s="53">
        <f>VLOOKUP(G24,PRUEBA[],2,FALSE)</f>
        <v>13</v>
      </c>
      <c r="D24" s="53">
        <v>20</v>
      </c>
      <c r="E24" s="34">
        <v>0</v>
      </c>
      <c r="F24" s="33" t="s">
        <v>331</v>
      </c>
      <c r="G24" s="33" t="s">
        <v>331</v>
      </c>
      <c r="J24" t="str">
        <f xml:space="preserve"> CONCATENATE($J$1," ",Tabla12[[#This Row],[GROUP FK]],",",Tabla12[[#This Row],[ITEM FK]],",",Tabla12[[#This Row],[posicion]])</f>
        <v>EXEC ADD_GRUPO_ITEM 3,76,7</v>
      </c>
      <c r="K24">
        <f>VLOOKUP(P24,ITEMS[],2,FALSE)</f>
        <v>76</v>
      </c>
      <c r="L24">
        <f>VLOOKUP(Q24,GRUPOITEM[],2,FALSE)</f>
        <v>3</v>
      </c>
      <c r="M24">
        <v>22</v>
      </c>
      <c r="N24" s="1">
        <v>7</v>
      </c>
      <c r="O24" s="1"/>
      <c r="P24" s="47" t="s">
        <v>68</v>
      </c>
      <c r="Q24" s="53" t="s">
        <v>126</v>
      </c>
    </row>
    <row r="25" spans="1:17" x14ac:dyDescent="0.25">
      <c r="A25" s="34" t="str">
        <f xml:space="preserve"> CONCATENATE($A$2," ",Tabla11[[#This Row],[EXAMEN FK]],",",Tabla11[[#This Row],[ITEM FK]],",",Tabla11[[#This Row],[posicion]])</f>
        <v>EXEC ADD_PLANTILLA_ITEM 22,51,0</v>
      </c>
      <c r="B25" s="53">
        <f>VLOOKUP(F25,ITEMS[],2,FALSE)</f>
        <v>51</v>
      </c>
      <c r="C25" s="53">
        <f>VLOOKUP(G25,PRUEBA[],2,FALSE)</f>
        <v>22</v>
      </c>
      <c r="D25" s="53">
        <v>21</v>
      </c>
      <c r="E25" s="34">
        <v>0</v>
      </c>
      <c r="F25" s="31" t="s">
        <v>401</v>
      </c>
      <c r="G25" s="31" t="s">
        <v>401</v>
      </c>
      <c r="J25" t="str">
        <f xml:space="preserve"> CONCATENATE($J$1," ",Tabla12[[#This Row],[GROUP FK]],",",Tabla12[[#This Row],[ITEM FK]],",",Tabla12[[#This Row],[posicion]])</f>
        <v>EXEC ADD_GRUPO_ITEM 5,162,0</v>
      </c>
      <c r="K25">
        <f>VLOOKUP(P25,ITEMS[],2,FALSE)</f>
        <v>162</v>
      </c>
      <c r="L25">
        <f>VLOOKUP(Q25,GRUPOITEM[],2,FALSE)</f>
        <v>5</v>
      </c>
      <c r="M25">
        <v>23</v>
      </c>
      <c r="N25" s="1">
        <v>0</v>
      </c>
      <c r="O25" s="1"/>
      <c r="P25" s="48" t="s">
        <v>276</v>
      </c>
      <c r="Q25" s="53" t="s">
        <v>291</v>
      </c>
    </row>
    <row r="26" spans="1:17" x14ac:dyDescent="0.25">
      <c r="A26" s="34" t="str">
        <f xml:space="preserve"> CONCATENATE($A$2," ",Tabla11[[#This Row],[EXAMEN FK]],",",Tabla11[[#This Row],[ITEM FK]],",",Tabla11[[#This Row],[posicion]])</f>
        <v>EXEC ADD_PLANTILLA_ITEM 14,45,0</v>
      </c>
      <c r="B26" s="53">
        <f>VLOOKUP(F26,ITEMS[],2,FALSE)</f>
        <v>45</v>
      </c>
      <c r="C26" s="53">
        <f>VLOOKUP(G26,PRUEBA[],2,FALSE)</f>
        <v>14</v>
      </c>
      <c r="D26" s="53">
        <v>22</v>
      </c>
      <c r="E26" s="34">
        <v>0</v>
      </c>
      <c r="F26" s="33" t="s">
        <v>55</v>
      </c>
      <c r="G26" s="26" t="s">
        <v>55</v>
      </c>
      <c r="J26" t="str">
        <f xml:space="preserve"> CONCATENATE($J$1," ",Tabla12[[#This Row],[GROUP FK]],",",Tabla12[[#This Row],[ITEM FK]],",",Tabla12[[#This Row],[posicion]])</f>
        <v>EXEC ADD_GRUPO_ITEM 5,163,1</v>
      </c>
      <c r="K26">
        <f>VLOOKUP(P26,ITEMS[],2,FALSE)</f>
        <v>163</v>
      </c>
      <c r="L26">
        <f>VLOOKUP(Q26,GRUPOITEM[],2,FALSE)</f>
        <v>5</v>
      </c>
      <c r="M26">
        <v>24</v>
      </c>
      <c r="N26" s="1">
        <v>1</v>
      </c>
      <c r="O26" s="1"/>
      <c r="P26" s="48" t="s">
        <v>277</v>
      </c>
      <c r="Q26" s="53" t="s">
        <v>291</v>
      </c>
    </row>
    <row r="27" spans="1:17" x14ac:dyDescent="0.25">
      <c r="A27" s="34" t="str">
        <f xml:space="preserve"> CONCATENATE($A$2," ",Tabla11[[#This Row],[EXAMEN FK]],",",Tabla11[[#This Row],[ITEM FK]],",",Tabla11[[#This Row],[posicion]])</f>
        <v>EXEC ADD_PLANTILLA_ITEM 15,44,0</v>
      </c>
      <c r="B27" s="53">
        <f>VLOOKUP(F27,ITEMS[],2,FALSE)</f>
        <v>44</v>
      </c>
      <c r="C27" s="53">
        <f>VLOOKUP(G27,PRUEBA[],2,FALSE)</f>
        <v>15</v>
      </c>
      <c r="D27" s="53">
        <v>23</v>
      </c>
      <c r="E27" s="34">
        <v>0</v>
      </c>
      <c r="F27" s="33" t="s">
        <v>44</v>
      </c>
      <c r="G27" s="26" t="s">
        <v>44</v>
      </c>
      <c r="J27" t="str">
        <f xml:space="preserve"> CONCATENATE($J$1," ",Tabla12[[#This Row],[GROUP FK]],",",Tabla12[[#This Row],[ITEM FK]],",",Tabla12[[#This Row],[posicion]])</f>
        <v>EXEC ADD_GRUPO_ITEM 5,164,2</v>
      </c>
      <c r="K27">
        <f>VLOOKUP(P27,ITEMS[],2,FALSE)</f>
        <v>164</v>
      </c>
      <c r="L27">
        <f>VLOOKUP(Q27,GRUPOITEM[],2,FALSE)</f>
        <v>5</v>
      </c>
      <c r="M27">
        <v>25</v>
      </c>
      <c r="N27" s="1">
        <v>2</v>
      </c>
      <c r="O27" s="1"/>
      <c r="P27" s="48" t="s">
        <v>278</v>
      </c>
      <c r="Q27" s="53" t="s">
        <v>291</v>
      </c>
    </row>
    <row r="28" spans="1:17" x14ac:dyDescent="0.25">
      <c r="A28" s="34" t="str">
        <f xml:space="preserve"> CONCATENATE($A$2," ",Tabla11[[#This Row],[EXAMEN FK]],",",Tabla11[[#This Row],[ITEM FK]],",",Tabla11[[#This Row],[posicion]])</f>
        <v>EXEC ADD_PLANTILLA_ITEM 16,47,0</v>
      </c>
      <c r="B28" s="53">
        <f>VLOOKUP(F28,ITEMS[],2,FALSE)</f>
        <v>47</v>
      </c>
      <c r="C28" s="53">
        <f>VLOOKUP(G28,PRUEBA[],2,FALSE)</f>
        <v>16</v>
      </c>
      <c r="D28" s="53">
        <v>24</v>
      </c>
      <c r="E28" s="34">
        <v>0</v>
      </c>
      <c r="F28" s="33" t="s">
        <v>308</v>
      </c>
      <c r="G28" s="33" t="s">
        <v>308</v>
      </c>
      <c r="J28" t="str">
        <f xml:space="preserve"> CONCATENATE($J$1," ",Tabla12[[#This Row],[GROUP FK]],",",Tabla12[[#This Row],[ITEM FK]],",",Tabla12[[#This Row],[posicion]])</f>
        <v>EXEC ADD_GRUPO_ITEM 4,114,0</v>
      </c>
      <c r="K28">
        <f>VLOOKUP(P28,ITEMS[],2,FALSE)</f>
        <v>114</v>
      </c>
      <c r="L28">
        <f>VLOOKUP(Q28,GRUPOITEM[],2,FALSE)</f>
        <v>4</v>
      </c>
      <c r="M28">
        <v>26</v>
      </c>
      <c r="N28" s="1">
        <v>0</v>
      </c>
      <c r="O28" s="1"/>
      <c r="P28" s="48" t="s">
        <v>73</v>
      </c>
      <c r="Q28" s="53" t="s">
        <v>167</v>
      </c>
    </row>
    <row r="29" spans="1:17" x14ac:dyDescent="0.25">
      <c r="A29" s="34" t="str">
        <f xml:space="preserve"> CONCATENATE($A$2," ",Tabla11[[#This Row],[EXAMEN FK]],",",Tabla11[[#This Row],[ITEM FK]],",",Tabla11[[#This Row],[posicion]])</f>
        <v>EXEC ADD_PLANTILLA_ITEM 17,46,0</v>
      </c>
      <c r="B29" s="53">
        <f>VLOOKUP(F29,ITEMS[],2,FALSE)</f>
        <v>46</v>
      </c>
      <c r="C29" s="53">
        <f>VLOOKUP(G29,PRUEBA[],2,FALSE)</f>
        <v>17</v>
      </c>
      <c r="D29" s="53">
        <v>25</v>
      </c>
      <c r="E29" s="34">
        <v>0</v>
      </c>
      <c r="F29" s="33" t="s">
        <v>324</v>
      </c>
      <c r="G29" s="33" t="s">
        <v>324</v>
      </c>
      <c r="J29" t="str">
        <f xml:space="preserve"> CONCATENATE($J$1," ",Tabla12[[#This Row],[GROUP FK]],",",Tabla12[[#This Row],[ITEM FK]],",",Tabla12[[#This Row],[posicion]])</f>
        <v>EXEC ADD_GRUPO_ITEM 4,115,1</v>
      </c>
      <c r="K29">
        <f>VLOOKUP(P29,ITEMS[],2,FALSE)</f>
        <v>115</v>
      </c>
      <c r="L29">
        <f>VLOOKUP(Q29,GRUPOITEM[],2,FALSE)</f>
        <v>4</v>
      </c>
      <c r="M29">
        <v>27</v>
      </c>
      <c r="N29" s="1">
        <v>1</v>
      </c>
      <c r="O29" s="1"/>
      <c r="P29" s="48" t="s">
        <v>74</v>
      </c>
      <c r="Q29" s="53" t="s">
        <v>167</v>
      </c>
    </row>
    <row r="30" spans="1:17" x14ac:dyDescent="0.25">
      <c r="A30" s="34" t="str">
        <f xml:space="preserve"> CONCATENATE($A$2," ",Tabla11[[#This Row],[EXAMEN FK]],",",Tabla11[[#This Row],[ITEM FK]],",",Tabla11[[#This Row],[posicion]])</f>
        <v>EXEC ADD_PLANTILLA_ITEM 18,53,0</v>
      </c>
      <c r="B30" s="53">
        <f>VLOOKUP(F30,ITEMS[],2,FALSE)</f>
        <v>53</v>
      </c>
      <c r="C30" s="53">
        <f>VLOOKUP(G30,PRUEBA[],2,FALSE)</f>
        <v>18</v>
      </c>
      <c r="D30" s="53">
        <v>26</v>
      </c>
      <c r="E30" s="34">
        <v>0</v>
      </c>
      <c r="F30" s="33" t="s">
        <v>50</v>
      </c>
      <c r="G30" s="26" t="s">
        <v>50</v>
      </c>
      <c r="J30" t="str">
        <f xml:space="preserve"> CONCATENATE($J$1," ",Tabla12[[#This Row],[GROUP FK]],",",Tabla12[[#This Row],[ITEM FK]],",",Tabla12[[#This Row],[posicion]])</f>
        <v>EXEC ADD_GRUPO_ITEM 4,116,2</v>
      </c>
      <c r="K30">
        <f>VLOOKUP(P30,ITEMS[],2,FALSE)</f>
        <v>116</v>
      </c>
      <c r="L30">
        <f>VLOOKUP(Q30,GRUPOITEM[],2,FALSE)</f>
        <v>4</v>
      </c>
      <c r="M30">
        <v>28</v>
      </c>
      <c r="N30" s="1">
        <v>2</v>
      </c>
      <c r="O30" s="1"/>
      <c r="P30" s="48" t="s">
        <v>75</v>
      </c>
      <c r="Q30" s="53" t="s">
        <v>167</v>
      </c>
    </row>
    <row r="31" spans="1:17" x14ac:dyDescent="0.25">
      <c r="A31" s="34" t="str">
        <f xml:space="preserve"> CONCATENATE($A$2," ",Tabla11[[#This Row],[EXAMEN FK]],",",Tabla11[[#This Row],[ITEM FK]],",",Tabla11[[#This Row],[posicion]])</f>
        <v>EXEC ADD_PLANTILLA_ITEM 19,54,0</v>
      </c>
      <c r="B31" s="53">
        <f>VLOOKUP(F31,ITEMS[],2,FALSE)</f>
        <v>54</v>
      </c>
      <c r="C31" s="53">
        <f>VLOOKUP(G31,PRUEBA[],2,FALSE)</f>
        <v>19</v>
      </c>
      <c r="D31" s="53">
        <v>27</v>
      </c>
      <c r="E31" s="34">
        <v>0</v>
      </c>
      <c r="F31" s="33" t="s">
        <v>51</v>
      </c>
      <c r="G31" s="26" t="s">
        <v>51</v>
      </c>
      <c r="J31" t="str">
        <f xml:space="preserve"> CONCATENATE($J$1," ",Tabla12[[#This Row],[GROUP FK]],",",Tabla12[[#This Row],[ITEM FK]],",",Tabla12[[#This Row],[posicion]])</f>
        <v>EXEC ADD_GRUPO_ITEM 4,117,3</v>
      </c>
      <c r="K31">
        <f>VLOOKUP(P31,ITEMS[],2,FALSE)</f>
        <v>117</v>
      </c>
      <c r="L31">
        <f>VLOOKUP(Q31,GRUPOITEM[],2,FALSE)</f>
        <v>4</v>
      </c>
      <c r="M31">
        <v>29</v>
      </c>
      <c r="N31" s="1">
        <v>3</v>
      </c>
      <c r="O31" s="1"/>
      <c r="P31" s="48" t="s">
        <v>76</v>
      </c>
      <c r="Q31" s="53" t="s">
        <v>167</v>
      </c>
    </row>
    <row r="32" spans="1:17" x14ac:dyDescent="0.25">
      <c r="A32" s="34" t="str">
        <f xml:space="preserve"> CONCATENATE($A$2," ",Tabla11[[#This Row],[EXAMEN FK]],",",Tabla11[[#This Row],[ITEM FK]],",",Tabla11[[#This Row],[posicion]])</f>
        <v>EXEC ADD_PLANTILLA_ITEM 20,55,0</v>
      </c>
      <c r="B32" s="53">
        <f>VLOOKUP(F32,ITEMS[],2,FALSE)</f>
        <v>55</v>
      </c>
      <c r="C32" s="53">
        <f>VLOOKUP(G32,PRUEBA[],2,FALSE)</f>
        <v>20</v>
      </c>
      <c r="D32" s="53">
        <v>28</v>
      </c>
      <c r="E32" s="34">
        <v>0</v>
      </c>
      <c r="F32" s="33" t="s">
        <v>52</v>
      </c>
      <c r="G32" s="26" t="s">
        <v>52</v>
      </c>
      <c r="J32" t="str">
        <f xml:space="preserve"> CONCATENATE($J$1," ",Tabla12[[#This Row],[GROUP FK]],",",Tabla12[[#This Row],[ITEM FK]],",",Tabla12[[#This Row],[posicion]])</f>
        <v>EXEC ADD_GRUPO_ITEM 4,118,4</v>
      </c>
      <c r="K32">
        <f>VLOOKUP(P32,ITEMS[],2,FALSE)</f>
        <v>118</v>
      </c>
      <c r="L32">
        <f>VLOOKUP(Q32,GRUPOITEM[],2,FALSE)</f>
        <v>4</v>
      </c>
      <c r="M32">
        <v>30</v>
      </c>
      <c r="N32" s="1">
        <v>4</v>
      </c>
      <c r="O32" s="1"/>
      <c r="P32" s="48" t="s">
        <v>77</v>
      </c>
      <c r="Q32" s="53" t="s">
        <v>167</v>
      </c>
    </row>
    <row r="33" spans="1:21" x14ac:dyDescent="0.25">
      <c r="A33" s="34" t="str">
        <f xml:space="preserve"> CONCATENATE($A$2," ",Tabla11[[#This Row],[EXAMEN FK]],",",Tabla11[[#This Row],[ITEM FK]],",",Tabla11[[#This Row],[posicion]])</f>
        <v>EXEC ADD_PLANTILLA_ITEM 21,56,0</v>
      </c>
      <c r="B33" s="53">
        <f>VLOOKUP(F33,ITEMS[],2,FALSE)</f>
        <v>56</v>
      </c>
      <c r="C33" s="53">
        <f>VLOOKUP(G33,PRUEBA[],2,FALSE)</f>
        <v>21</v>
      </c>
      <c r="D33" s="53">
        <v>29</v>
      </c>
      <c r="E33" s="34">
        <v>0</v>
      </c>
      <c r="F33" s="33" t="s">
        <v>53</v>
      </c>
      <c r="G33" s="26" t="s">
        <v>53</v>
      </c>
      <c r="J33" t="str">
        <f xml:space="preserve"> CONCATENATE($J$1," ",Tabla12[[#This Row],[GROUP FK]],",",Tabla12[[#This Row],[ITEM FK]],",",Tabla12[[#This Row],[posicion]])</f>
        <v>EXEC ADD_GRUPO_ITEM 4,119,5</v>
      </c>
      <c r="K33">
        <f>VLOOKUP(P33,ITEMS[],2,FALSE)</f>
        <v>119</v>
      </c>
      <c r="L33">
        <f>VLOOKUP(Q33,GRUPOITEM[],2,FALSE)</f>
        <v>4</v>
      </c>
      <c r="M33">
        <v>31</v>
      </c>
      <c r="N33" s="1">
        <v>5</v>
      </c>
      <c r="O33" s="1"/>
      <c r="P33" s="48" t="s">
        <v>78</v>
      </c>
      <c r="Q33" s="53" t="s">
        <v>167</v>
      </c>
    </row>
    <row r="34" spans="1:21" x14ac:dyDescent="0.25">
      <c r="A34" s="34" t="str">
        <f xml:space="preserve"> CONCATENATE($A$2," ",Tabla11[[#This Row],[EXAMEN FK]],",",Tabla11[[#This Row],[ITEM FK]],",",Tabla11[[#This Row],[posicion]])</f>
        <v>EXEC ADD_PLANTILLA_ITEM 23,57,0</v>
      </c>
      <c r="B34" s="53">
        <f>VLOOKUP(F34,ITEMS[],2,FALSE)</f>
        <v>57</v>
      </c>
      <c r="C34" s="53">
        <f>VLOOKUP(G34,PRUEBA[],2,FALSE)</f>
        <v>23</v>
      </c>
      <c r="D34" s="53">
        <v>30</v>
      </c>
      <c r="E34" s="34">
        <v>0</v>
      </c>
      <c r="F34" s="33" t="s">
        <v>54</v>
      </c>
      <c r="G34" s="26" t="s">
        <v>54</v>
      </c>
      <c r="J34" t="str">
        <f xml:space="preserve"> CONCATENATE($J$1," ",Tabla12[[#This Row],[GROUP FK]],",",Tabla12[[#This Row],[ITEM FK]],",",Tabla12[[#This Row],[posicion]])</f>
        <v>EXEC ADD_GRUPO_ITEM 4,120,6</v>
      </c>
      <c r="K34">
        <f>VLOOKUP(P34,ITEMS[],2,FALSE)</f>
        <v>120</v>
      </c>
      <c r="L34">
        <f>VLOOKUP(Q34,GRUPOITEM[],2,FALSE)</f>
        <v>4</v>
      </c>
      <c r="M34">
        <v>32</v>
      </c>
      <c r="N34" s="1">
        <v>6</v>
      </c>
      <c r="O34" s="1"/>
      <c r="P34" s="48" t="s">
        <v>79</v>
      </c>
      <c r="Q34" s="53" t="s">
        <v>167</v>
      </c>
    </row>
    <row r="35" spans="1:21" x14ac:dyDescent="0.25">
      <c r="A35" s="34" t="str">
        <f xml:space="preserve"> CONCATENATE($A$2," ",Tabla11[[#This Row],[EXAMEN FK]],",",Tabla11[[#This Row],[ITEM FK]],",",Tabla11[[#This Row],[posicion]])</f>
        <v>EXEC ADD_PLANTILLA_ITEM 24,52,0</v>
      </c>
      <c r="B35" s="53">
        <f>VLOOKUP(F35,ITEMS[],2,FALSE)</f>
        <v>52</v>
      </c>
      <c r="C35" s="53">
        <f>VLOOKUP(G35,PRUEBA[],2,FALSE)</f>
        <v>24</v>
      </c>
      <c r="D35" s="53">
        <v>31</v>
      </c>
      <c r="E35" s="34">
        <v>0</v>
      </c>
      <c r="F35" s="33" t="s">
        <v>49</v>
      </c>
      <c r="G35" s="26" t="s">
        <v>49</v>
      </c>
      <c r="J35" t="str">
        <f xml:space="preserve"> CONCATENATE($J$1," ",Tabla12[[#This Row],[GROUP FK]],",",Tabla12[[#This Row],[ITEM FK]],",",Tabla12[[#This Row],[posicion]])</f>
        <v>EXEC ADD_GRUPO_ITEM 4,121,7</v>
      </c>
      <c r="K35">
        <f>VLOOKUP(P35,ITEMS[],2,FALSE)</f>
        <v>121</v>
      </c>
      <c r="L35">
        <f>VLOOKUP(Q35,GRUPOITEM[],2,FALSE)</f>
        <v>4</v>
      </c>
      <c r="M35">
        <v>33</v>
      </c>
      <c r="N35" s="1">
        <v>7</v>
      </c>
      <c r="O35" s="1"/>
      <c r="P35" s="48" t="s">
        <v>80</v>
      </c>
      <c r="Q35" s="53" t="s">
        <v>167</v>
      </c>
    </row>
    <row r="36" spans="1:21" x14ac:dyDescent="0.25">
      <c r="A36" s="34" t="str">
        <f xml:space="preserve"> CONCATENATE($A$2," ",Tabla11[[#This Row],[EXAMEN FK]],",",Tabla11[[#This Row],[ITEM FK]],",",Tabla11[[#This Row],[posicion]])</f>
        <v>EXEC ADD_PLANTILLA_ITEM 25,187,0</v>
      </c>
      <c r="B36" s="53">
        <f>VLOOKUP(F36,ITEMS[],2,FALSE)</f>
        <v>187</v>
      </c>
      <c r="C36" s="53">
        <f>VLOOKUP(G36,PRUEBA[],2,FALSE)</f>
        <v>25</v>
      </c>
      <c r="D36" s="53">
        <v>32</v>
      </c>
      <c r="E36" s="34">
        <v>0</v>
      </c>
      <c r="F36" s="33" t="s">
        <v>309</v>
      </c>
      <c r="G36" s="27" t="s">
        <v>136</v>
      </c>
      <c r="J36" t="str">
        <f xml:space="preserve"> CONCATENATE($J$1," ",Tabla12[[#This Row],[GROUP FK]],",",Tabla12[[#This Row],[ITEM FK]],",",Tabla12[[#This Row],[posicion]])</f>
        <v>EXEC ADD_GRUPO_ITEM 4,122,8</v>
      </c>
      <c r="K36">
        <f>VLOOKUP(P36,ITEMS[],2,FALSE)</f>
        <v>122</v>
      </c>
      <c r="L36">
        <f>VLOOKUP(Q36,GRUPOITEM[],2,FALSE)</f>
        <v>4</v>
      </c>
      <c r="M36">
        <v>34</v>
      </c>
      <c r="N36" s="1">
        <v>8</v>
      </c>
      <c r="O36" s="1"/>
      <c r="P36" s="48" t="s">
        <v>81</v>
      </c>
      <c r="Q36" s="53" t="s">
        <v>167</v>
      </c>
      <c r="T36" s="1"/>
      <c r="U36" s="1"/>
    </row>
    <row r="37" spans="1:21" x14ac:dyDescent="0.25">
      <c r="A37" s="34" t="str">
        <f xml:space="preserve"> CONCATENATE($A$2," ",Tabla11[[#This Row],[EXAMEN FK]],",",Tabla11[[#This Row],[ITEM FK]],",",Tabla11[[#This Row],[posicion]])</f>
        <v>EXEC ADD_PLANTILLA_ITEM 25,188,1</v>
      </c>
      <c r="B37" s="53">
        <f>VLOOKUP(F37,ITEMS[],2,FALSE)</f>
        <v>188</v>
      </c>
      <c r="C37" s="53">
        <f>VLOOKUP(G37,PRUEBA[],2,FALSE)</f>
        <v>25</v>
      </c>
      <c r="D37" s="53">
        <v>33</v>
      </c>
      <c r="E37" s="34">
        <v>1</v>
      </c>
      <c r="F37" s="33" t="s">
        <v>310</v>
      </c>
      <c r="G37" s="27" t="s">
        <v>136</v>
      </c>
      <c r="J37" t="str">
        <f xml:space="preserve"> CONCATENATE($J$1," ",Tabla12[[#This Row],[GROUP FK]],",",Tabla12[[#This Row],[ITEM FK]],",",Tabla12[[#This Row],[posicion]])</f>
        <v>EXEC ADD_GRUPO_ITEM 4,123,9</v>
      </c>
      <c r="K37">
        <f>VLOOKUP(P37,ITEMS[],2,FALSE)</f>
        <v>123</v>
      </c>
      <c r="L37">
        <f>VLOOKUP(Q37,GRUPOITEM[],2,FALSE)</f>
        <v>4</v>
      </c>
      <c r="M37">
        <v>35</v>
      </c>
      <c r="N37" s="1">
        <v>9</v>
      </c>
      <c r="O37" s="1"/>
      <c r="P37" s="48" t="s">
        <v>82</v>
      </c>
      <c r="Q37" s="53" t="s">
        <v>167</v>
      </c>
      <c r="T37" s="1"/>
      <c r="U37" s="1"/>
    </row>
    <row r="38" spans="1:21" x14ac:dyDescent="0.25">
      <c r="A38" s="34" t="str">
        <f xml:space="preserve"> CONCATENATE($A$2," ",Tabla11[[#This Row],[EXAMEN FK]],",",Tabla11[[#This Row],[ITEM FK]],",",Tabla11[[#This Row],[posicion]])</f>
        <v>EXEC ADD_PLANTILLA_ITEM 25,191,2</v>
      </c>
      <c r="B38" s="53">
        <f>VLOOKUP(F38,ITEMS[],2,FALSE)</f>
        <v>191</v>
      </c>
      <c r="C38" s="53">
        <f>VLOOKUP(G38,PRUEBA[],2,FALSE)</f>
        <v>25</v>
      </c>
      <c r="D38" s="53">
        <v>34</v>
      </c>
      <c r="E38" s="34">
        <v>2</v>
      </c>
      <c r="F38" s="33" t="s">
        <v>42</v>
      </c>
      <c r="G38" s="27" t="s">
        <v>136</v>
      </c>
      <c r="J38" t="str">
        <f xml:space="preserve"> CONCATENATE($J$1," ",Tabla12[[#This Row],[GROUP FK]],",",Tabla12[[#This Row],[ITEM FK]],",",Tabla12[[#This Row],[posicion]])</f>
        <v>EXEC ADD_GRUPO_ITEM 4,124,10</v>
      </c>
      <c r="K38">
        <f>VLOOKUP(P38,ITEMS[],2,FALSE)</f>
        <v>124</v>
      </c>
      <c r="L38">
        <f>VLOOKUP(Q38,GRUPOITEM[],2,FALSE)</f>
        <v>4</v>
      </c>
      <c r="M38">
        <v>36</v>
      </c>
      <c r="N38" s="1">
        <v>10</v>
      </c>
      <c r="O38" s="1"/>
      <c r="P38" s="48" t="s">
        <v>83</v>
      </c>
      <c r="Q38" s="53" t="s">
        <v>167</v>
      </c>
      <c r="T38" s="1"/>
      <c r="U38" s="1"/>
    </row>
    <row r="39" spans="1:21" x14ac:dyDescent="0.25">
      <c r="A39" s="34" t="str">
        <f xml:space="preserve"> CONCATENATE($A$2," ",Tabla11[[#This Row],[EXAMEN FK]],",",Tabla11[[#This Row],[ITEM FK]],",",Tabla11[[#This Row],[posicion]])</f>
        <v>EXEC ADD_PLANTILLA_ITEM 25,189,3</v>
      </c>
      <c r="B39" s="53">
        <f>VLOOKUP(F39,ITEMS[],2,FALSE)</f>
        <v>189</v>
      </c>
      <c r="C39" s="53">
        <f>VLOOKUP(G39,PRUEBA[],2,FALSE)</f>
        <v>25</v>
      </c>
      <c r="D39" s="53">
        <v>35</v>
      </c>
      <c r="E39" s="34">
        <v>3</v>
      </c>
      <c r="F39" s="33" t="s">
        <v>329</v>
      </c>
      <c r="G39" s="27" t="s">
        <v>136</v>
      </c>
      <c r="J39" t="str">
        <f xml:space="preserve"> CONCATENATE($J$1," ",Tabla12[[#This Row],[GROUP FK]],",",Tabla12[[#This Row],[ITEM FK]],",",Tabla12[[#This Row],[posicion]])</f>
        <v>EXEC ADD_GRUPO_ITEM 4,125,11</v>
      </c>
      <c r="K39">
        <f>VLOOKUP(P39,ITEMS[],2,FALSE)</f>
        <v>125</v>
      </c>
      <c r="L39">
        <f>VLOOKUP(Q39,GRUPOITEM[],2,FALSE)</f>
        <v>4</v>
      </c>
      <c r="M39">
        <v>37</v>
      </c>
      <c r="N39" s="1">
        <v>11</v>
      </c>
      <c r="O39" s="1"/>
      <c r="P39" s="48" t="s">
        <v>84</v>
      </c>
      <c r="Q39" s="53" t="s">
        <v>167</v>
      </c>
      <c r="T39" s="1"/>
      <c r="U39" s="1"/>
    </row>
    <row r="40" spans="1:21" x14ac:dyDescent="0.25">
      <c r="A40" s="34" t="str">
        <f xml:space="preserve"> CONCATENATE($A$2," ",Tabla11[[#This Row],[EXAMEN FK]],",",Tabla11[[#This Row],[ITEM FK]],",",Tabla11[[#This Row],[posicion]])</f>
        <v>EXEC ADD_PLANTILLA_ITEM 25,190,4</v>
      </c>
      <c r="B40" s="53">
        <f>VLOOKUP(F40,ITEMS[],2,FALSE)</f>
        <v>190</v>
      </c>
      <c r="C40" s="53">
        <f>VLOOKUP(G40,PRUEBA[],2,FALSE)</f>
        <v>25</v>
      </c>
      <c r="D40" s="53">
        <v>36</v>
      </c>
      <c r="E40" s="34">
        <v>4</v>
      </c>
      <c r="F40" s="33" t="s">
        <v>330</v>
      </c>
      <c r="G40" s="27" t="s">
        <v>136</v>
      </c>
      <c r="J40" t="str">
        <f xml:space="preserve"> CONCATENATE($J$1," ",Tabla12[[#This Row],[GROUP FK]],",",Tabla12[[#This Row],[ITEM FK]],",",Tabla12[[#This Row],[posicion]])</f>
        <v>EXEC ADD_GRUPO_ITEM 4,126,12</v>
      </c>
      <c r="K40">
        <f>VLOOKUP(P40,ITEMS[],2,FALSE)</f>
        <v>126</v>
      </c>
      <c r="L40">
        <f>VLOOKUP(Q40,GRUPOITEM[],2,FALSE)</f>
        <v>4</v>
      </c>
      <c r="M40">
        <v>38</v>
      </c>
      <c r="N40" s="1">
        <v>12</v>
      </c>
      <c r="O40" s="1"/>
      <c r="P40" s="48" t="s">
        <v>85</v>
      </c>
      <c r="Q40" s="53" t="s">
        <v>167</v>
      </c>
      <c r="T40" s="1"/>
      <c r="U40" s="1"/>
    </row>
    <row r="41" spans="1:21" x14ac:dyDescent="0.25">
      <c r="A41" s="34" t="str">
        <f xml:space="preserve"> CONCATENATE($A$2," ",Tabla11[[#This Row],[EXAMEN FK]],",",Tabla11[[#This Row],[ITEM FK]],",",Tabla11[[#This Row],[posicion]])</f>
        <v>EXEC ADD_PLANTILLA_ITEM 26,49,0</v>
      </c>
      <c r="B41" s="53">
        <f>VLOOKUP(F41,ITEMS[],2,FALSE)</f>
        <v>49</v>
      </c>
      <c r="C41" s="53">
        <f>VLOOKUP(G41,PRUEBA[],2,FALSE)</f>
        <v>26</v>
      </c>
      <c r="D41" s="53">
        <v>37</v>
      </c>
      <c r="E41" s="34">
        <v>0</v>
      </c>
      <c r="F41" s="33" t="s">
        <v>47</v>
      </c>
      <c r="G41" s="26" t="s">
        <v>47</v>
      </c>
      <c r="J41" t="str">
        <f xml:space="preserve"> CONCATENATE($J$1," ",Tabla12[[#This Row],[GROUP FK]],",",Tabla12[[#This Row],[ITEM FK]],",",Tabla12[[#This Row],[posicion]])</f>
        <v>EXEC ADD_GRUPO_ITEM 4,127,13</v>
      </c>
      <c r="K41">
        <f>VLOOKUP(P41,ITEMS[],2,FALSE)</f>
        <v>127</v>
      </c>
      <c r="L41">
        <f>VLOOKUP(Q41,GRUPOITEM[],2,FALSE)</f>
        <v>4</v>
      </c>
      <c r="M41">
        <v>39</v>
      </c>
      <c r="N41" s="1">
        <v>13</v>
      </c>
      <c r="O41" s="1"/>
      <c r="P41" s="48" t="s">
        <v>86</v>
      </c>
      <c r="Q41" s="53" t="s">
        <v>167</v>
      </c>
      <c r="T41" s="1"/>
      <c r="U41" s="1"/>
    </row>
    <row r="42" spans="1:21" x14ac:dyDescent="0.25">
      <c r="A42" s="34" t="str">
        <f xml:space="preserve"> CONCATENATE($A$2," ",Tabla11[[#This Row],[EXAMEN FK]],",",Tabla11[[#This Row],[ITEM FK]],",",Tabla11[[#This Row],[posicion]])</f>
        <v>EXEC ADD_PLANTILLA_ITEM 27,48,0</v>
      </c>
      <c r="B42" s="53">
        <f>VLOOKUP(F42,ITEMS[],2,FALSE)</f>
        <v>48</v>
      </c>
      <c r="C42" s="53">
        <f>VLOOKUP(G42,PRUEBA[],2,FALSE)</f>
        <v>27</v>
      </c>
      <c r="D42" s="53">
        <v>38</v>
      </c>
      <c r="E42" s="34">
        <v>0</v>
      </c>
      <c r="F42" s="33" t="s">
        <v>46</v>
      </c>
      <c r="G42" s="26" t="s">
        <v>46</v>
      </c>
      <c r="J42" t="str">
        <f xml:space="preserve"> CONCATENATE($J$1," ",Tabla12[[#This Row],[GROUP FK]],",",Tabla12[[#This Row],[ITEM FK]],",",Tabla12[[#This Row],[posicion]])</f>
        <v>EXEC ADD_GRUPO_ITEM 4,128,14</v>
      </c>
      <c r="K42">
        <f>VLOOKUP(P42,ITEMS[],2,FALSE)</f>
        <v>128</v>
      </c>
      <c r="L42">
        <f>VLOOKUP(Q42,GRUPOITEM[],2,FALSE)</f>
        <v>4</v>
      </c>
      <c r="M42">
        <v>40</v>
      </c>
      <c r="N42" s="1">
        <v>14</v>
      </c>
      <c r="O42" s="1"/>
      <c r="P42" s="48" t="s">
        <v>87</v>
      </c>
      <c r="Q42" s="53" t="s">
        <v>167</v>
      </c>
      <c r="T42" s="1"/>
      <c r="U42" s="1"/>
    </row>
    <row r="43" spans="1:21" x14ac:dyDescent="0.25">
      <c r="A43" s="34" t="str">
        <f xml:space="preserve"> CONCATENATE($A$2," ",Tabla11[[#This Row],[EXAMEN FK]],",",Tabla11[[#This Row],[ITEM FK]],",",Tabla11[[#This Row],[posicion]])</f>
        <v>EXEC ADD_PLANTILLA_ITEM 28,196,0</v>
      </c>
      <c r="B43" s="53">
        <f>VLOOKUP(F43,ITEMS[],2,FALSE)</f>
        <v>196</v>
      </c>
      <c r="C43" s="53">
        <f>VLOOKUP(G43,PRUEBA[],2,FALSE)</f>
        <v>28</v>
      </c>
      <c r="D43" s="53">
        <v>39</v>
      </c>
      <c r="E43" s="34">
        <v>0</v>
      </c>
      <c r="F43" s="26" t="s">
        <v>137</v>
      </c>
      <c r="G43" s="26" t="s">
        <v>137</v>
      </c>
      <c r="J43" t="str">
        <f xml:space="preserve"> CONCATENATE($J$1," ",Tabla12[[#This Row],[GROUP FK]],",",Tabla12[[#This Row],[ITEM FK]],",",Tabla12[[#This Row],[posicion]])</f>
        <v>EXEC ADD_GRUPO_ITEM 4,129,15</v>
      </c>
      <c r="K43">
        <f>VLOOKUP(P43,ITEMS[],2,FALSE)</f>
        <v>129</v>
      </c>
      <c r="L43">
        <f>VLOOKUP(Q43,GRUPOITEM[],2,FALSE)</f>
        <v>4</v>
      </c>
      <c r="M43">
        <v>41</v>
      </c>
      <c r="N43" s="1">
        <v>15</v>
      </c>
      <c r="O43" s="1"/>
      <c r="P43" s="48" t="s">
        <v>88</v>
      </c>
      <c r="Q43" s="53" t="s">
        <v>167</v>
      </c>
      <c r="T43" s="1"/>
      <c r="U43" s="1"/>
    </row>
    <row r="44" spans="1:21" x14ac:dyDescent="0.25">
      <c r="A44" s="34" t="str">
        <f xml:space="preserve"> CONCATENATE($A$2," ",Tabla11[[#This Row],[EXAMEN FK]],",",Tabla11[[#This Row],[ITEM FK]],",",Tabla11[[#This Row],[posicion]])</f>
        <v>EXEC ADD_PLANTILLA_ITEM 1,183,0</v>
      </c>
      <c r="B44" s="53">
        <f>VLOOKUP(F44,ITEMS[],2,FALSE)</f>
        <v>183</v>
      </c>
      <c r="C44" s="53">
        <f>VLOOKUP(G44,PRUEBA[],2,FALSE)</f>
        <v>1</v>
      </c>
      <c r="D44" s="53">
        <v>40</v>
      </c>
      <c r="E44" s="34">
        <v>0</v>
      </c>
      <c r="F44" s="78" t="s">
        <v>301</v>
      </c>
      <c r="G44" s="26" t="s">
        <v>14</v>
      </c>
      <c r="J44" t="str">
        <f xml:space="preserve"> CONCATENATE($J$1," ",Tabla12[[#This Row],[GROUP FK]],",",Tabla12[[#This Row],[ITEM FK]],",",Tabla12[[#This Row],[posicion]])</f>
        <v>EXEC ADD_GRUPO_ITEM 4,130,16</v>
      </c>
      <c r="K44">
        <f>VLOOKUP(P44,ITEMS[],2,FALSE)</f>
        <v>130</v>
      </c>
      <c r="L44">
        <f>VLOOKUP(Q44,GRUPOITEM[],2,FALSE)</f>
        <v>4</v>
      </c>
      <c r="M44">
        <v>42</v>
      </c>
      <c r="N44" s="1">
        <v>16</v>
      </c>
      <c r="O44" s="1"/>
      <c r="P44" s="48" t="s">
        <v>89</v>
      </c>
      <c r="Q44" s="53" t="s">
        <v>167</v>
      </c>
      <c r="T44" s="1"/>
      <c r="U44" s="1"/>
    </row>
    <row r="45" spans="1:21" x14ac:dyDescent="0.25">
      <c r="A45" s="34" t="str">
        <f xml:space="preserve"> CONCATENATE($A$2," ",Tabla11[[#This Row],[EXAMEN FK]],",",Tabla11[[#This Row],[ITEM FK]],",",Tabla11[[#This Row],[posicion]])</f>
        <v>EXEC ADD_PLANTILLA_ITEM 1,184,1</v>
      </c>
      <c r="B45" s="53">
        <f>VLOOKUP(F45,ITEMS[],2,FALSE)</f>
        <v>184</v>
      </c>
      <c r="C45" s="53">
        <f>VLOOKUP(G45,PRUEBA[],2,FALSE)</f>
        <v>1</v>
      </c>
      <c r="D45" s="53">
        <v>41</v>
      </c>
      <c r="E45" s="34">
        <v>1</v>
      </c>
      <c r="F45" s="78" t="s">
        <v>302</v>
      </c>
      <c r="G45" s="26" t="s">
        <v>14</v>
      </c>
      <c r="J45" t="str">
        <f xml:space="preserve"> CONCATENATE($J$1," ",Tabla12[[#This Row],[GROUP FK]],",",Tabla12[[#This Row],[ITEM FK]],",",Tabla12[[#This Row],[posicion]])</f>
        <v>EXEC ADD_GRUPO_ITEM 4,131,17</v>
      </c>
      <c r="K45">
        <f>VLOOKUP(P45,ITEMS[],2,FALSE)</f>
        <v>131</v>
      </c>
      <c r="L45">
        <f>VLOOKUP(Q45,GRUPOITEM[],2,FALSE)</f>
        <v>4</v>
      </c>
      <c r="M45">
        <v>43</v>
      </c>
      <c r="N45" s="1">
        <v>17</v>
      </c>
      <c r="O45" s="1"/>
      <c r="P45" s="48" t="s">
        <v>90</v>
      </c>
      <c r="Q45" s="53" t="s">
        <v>167</v>
      </c>
      <c r="T45" s="1"/>
      <c r="U45" s="1"/>
    </row>
    <row r="46" spans="1:21" x14ac:dyDescent="0.25">
      <c r="A46" s="34" t="str">
        <f xml:space="preserve"> CONCATENATE($A$2," ",Tabla11[[#This Row],[EXAMEN FK]],",",Tabla11[[#This Row],[ITEM FK]],",",Tabla11[[#This Row],[posicion]])</f>
        <v>EXEC ADD_PLANTILLA_ITEM 1,185,2</v>
      </c>
      <c r="B46" s="53">
        <f>VLOOKUP(F46,ITEMS[],2,FALSE)</f>
        <v>185</v>
      </c>
      <c r="C46" s="53">
        <f>VLOOKUP(G46,PRUEBA[],2,FALSE)</f>
        <v>1</v>
      </c>
      <c r="D46" s="53">
        <v>42</v>
      </c>
      <c r="E46" s="34">
        <v>2</v>
      </c>
      <c r="F46" s="78" t="s">
        <v>303</v>
      </c>
      <c r="G46" s="26" t="s">
        <v>14</v>
      </c>
      <c r="J46" t="str">
        <f xml:space="preserve"> CONCATENATE($J$1," ",Tabla12[[#This Row],[GROUP FK]],",",Tabla12[[#This Row],[ITEM FK]],",",Tabla12[[#This Row],[posicion]])</f>
        <v>EXEC ADD_GRUPO_ITEM 4,132,18</v>
      </c>
      <c r="K46">
        <f>VLOOKUP(P46,ITEMS[],2,FALSE)</f>
        <v>132</v>
      </c>
      <c r="L46">
        <f>VLOOKUP(Q46,GRUPOITEM[],2,FALSE)</f>
        <v>4</v>
      </c>
      <c r="M46">
        <v>44</v>
      </c>
      <c r="N46" s="1">
        <v>18</v>
      </c>
      <c r="O46" s="1"/>
      <c r="P46" s="48" t="s">
        <v>91</v>
      </c>
      <c r="Q46" s="53" t="s">
        <v>167</v>
      </c>
      <c r="T46" s="1"/>
      <c r="U46" s="1"/>
    </row>
    <row r="47" spans="1:21" x14ac:dyDescent="0.25">
      <c r="A47" s="34" t="str">
        <f xml:space="preserve"> CONCATENATE($A$2," ",Tabla11[[#This Row],[EXAMEN FK]],",",Tabla11[[#This Row],[ITEM FK]],",",Tabla11[[#This Row],[posicion]])</f>
        <v>EXEC ADD_PLANTILLA_ITEM 29,110,1</v>
      </c>
      <c r="B47" s="53">
        <f>VLOOKUP(F47,ITEMS[],2,FALSE)</f>
        <v>110</v>
      </c>
      <c r="C47" s="53">
        <f>VLOOKUP(G47,PRUEBA[],2,FALSE)</f>
        <v>29</v>
      </c>
      <c r="D47" s="53">
        <v>43</v>
      </c>
      <c r="E47" s="34">
        <v>1</v>
      </c>
      <c r="F47" s="32" t="s">
        <v>71</v>
      </c>
      <c r="G47" s="85" t="s">
        <v>323</v>
      </c>
      <c r="J47" t="str">
        <f xml:space="preserve"> CONCATENATE($J$1," ",Tabla12[[#This Row],[GROUP FK]],",",Tabla12[[#This Row],[ITEM FK]],",",Tabla12[[#This Row],[posicion]])</f>
        <v>EXEC ADD_GRUPO_ITEM 4,133,19</v>
      </c>
      <c r="K47">
        <f>VLOOKUP(P47,ITEMS[],2,FALSE)</f>
        <v>133</v>
      </c>
      <c r="L47">
        <f>VLOOKUP(Q47,GRUPOITEM[],2,FALSE)</f>
        <v>4</v>
      </c>
      <c r="M47">
        <v>45</v>
      </c>
      <c r="N47" s="1">
        <v>19</v>
      </c>
      <c r="O47" s="1"/>
      <c r="P47" s="48" t="s">
        <v>92</v>
      </c>
      <c r="Q47" s="53" t="s">
        <v>167</v>
      </c>
      <c r="T47" s="1"/>
      <c r="U47" s="1"/>
    </row>
    <row r="48" spans="1:21" x14ac:dyDescent="0.25">
      <c r="A48" s="34" t="str">
        <f xml:space="preserve"> CONCATENATE($A$2," ",Tabla11[[#This Row],[EXAMEN FK]],",",Tabla11[[#This Row],[ITEM FK]],",",Tabla11[[#This Row],[posicion]])</f>
        <v>EXEC ADD_PLANTILLA_ITEM 29,111,0</v>
      </c>
      <c r="B48" s="53">
        <f>VLOOKUP(F48,ITEMS[],2,FALSE)</f>
        <v>111</v>
      </c>
      <c r="C48" s="53">
        <f>VLOOKUP(G48,PRUEBA[],2,FALSE)</f>
        <v>29</v>
      </c>
      <c r="D48" s="53">
        <v>44</v>
      </c>
      <c r="E48" s="34">
        <v>0</v>
      </c>
      <c r="F48" s="33" t="s">
        <v>317</v>
      </c>
      <c r="G48" s="85" t="s">
        <v>323</v>
      </c>
      <c r="J48" t="str">
        <f xml:space="preserve"> CONCATENATE($J$1," ",Tabla12[[#This Row],[GROUP FK]],",",Tabla12[[#This Row],[ITEM FK]],",",Tabla12[[#This Row],[posicion]])</f>
        <v>EXEC ADD_GRUPO_ITEM 4,134,20</v>
      </c>
      <c r="K48">
        <f>VLOOKUP(P48,ITEMS[],2,FALSE)</f>
        <v>134</v>
      </c>
      <c r="L48">
        <f>VLOOKUP(Q48,GRUPOITEM[],2,FALSE)</f>
        <v>4</v>
      </c>
      <c r="M48">
        <v>46</v>
      </c>
      <c r="N48" s="1">
        <v>20</v>
      </c>
      <c r="O48" s="1"/>
      <c r="P48" s="48" t="s">
        <v>93</v>
      </c>
      <c r="Q48" s="53" t="s">
        <v>167</v>
      </c>
      <c r="T48" s="1"/>
      <c r="U48" s="1"/>
    </row>
    <row r="49" spans="1:21" ht="18" customHeight="1" x14ac:dyDescent="0.25">
      <c r="A49" s="34" t="str">
        <f xml:space="preserve"> CONCATENATE($A$2," ",Tabla11[[#This Row],[EXAMEN FK]],",",Tabla11[[#This Row],[ITEM FK]],",",Tabla11[[#This Row],[posicion]])</f>
        <v>EXEC ADD_PLANTILLA_ITEM 29,112,2</v>
      </c>
      <c r="B49" s="53">
        <f>VLOOKUP(F49,ITEMS[],2,FALSE)</f>
        <v>112</v>
      </c>
      <c r="C49" s="53">
        <f>VLOOKUP(G49,PRUEBA[],2,FALSE)</f>
        <v>29</v>
      </c>
      <c r="D49" s="53">
        <v>45</v>
      </c>
      <c r="E49" s="34">
        <v>2</v>
      </c>
      <c r="F49" s="33" t="s">
        <v>72</v>
      </c>
      <c r="G49" s="85" t="s">
        <v>323</v>
      </c>
      <c r="J49" t="str">
        <f xml:space="preserve"> CONCATENATE($J$1," ",Tabla12[[#This Row],[GROUP FK]],",",Tabla12[[#This Row],[ITEM FK]],",",Tabla12[[#This Row],[posicion]])</f>
        <v>EXEC ADD_GRUPO_ITEM 4,135,21</v>
      </c>
      <c r="K49">
        <f>VLOOKUP(P49,ITEMS[],2,FALSE)</f>
        <v>135</v>
      </c>
      <c r="L49">
        <f>VLOOKUP(Q49,GRUPOITEM[],2,FALSE)</f>
        <v>4</v>
      </c>
      <c r="M49">
        <v>47</v>
      </c>
      <c r="N49" s="1">
        <v>21</v>
      </c>
      <c r="O49" s="1"/>
      <c r="P49" s="48" t="s">
        <v>94</v>
      </c>
      <c r="Q49" s="53" t="s">
        <v>167</v>
      </c>
      <c r="T49" s="1"/>
      <c r="U49" s="1"/>
    </row>
    <row r="50" spans="1:21" ht="23.25" customHeight="1" x14ac:dyDescent="0.25">
      <c r="A50" s="34" t="str">
        <f xml:space="preserve"> CONCATENATE($A$2," ",Tabla11[[#This Row],[EXAMEN FK]],",",Tabla11[[#This Row],[ITEM FK]],",",Tabla11[[#This Row],[posicion]])</f>
        <v>EXEC ADD_PLANTILLA_ITEM 29,113,3</v>
      </c>
      <c r="B50" s="53">
        <f>VLOOKUP(F50,ITEMS[],2,FALSE)</f>
        <v>113</v>
      </c>
      <c r="C50" s="53">
        <f>VLOOKUP(G50,PRUEBA[],2,FALSE)</f>
        <v>29</v>
      </c>
      <c r="D50" s="53">
        <v>46</v>
      </c>
      <c r="E50" s="34">
        <v>3</v>
      </c>
      <c r="F50" s="32" t="s">
        <v>271</v>
      </c>
      <c r="G50" s="85" t="s">
        <v>323</v>
      </c>
      <c r="J50" t="str">
        <f xml:space="preserve"> CONCATENATE($J$1," ",Tabla12[[#This Row],[GROUP FK]],",",Tabla12[[#This Row],[ITEM FK]],",",Tabla12[[#This Row],[posicion]])</f>
        <v>EXEC ADD_GRUPO_ITEM 4,136,22</v>
      </c>
      <c r="K50">
        <f>VLOOKUP(P50,ITEMS[],2,FALSE)</f>
        <v>136</v>
      </c>
      <c r="L50">
        <f>VLOOKUP(Q50,GRUPOITEM[],2,FALSE)</f>
        <v>4</v>
      </c>
      <c r="M50">
        <v>48</v>
      </c>
      <c r="N50" s="1">
        <v>22</v>
      </c>
      <c r="O50" s="1"/>
      <c r="P50" s="48" t="s">
        <v>95</v>
      </c>
      <c r="Q50" s="53" t="s">
        <v>167</v>
      </c>
      <c r="T50" s="1"/>
      <c r="U50" s="1"/>
    </row>
    <row r="51" spans="1:21" x14ac:dyDescent="0.25">
      <c r="A51" s="34" t="str">
        <f xml:space="preserve"> CONCATENATE($A$2," ",Tabla11[[#This Row],[EXAMEN FK]],",",Tabla11[[#This Row],[ITEM FK]],",",Tabla11[[#This Row],[posicion]])</f>
        <v>EXEC ADD_PLANTILLA_ITEM 31,165,0</v>
      </c>
      <c r="B51" s="53">
        <f>VLOOKUP(F51,ITEMS[],2,FALSE)</f>
        <v>165</v>
      </c>
      <c r="C51" s="53">
        <f>VLOOKUP(G51,PRUEBA[],2,FALSE)</f>
        <v>31</v>
      </c>
      <c r="D51" s="53">
        <v>47</v>
      </c>
      <c r="E51" s="34">
        <v>0</v>
      </c>
      <c r="F51" s="64" t="s">
        <v>272</v>
      </c>
      <c r="G51" s="27" t="s">
        <v>156</v>
      </c>
      <c r="J51" t="str">
        <f xml:space="preserve"> CONCATENATE($J$1," ",Tabla12[[#This Row],[GROUP FK]],",",Tabla12[[#This Row],[ITEM FK]],",",Tabla12[[#This Row],[posicion]])</f>
        <v>EXEC ADD_GRUPO_ITEM 4,137,23</v>
      </c>
      <c r="K51">
        <f>VLOOKUP(P51,ITEMS[],2,FALSE)</f>
        <v>137</v>
      </c>
      <c r="L51">
        <f>VLOOKUP(Q51,GRUPOITEM[],2,FALSE)</f>
        <v>4</v>
      </c>
      <c r="M51">
        <v>49</v>
      </c>
      <c r="N51" s="1">
        <v>23</v>
      </c>
      <c r="O51" s="1"/>
      <c r="P51" s="48" t="s">
        <v>96</v>
      </c>
      <c r="Q51" s="53" t="s">
        <v>167</v>
      </c>
      <c r="T51" s="1"/>
      <c r="U51" s="1"/>
    </row>
    <row r="52" spans="1:21" ht="20.25" customHeight="1" x14ac:dyDescent="0.25">
      <c r="A52" s="34" t="str">
        <f xml:space="preserve"> CONCATENATE($A$2," ",Tabla11[[#This Row],[EXAMEN FK]],",",Tabla11[[#This Row],[ITEM FK]],",",Tabla11[[#This Row],[posicion]])</f>
        <v>EXEC ADD_PLANTILLA_ITEM 31,166,1</v>
      </c>
      <c r="B52" s="53">
        <f>VLOOKUP(F52,ITEMS[],2,FALSE)</f>
        <v>166</v>
      </c>
      <c r="C52" s="53">
        <f>VLOOKUP(G52,PRUEBA[],2,FALSE)</f>
        <v>31</v>
      </c>
      <c r="D52" s="53">
        <v>48</v>
      </c>
      <c r="E52" s="34">
        <v>1</v>
      </c>
      <c r="F52" s="64" t="s">
        <v>273</v>
      </c>
      <c r="G52" s="27" t="s">
        <v>156</v>
      </c>
      <c r="J52" t="str">
        <f xml:space="preserve"> CONCATENATE($J$1," ",Tabla12[[#This Row],[GROUP FK]],",",Tabla12[[#This Row],[ITEM FK]],",",Tabla12[[#This Row],[posicion]])</f>
        <v>EXEC ADD_GRUPO_ITEM 4,138,24</v>
      </c>
      <c r="K52">
        <f>VLOOKUP(P52,ITEMS[],2,FALSE)</f>
        <v>138</v>
      </c>
      <c r="L52">
        <f>VLOOKUP(Q52,GRUPOITEM[],2,FALSE)</f>
        <v>4</v>
      </c>
      <c r="M52">
        <v>50</v>
      </c>
      <c r="N52" s="1">
        <v>24</v>
      </c>
      <c r="O52" s="1"/>
      <c r="P52" s="48" t="s">
        <v>97</v>
      </c>
      <c r="Q52" s="53" t="s">
        <v>167</v>
      </c>
      <c r="T52" s="1"/>
      <c r="U52" s="1"/>
    </row>
    <row r="53" spans="1:21" x14ac:dyDescent="0.25">
      <c r="A53" s="34" t="str">
        <f xml:space="preserve"> CONCATENATE($A$2," ",Tabla11[[#This Row],[EXAMEN FK]],",",Tabla11[[#This Row],[ITEM FK]],",",Tabla11[[#This Row],[posicion]])</f>
        <v>EXEC ADD_PLANTILLA_ITEM 31,167,2</v>
      </c>
      <c r="B53" s="53">
        <f>VLOOKUP(F53,ITEMS[],2,FALSE)</f>
        <v>167</v>
      </c>
      <c r="C53" s="53">
        <f>VLOOKUP(G53,PRUEBA[],2,FALSE)</f>
        <v>31</v>
      </c>
      <c r="D53" s="53">
        <v>49</v>
      </c>
      <c r="E53" s="34">
        <v>2</v>
      </c>
      <c r="F53" s="64" t="s">
        <v>274</v>
      </c>
      <c r="G53" s="27" t="s">
        <v>156</v>
      </c>
      <c r="J53" t="str">
        <f xml:space="preserve"> CONCATENATE($J$1," ",Tabla12[[#This Row],[GROUP FK]],",",Tabla12[[#This Row],[ITEM FK]],",",Tabla12[[#This Row],[posicion]])</f>
        <v>EXEC ADD_GRUPO_ITEM 4,139,25</v>
      </c>
      <c r="K53">
        <f>VLOOKUP(P53,ITEMS[],2,FALSE)</f>
        <v>139</v>
      </c>
      <c r="L53">
        <f>VLOOKUP(Q53,GRUPOITEM[],2,FALSE)</f>
        <v>4</v>
      </c>
      <c r="M53">
        <v>51</v>
      </c>
      <c r="N53" s="1">
        <v>25</v>
      </c>
      <c r="O53" s="1"/>
      <c r="P53" s="48" t="s">
        <v>98</v>
      </c>
      <c r="Q53" s="53" t="s">
        <v>167</v>
      </c>
      <c r="T53" s="1"/>
      <c r="U53" s="1"/>
    </row>
    <row r="54" spans="1:21" x14ac:dyDescent="0.25">
      <c r="A54" s="34" t="str">
        <f xml:space="preserve"> CONCATENATE($A$2," ",Tabla11[[#This Row],[EXAMEN FK]],",",Tabla11[[#This Row],[ITEM FK]],",",Tabla11[[#This Row],[posicion]])</f>
        <v>EXEC ADD_PLANTILLA_ITEM 31,168,3</v>
      </c>
      <c r="B54" s="53">
        <f>VLOOKUP(F54,ITEMS[],2,FALSE)</f>
        <v>168</v>
      </c>
      <c r="C54" s="53">
        <f>VLOOKUP(G54,PRUEBA[],2,FALSE)</f>
        <v>31</v>
      </c>
      <c r="D54" s="53">
        <v>50</v>
      </c>
      <c r="E54" s="34">
        <v>3</v>
      </c>
      <c r="F54" s="64" t="s">
        <v>275</v>
      </c>
      <c r="G54" s="27" t="s">
        <v>156</v>
      </c>
      <c r="J54" t="str">
        <f xml:space="preserve"> CONCATENATE($J$1," ",Tabla12[[#This Row],[GROUP FK]],",",Tabla12[[#This Row],[ITEM FK]],",",Tabla12[[#This Row],[posicion]])</f>
        <v>EXEC ADD_GRUPO_ITEM 4,140,26</v>
      </c>
      <c r="K54">
        <f>VLOOKUP(P54,ITEMS[],2,FALSE)</f>
        <v>140</v>
      </c>
      <c r="L54">
        <f>VLOOKUP(Q54,GRUPOITEM[],2,FALSE)</f>
        <v>4</v>
      </c>
      <c r="M54">
        <v>52</v>
      </c>
      <c r="N54" s="1">
        <v>26</v>
      </c>
      <c r="O54" s="1"/>
      <c r="P54" s="48" t="s">
        <v>99</v>
      </c>
      <c r="Q54" s="53" t="s">
        <v>167</v>
      </c>
      <c r="T54" s="1"/>
      <c r="U54" s="1"/>
    </row>
    <row r="55" spans="1:21" x14ac:dyDescent="0.25">
      <c r="A55" s="34" t="str">
        <f xml:space="preserve"> CONCATENATE($A$2," ",Tabla11[[#This Row],[EXAMEN FK]],",",Tabla11[[#This Row],[ITEM FK]],",",Tabla11[[#This Row],[posicion]])</f>
        <v>EXEC ADD_PLANTILLA_ITEM 33,176,1</v>
      </c>
      <c r="B55" s="53">
        <f>VLOOKUP(F55,ITEMS[],2,FALSE)</f>
        <v>176</v>
      </c>
      <c r="C55" s="53">
        <f>VLOOKUP(G55,PRUEBA[],2,FALSE)</f>
        <v>33</v>
      </c>
      <c r="D55" s="53">
        <v>51</v>
      </c>
      <c r="E55" s="34">
        <v>1</v>
      </c>
      <c r="F55" s="64" t="s">
        <v>293</v>
      </c>
      <c r="G55" s="27" t="s">
        <v>140</v>
      </c>
      <c r="J55" t="str">
        <f xml:space="preserve"> CONCATENATE($J$1," ",Tabla12[[#This Row],[GROUP FK]],",",Tabla12[[#This Row],[ITEM FK]],",",Tabla12[[#This Row],[posicion]])</f>
        <v>EXEC ADD_GRUPO_ITEM 4,141,27</v>
      </c>
      <c r="K55">
        <f>VLOOKUP(P55,ITEMS[],2,FALSE)</f>
        <v>141</v>
      </c>
      <c r="L55">
        <f>VLOOKUP(Q55,GRUPOITEM[],2,FALSE)</f>
        <v>4</v>
      </c>
      <c r="M55">
        <v>53</v>
      </c>
      <c r="N55" s="1">
        <v>27</v>
      </c>
      <c r="O55" s="1"/>
      <c r="P55" s="48" t="s">
        <v>100</v>
      </c>
      <c r="Q55" s="53" t="s">
        <v>167</v>
      </c>
      <c r="T55" s="1"/>
      <c r="U55" s="1"/>
    </row>
    <row r="56" spans="1:21" x14ac:dyDescent="0.25">
      <c r="A56" s="34" t="str">
        <f xml:space="preserve"> CONCATENATE($A$2," ",Tabla11[[#This Row],[EXAMEN FK]],",",Tabla11[[#This Row],[ITEM FK]],",",Tabla11[[#This Row],[posicion]])</f>
        <v>EXEC ADD_PLANTILLA_ITEM 33,177,2</v>
      </c>
      <c r="B56" s="53">
        <f>VLOOKUP(F56,ITEMS[],2,FALSE)</f>
        <v>177</v>
      </c>
      <c r="C56" s="53">
        <f>VLOOKUP(G56,PRUEBA[],2,FALSE)</f>
        <v>33</v>
      </c>
      <c r="D56" s="53">
        <v>52</v>
      </c>
      <c r="E56" s="34">
        <v>2</v>
      </c>
      <c r="F56" s="64" t="s">
        <v>294</v>
      </c>
      <c r="G56" s="27" t="s">
        <v>140</v>
      </c>
      <c r="J56" t="str">
        <f xml:space="preserve"> CONCATENATE($J$1," ",Tabla12[[#This Row],[GROUP FK]],",",Tabla12[[#This Row],[ITEM FK]],",",Tabla12[[#This Row],[posicion]])</f>
        <v>EXEC ADD_GRUPO_ITEM 4,142,28</v>
      </c>
      <c r="K56">
        <f>VLOOKUP(P56,ITEMS[],2,FALSE)</f>
        <v>142</v>
      </c>
      <c r="L56">
        <f>VLOOKUP(Q56,GRUPOITEM[],2,FALSE)</f>
        <v>4</v>
      </c>
      <c r="M56">
        <v>54</v>
      </c>
      <c r="N56" s="1">
        <v>28</v>
      </c>
      <c r="O56" s="1"/>
      <c r="P56" s="48" t="s">
        <v>101</v>
      </c>
      <c r="Q56" s="53" t="s">
        <v>167</v>
      </c>
      <c r="T56" s="1"/>
      <c r="U56" s="1"/>
    </row>
    <row r="57" spans="1:21" x14ac:dyDescent="0.25">
      <c r="A57" s="34" t="str">
        <f xml:space="preserve"> CONCATENATE($A$2," ",Tabla11[[#This Row],[EXAMEN FK]],",",Tabla11[[#This Row],[ITEM FK]],",",Tabla11[[#This Row],[posicion]])</f>
        <v>EXEC ADD_PLANTILLA_ITEM 33,178,3</v>
      </c>
      <c r="B57" s="53">
        <f>VLOOKUP(F57,ITEMS[],2,FALSE)</f>
        <v>178</v>
      </c>
      <c r="C57" s="53">
        <f>VLOOKUP(G57,PRUEBA[],2,FALSE)</f>
        <v>33</v>
      </c>
      <c r="D57" s="53">
        <v>53</v>
      </c>
      <c r="E57" s="34">
        <v>3</v>
      </c>
      <c r="F57" s="64" t="s">
        <v>295</v>
      </c>
      <c r="G57" s="27" t="s">
        <v>140</v>
      </c>
      <c r="J57" t="str">
        <f xml:space="preserve"> CONCATENATE($J$1," ",Tabla12[[#This Row],[GROUP FK]],",",Tabla12[[#This Row],[ITEM FK]],",",Tabla12[[#This Row],[posicion]])</f>
        <v>EXEC ADD_GRUPO_ITEM 4,143,29</v>
      </c>
      <c r="K57">
        <f>VLOOKUP(P57,ITEMS[],2,FALSE)</f>
        <v>143</v>
      </c>
      <c r="L57">
        <f>VLOOKUP(Q57,GRUPOITEM[],2,FALSE)</f>
        <v>4</v>
      </c>
      <c r="M57">
        <v>55</v>
      </c>
      <c r="N57" s="1">
        <v>29</v>
      </c>
      <c r="O57" s="1"/>
      <c r="P57" s="48" t="s">
        <v>102</v>
      </c>
      <c r="Q57" s="53" t="s">
        <v>167</v>
      </c>
      <c r="T57" s="1"/>
      <c r="U57" s="1"/>
    </row>
    <row r="58" spans="1:21" x14ac:dyDescent="0.25">
      <c r="A58" s="34" t="str">
        <f xml:space="preserve"> CONCATENATE($A$2," ",Tabla11[[#This Row],[EXAMEN FK]],",",Tabla11[[#This Row],[ITEM FK]],",",Tabla11[[#This Row],[posicion]])</f>
        <v>EXEC ADD_PLANTILLA_ITEM 33,179,4</v>
      </c>
      <c r="B58" s="53">
        <f>VLOOKUP(F58,ITEMS[],2,FALSE)</f>
        <v>179</v>
      </c>
      <c r="C58" s="53">
        <f>VLOOKUP(G58,PRUEBA[],2,FALSE)</f>
        <v>33</v>
      </c>
      <c r="D58" s="53">
        <v>54</v>
      </c>
      <c r="E58" s="34">
        <v>4</v>
      </c>
      <c r="F58" s="64" t="s">
        <v>296</v>
      </c>
      <c r="G58" s="27" t="s">
        <v>140</v>
      </c>
      <c r="J58" t="str">
        <f xml:space="preserve"> CONCATENATE($J$1," ",Tabla12[[#This Row],[GROUP FK]],",",Tabla12[[#This Row],[ITEM FK]],",",Tabla12[[#This Row],[posicion]])</f>
        <v>EXEC ADD_GRUPO_ITEM 4,144,30</v>
      </c>
      <c r="K58">
        <f>VLOOKUP(P58,ITEMS[],2,FALSE)</f>
        <v>144</v>
      </c>
      <c r="L58">
        <f>VLOOKUP(Q58,GRUPOITEM[],2,FALSE)</f>
        <v>4</v>
      </c>
      <c r="M58">
        <v>56</v>
      </c>
      <c r="N58" s="1">
        <v>30</v>
      </c>
      <c r="O58" s="1"/>
      <c r="P58" s="48" t="s">
        <v>103</v>
      </c>
      <c r="Q58" s="53" t="s">
        <v>167</v>
      </c>
      <c r="T58" s="1"/>
      <c r="U58" s="1"/>
    </row>
    <row r="59" spans="1:21" x14ac:dyDescent="0.25">
      <c r="A59" s="34" t="str">
        <f xml:space="preserve"> CONCATENATE($A$2," ",Tabla11[[#This Row],[EXAMEN FK]],",",Tabla11[[#This Row],[ITEM FK]],",",Tabla11[[#This Row],[posicion]])</f>
        <v>EXEC ADD_PLANTILLA_ITEM 33,180,5</v>
      </c>
      <c r="B59" s="53">
        <f>VLOOKUP(F59,ITEMS[],2,FALSE)</f>
        <v>180</v>
      </c>
      <c r="C59" s="53">
        <f>VLOOKUP(G59,PRUEBA[],2,FALSE)</f>
        <v>33</v>
      </c>
      <c r="D59" s="53">
        <v>55</v>
      </c>
      <c r="E59" s="34">
        <v>5</v>
      </c>
      <c r="F59" s="64" t="s">
        <v>297</v>
      </c>
      <c r="G59" s="27" t="s">
        <v>140</v>
      </c>
      <c r="J59" t="str">
        <f xml:space="preserve"> CONCATENATE($J$1," ",Tabla12[[#This Row],[GROUP FK]],",",Tabla12[[#This Row],[ITEM FK]],",",Tabla12[[#This Row],[posicion]])</f>
        <v>EXEC ADD_GRUPO_ITEM 4,145,31</v>
      </c>
      <c r="K59">
        <f>VLOOKUP(P59,ITEMS[],2,FALSE)</f>
        <v>145</v>
      </c>
      <c r="L59">
        <f>VLOOKUP(Q59,GRUPOITEM[],2,FALSE)</f>
        <v>4</v>
      </c>
      <c r="M59">
        <v>57</v>
      </c>
      <c r="N59" s="1">
        <v>31</v>
      </c>
      <c r="O59" s="1"/>
      <c r="P59" s="48" t="s">
        <v>104</v>
      </c>
      <c r="Q59" s="53" t="s">
        <v>167</v>
      </c>
      <c r="T59" s="1"/>
      <c r="U59" s="1"/>
    </row>
    <row r="60" spans="1:21" x14ac:dyDescent="0.25">
      <c r="A60" s="34" t="str">
        <f xml:space="preserve"> CONCATENATE($A$2," ",Tabla11[[#This Row],[EXAMEN FK]],",",Tabla11[[#This Row],[ITEM FK]],",",Tabla11[[#This Row],[posicion]])</f>
        <v>EXEC ADD_PLANTILLA_ITEM 33,181,6</v>
      </c>
      <c r="B60" s="53">
        <f>VLOOKUP(F60,ITEMS[],2,FALSE)</f>
        <v>181</v>
      </c>
      <c r="C60" s="53">
        <f>VLOOKUP(G60,PRUEBA[],2,FALSE)</f>
        <v>33</v>
      </c>
      <c r="D60" s="53">
        <v>56</v>
      </c>
      <c r="E60" s="34">
        <v>6</v>
      </c>
      <c r="F60" s="64" t="s">
        <v>298</v>
      </c>
      <c r="G60" s="27" t="s">
        <v>140</v>
      </c>
      <c r="J60" t="str">
        <f xml:space="preserve"> CONCATENATE($J$1," ",Tabla12[[#This Row],[GROUP FK]],",",Tabla12[[#This Row],[ITEM FK]],",",Tabla12[[#This Row],[posicion]])</f>
        <v>EXEC ADD_GRUPO_ITEM 4,146,32</v>
      </c>
      <c r="K60">
        <f>VLOOKUP(P60,ITEMS[],2,FALSE)</f>
        <v>146</v>
      </c>
      <c r="L60">
        <f>VLOOKUP(Q60,GRUPOITEM[],2,FALSE)</f>
        <v>4</v>
      </c>
      <c r="M60">
        <v>58</v>
      </c>
      <c r="N60" s="1">
        <v>32</v>
      </c>
      <c r="O60" s="1"/>
      <c r="P60" s="48" t="s">
        <v>105</v>
      </c>
      <c r="Q60" s="53" t="s">
        <v>167</v>
      </c>
      <c r="T60" s="1"/>
      <c r="U60" s="1"/>
    </row>
    <row r="61" spans="1:21" x14ac:dyDescent="0.25">
      <c r="A61" s="34" t="str">
        <f xml:space="preserve"> CONCATENATE($A$2," ",Tabla11[[#This Row],[EXAMEN FK]],",",Tabla11[[#This Row],[ITEM FK]],",",Tabla11[[#This Row],[posicion]])</f>
        <v>EXEC ADD_PLANTILLA_ITEM 33,182,0</v>
      </c>
      <c r="B61" s="53">
        <f>VLOOKUP(F61,ITEMS[],2,FALSE)</f>
        <v>182</v>
      </c>
      <c r="C61" s="53">
        <f>VLOOKUP(G61,PRUEBA[],2,FALSE)</f>
        <v>33</v>
      </c>
      <c r="D61" s="53">
        <v>57</v>
      </c>
      <c r="E61" s="34">
        <v>0</v>
      </c>
      <c r="F61" s="65" t="s">
        <v>299</v>
      </c>
      <c r="G61" s="27" t="s">
        <v>140</v>
      </c>
      <c r="J61" t="str">
        <f xml:space="preserve"> CONCATENATE($J$1," ",Tabla12[[#This Row],[GROUP FK]],",",Tabla12[[#This Row],[ITEM FK]],",",Tabla12[[#This Row],[posicion]])</f>
        <v>EXEC ADD_GRUPO_ITEM 4,147,33</v>
      </c>
      <c r="K61">
        <f>VLOOKUP(P61,ITEMS[],2,FALSE)</f>
        <v>147</v>
      </c>
      <c r="L61">
        <f>VLOOKUP(Q61,GRUPOITEM[],2,FALSE)</f>
        <v>4</v>
      </c>
      <c r="M61">
        <v>59</v>
      </c>
      <c r="N61" s="1">
        <v>33</v>
      </c>
      <c r="O61" s="1"/>
      <c r="P61" s="48" t="s">
        <v>106</v>
      </c>
      <c r="Q61" s="53" t="s">
        <v>167</v>
      </c>
      <c r="T61" s="1"/>
      <c r="U61" s="1"/>
    </row>
    <row r="62" spans="1:21" x14ac:dyDescent="0.25">
      <c r="A62" s="34" t="str">
        <f xml:space="preserve"> CONCATENATE($A$2," ",Tabla11[[#This Row],[EXAMEN FK]],",",Tabla11[[#This Row],[ITEM FK]],",",Tabla11[[#This Row],[posicion]])</f>
        <v>EXEC ADD_PLANTILLA_ITEM 34,169,1</v>
      </c>
      <c r="B62" s="53">
        <f>VLOOKUP(F62,ITEMS[],2,FALSE)</f>
        <v>169</v>
      </c>
      <c r="C62" s="53">
        <f>VLOOKUP(G62,PRUEBA[],2,FALSE)</f>
        <v>34</v>
      </c>
      <c r="D62" s="53">
        <v>58</v>
      </c>
      <c r="E62" s="34">
        <v>1</v>
      </c>
      <c r="F62" s="64" t="s">
        <v>280</v>
      </c>
      <c r="G62" s="27" t="s">
        <v>145</v>
      </c>
      <c r="J62" t="str">
        <f xml:space="preserve"> CONCATENATE($J$1," ",Tabla12[[#This Row],[GROUP FK]],",",Tabla12[[#This Row],[ITEM FK]],",",Tabla12[[#This Row],[posicion]])</f>
        <v>EXEC ADD_GRUPO_ITEM 4,148,34</v>
      </c>
      <c r="K62">
        <f>VLOOKUP(P62,ITEMS[],2,FALSE)</f>
        <v>148</v>
      </c>
      <c r="L62">
        <f>VLOOKUP(Q62,GRUPOITEM[],2,FALSE)</f>
        <v>4</v>
      </c>
      <c r="M62">
        <v>60</v>
      </c>
      <c r="N62" s="1">
        <v>34</v>
      </c>
      <c r="O62" s="1"/>
      <c r="P62" s="48" t="s">
        <v>107</v>
      </c>
      <c r="Q62" s="53" t="s">
        <v>167</v>
      </c>
      <c r="T62" s="1"/>
      <c r="U62" s="1"/>
    </row>
    <row r="63" spans="1:21" ht="21" customHeight="1" x14ac:dyDescent="0.25">
      <c r="A63" s="34" t="str">
        <f xml:space="preserve"> CONCATENATE($A$2," ",Tabla11[[#This Row],[EXAMEN FK]],",",Tabla11[[#This Row],[ITEM FK]],",",Tabla11[[#This Row],[posicion]])</f>
        <v>EXEC ADD_PLANTILLA_ITEM 34,170,2</v>
      </c>
      <c r="B63" s="53">
        <f>VLOOKUP(F63,ITEMS[],2,FALSE)</f>
        <v>170</v>
      </c>
      <c r="C63" s="53">
        <f>VLOOKUP(G63,PRUEBA[],2,FALSE)</f>
        <v>34</v>
      </c>
      <c r="D63" s="53">
        <v>59</v>
      </c>
      <c r="E63" s="34">
        <v>2</v>
      </c>
      <c r="F63" s="64" t="s">
        <v>281</v>
      </c>
      <c r="G63" s="27" t="s">
        <v>145</v>
      </c>
      <c r="J63" t="str">
        <f xml:space="preserve"> CONCATENATE($J$1," ",Tabla12[[#This Row],[GROUP FK]],",",Tabla12[[#This Row],[ITEM FK]],",",Tabla12[[#This Row],[posicion]])</f>
        <v>EXEC ADD_GRUPO_ITEM 4,149,35</v>
      </c>
      <c r="K63">
        <f>VLOOKUP(P63,ITEMS[],2,FALSE)</f>
        <v>149</v>
      </c>
      <c r="L63">
        <f>VLOOKUP(Q63,GRUPOITEM[],2,FALSE)</f>
        <v>4</v>
      </c>
      <c r="M63">
        <v>61</v>
      </c>
      <c r="N63" s="1">
        <v>35</v>
      </c>
      <c r="O63" s="1"/>
      <c r="P63" s="48" t="s">
        <v>108</v>
      </c>
      <c r="Q63" s="53" t="s">
        <v>167</v>
      </c>
      <c r="T63" s="1"/>
      <c r="U63" s="1"/>
    </row>
    <row r="64" spans="1:21" x14ac:dyDescent="0.25">
      <c r="A64" s="34" t="str">
        <f xml:space="preserve"> CONCATENATE($A$2," ",Tabla11[[#This Row],[EXAMEN FK]],",",Tabla11[[#This Row],[ITEM FK]],",",Tabla11[[#This Row],[posicion]])</f>
        <v>EXEC ADD_PLANTILLA_ITEM 34,171,0</v>
      </c>
      <c r="B64" s="53">
        <f>VLOOKUP(F64,ITEMS[],2,FALSE)</f>
        <v>171</v>
      </c>
      <c r="C64" s="53">
        <f>VLOOKUP(G64,PRUEBA[],2,FALSE)</f>
        <v>34</v>
      </c>
      <c r="D64" s="53">
        <v>60</v>
      </c>
      <c r="E64" s="34">
        <v>0</v>
      </c>
      <c r="F64" s="64" t="s">
        <v>279</v>
      </c>
      <c r="G64" s="27" t="s">
        <v>145</v>
      </c>
      <c r="J64" t="str">
        <f xml:space="preserve"> CONCATENATE($J$1," ",Tabla12[[#This Row],[GROUP FK]],",",Tabla12[[#This Row],[ITEM FK]],",",Tabla12[[#This Row],[posicion]])</f>
        <v>EXEC ADD_GRUPO_ITEM 4,150,36</v>
      </c>
      <c r="K64">
        <f>VLOOKUP(P64,ITEMS[],2,FALSE)</f>
        <v>150</v>
      </c>
      <c r="L64">
        <f>VLOOKUP(Q64,GRUPOITEM[],2,FALSE)</f>
        <v>4</v>
      </c>
      <c r="M64">
        <v>62</v>
      </c>
      <c r="N64" s="1">
        <v>36</v>
      </c>
      <c r="O64" s="1"/>
      <c r="P64" s="48" t="s">
        <v>109</v>
      </c>
      <c r="Q64" s="53" t="s">
        <v>167</v>
      </c>
      <c r="T64" s="1"/>
      <c r="U64" s="1"/>
    </row>
    <row r="65" spans="1:21" x14ac:dyDescent="0.25">
      <c r="A65" s="34" t="str">
        <f xml:space="preserve"> CONCATENATE($A$2," ",Tabla11[[#This Row],[EXAMEN FK]],",",Tabla11[[#This Row],[ITEM FK]],",",Tabla11[[#This Row],[posicion]])</f>
        <v>EXEC ADD_PLANTILLA_ITEM 35,107,0</v>
      </c>
      <c r="B65" s="53">
        <f>VLOOKUP(F65,ITEMS[],2,FALSE)</f>
        <v>107</v>
      </c>
      <c r="C65" s="53">
        <f>VLOOKUP(G65,PRUEBA[],2,FALSE)</f>
        <v>35</v>
      </c>
      <c r="D65" s="53">
        <v>61</v>
      </c>
      <c r="E65" s="34">
        <v>0</v>
      </c>
      <c r="F65" s="32" t="s">
        <v>69</v>
      </c>
      <c r="G65" s="27" t="s">
        <v>69</v>
      </c>
      <c r="J65" t="str">
        <f xml:space="preserve"> CONCATENATE($J$1," ",Tabla12[[#This Row],[GROUP FK]],",",Tabla12[[#This Row],[ITEM FK]],",",Tabla12[[#This Row],[posicion]])</f>
        <v>EXEC ADD_GRUPO_ITEM 4,151,37</v>
      </c>
      <c r="K65">
        <f>VLOOKUP(P65,ITEMS[],2,FALSE)</f>
        <v>151</v>
      </c>
      <c r="L65">
        <f>VLOOKUP(Q65,GRUPOITEM[],2,FALSE)</f>
        <v>4</v>
      </c>
      <c r="M65">
        <v>63</v>
      </c>
      <c r="N65" s="1">
        <v>37</v>
      </c>
      <c r="O65" s="1"/>
      <c r="P65" s="48" t="s">
        <v>110</v>
      </c>
      <c r="Q65" s="53" t="s">
        <v>167</v>
      </c>
      <c r="T65" s="1"/>
      <c r="U65" s="1"/>
    </row>
    <row r="66" spans="1:21" x14ac:dyDescent="0.25">
      <c r="A66" s="34" t="str">
        <f xml:space="preserve"> CONCATENATE($A$2," ",Tabla11[[#This Row],[EXAMEN FK]],",",Tabla11[[#This Row],[ITEM FK]],",",Tabla11[[#This Row],[posicion]])</f>
        <v>EXEC ADD_PLANTILLA_ITEM 36,93,1</v>
      </c>
      <c r="B66" s="53">
        <f>VLOOKUP(F66,ITEMS[],2,FALSE)</f>
        <v>93</v>
      </c>
      <c r="C66" s="53">
        <f>VLOOKUP(G66,PRUEBA[],2,FALSE)</f>
        <v>36</v>
      </c>
      <c r="D66" s="53">
        <v>62</v>
      </c>
      <c r="E66" s="34">
        <v>1</v>
      </c>
      <c r="F66" s="64" t="s">
        <v>264</v>
      </c>
      <c r="G66" s="27" t="s">
        <v>121</v>
      </c>
      <c r="J66" t="str">
        <f xml:space="preserve"> CONCATENATE($J$1," ",Tabla12[[#This Row],[GROUP FK]],",",Tabla12[[#This Row],[ITEM FK]],",",Tabla12[[#This Row],[posicion]])</f>
        <v>EXEC ADD_GRUPO_ITEM 4,152,38</v>
      </c>
      <c r="K66">
        <f>VLOOKUP(P66,ITEMS[],2,FALSE)</f>
        <v>152</v>
      </c>
      <c r="L66">
        <f>VLOOKUP(Q66,GRUPOITEM[],2,FALSE)</f>
        <v>4</v>
      </c>
      <c r="M66">
        <v>64</v>
      </c>
      <c r="N66" s="1">
        <v>38</v>
      </c>
      <c r="O66" s="1"/>
      <c r="P66" s="48" t="s">
        <v>111</v>
      </c>
      <c r="Q66" s="53" t="s">
        <v>167</v>
      </c>
      <c r="T66" s="1"/>
      <c r="U66" s="1"/>
    </row>
    <row r="67" spans="1:21" x14ac:dyDescent="0.25">
      <c r="A67" s="34" t="str">
        <f xml:space="preserve"> CONCATENATE($A$2," ",Tabla11[[#This Row],[EXAMEN FK]],",",Tabla11[[#This Row],[ITEM FK]],",",Tabla11[[#This Row],[posicion]])</f>
        <v>EXEC ADD_PLANTILLA_ITEM 36,94,2</v>
      </c>
      <c r="B67" s="53">
        <f>VLOOKUP(F67,ITEMS[],2,FALSE)</f>
        <v>94</v>
      </c>
      <c r="C67" s="53">
        <f>VLOOKUP(G67,PRUEBA[],2,FALSE)</f>
        <v>36</v>
      </c>
      <c r="D67" s="53">
        <v>63</v>
      </c>
      <c r="E67" s="34">
        <v>2</v>
      </c>
      <c r="F67" s="64" t="s">
        <v>265</v>
      </c>
      <c r="G67" s="27" t="s">
        <v>121</v>
      </c>
      <c r="J67" t="str">
        <f xml:space="preserve"> CONCATENATE($J$1," ",Tabla12[[#This Row],[GROUP FK]],",",Tabla12[[#This Row],[ITEM FK]],",",Tabla12[[#This Row],[posicion]])</f>
        <v>EXEC ADD_GRUPO_ITEM 4,153,39</v>
      </c>
      <c r="K67">
        <f>VLOOKUP(P67,ITEMS[],2,FALSE)</f>
        <v>153</v>
      </c>
      <c r="L67">
        <f>VLOOKUP(Q67,GRUPOITEM[],2,FALSE)</f>
        <v>4</v>
      </c>
      <c r="M67">
        <v>65</v>
      </c>
      <c r="N67" s="1">
        <v>39</v>
      </c>
      <c r="O67" s="1"/>
      <c r="P67" s="48" t="s">
        <v>112</v>
      </c>
      <c r="Q67" s="53" t="s">
        <v>167</v>
      </c>
      <c r="T67" s="1"/>
      <c r="U67" s="1"/>
    </row>
    <row r="68" spans="1:21" x14ac:dyDescent="0.25">
      <c r="A68" s="34" t="str">
        <f xml:space="preserve"> CONCATENATE($A$2," ",Tabla11[[#This Row],[EXAMEN FK]],",",Tabla11[[#This Row],[ITEM FK]],",",Tabla11[[#This Row],[posicion]])</f>
        <v>EXEC ADD_PLANTILLA_ITEM 36,95,3</v>
      </c>
      <c r="B68" s="53">
        <f>VLOOKUP(F68,ITEMS[],2,FALSE)</f>
        <v>95</v>
      </c>
      <c r="C68" s="53">
        <f>VLOOKUP(G68,PRUEBA[],2,FALSE)</f>
        <v>36</v>
      </c>
      <c r="D68" s="53">
        <v>64</v>
      </c>
      <c r="E68" s="34">
        <v>3</v>
      </c>
      <c r="F68" s="64" t="s">
        <v>266</v>
      </c>
      <c r="G68" s="27" t="s">
        <v>121</v>
      </c>
      <c r="J68" t="str">
        <f xml:space="preserve"> CONCATENATE($J$1," ",Tabla12[[#This Row],[GROUP FK]],",",Tabla12[[#This Row],[ITEM FK]],",",Tabla12[[#This Row],[posicion]])</f>
        <v>EXEC ADD_GRUPO_ITEM 4,154,40</v>
      </c>
      <c r="K68">
        <f>VLOOKUP(P68,ITEMS[],2,FALSE)</f>
        <v>154</v>
      </c>
      <c r="L68">
        <f>VLOOKUP(Q68,GRUPOITEM[],2,FALSE)</f>
        <v>4</v>
      </c>
      <c r="M68">
        <v>66</v>
      </c>
      <c r="N68" s="1">
        <v>40</v>
      </c>
      <c r="O68" s="1"/>
      <c r="P68" s="48" t="s">
        <v>113</v>
      </c>
      <c r="Q68" s="53" t="s">
        <v>167</v>
      </c>
      <c r="T68" s="1"/>
      <c r="U68" s="1"/>
    </row>
    <row r="69" spans="1:21" x14ac:dyDescent="0.25">
      <c r="A69" s="34" t="str">
        <f xml:space="preserve"> CONCATENATE($A$2," ",Tabla11[[#This Row],[EXAMEN FK]],",",Tabla11[[#This Row],[ITEM FK]],",",Tabla11[[#This Row],[posicion]])</f>
        <v>EXEC ADD_PLANTILLA_ITEM 36,96,4</v>
      </c>
      <c r="B69" s="53">
        <f>VLOOKUP(F69,ITEMS[],2,FALSE)</f>
        <v>96</v>
      </c>
      <c r="C69" s="53">
        <f>VLOOKUP(G69,PRUEBA[],2,FALSE)</f>
        <v>36</v>
      </c>
      <c r="D69" s="53">
        <v>65</v>
      </c>
      <c r="E69" s="34">
        <v>4</v>
      </c>
      <c r="F69" s="64" t="s">
        <v>267</v>
      </c>
      <c r="G69" s="27" t="s">
        <v>121</v>
      </c>
      <c r="J69" t="str">
        <f xml:space="preserve"> CONCATENATE($J$1," ",Tabla12[[#This Row],[GROUP FK]],",",Tabla12[[#This Row],[ITEM FK]],",",Tabla12[[#This Row],[posicion]])</f>
        <v>EXEC ADD_GRUPO_ITEM 4,155,41</v>
      </c>
      <c r="K69">
        <f>VLOOKUP(P69,ITEMS[],2,FALSE)</f>
        <v>155</v>
      </c>
      <c r="L69">
        <f>VLOOKUP(Q69,GRUPOITEM[],2,FALSE)</f>
        <v>4</v>
      </c>
      <c r="M69">
        <v>67</v>
      </c>
      <c r="N69" s="1">
        <v>41</v>
      </c>
      <c r="O69" s="1"/>
      <c r="P69" s="48" t="s">
        <v>114</v>
      </c>
      <c r="Q69" s="53" t="s">
        <v>167</v>
      </c>
      <c r="T69" s="1"/>
      <c r="U69" s="1"/>
    </row>
    <row r="70" spans="1:21" x14ac:dyDescent="0.25">
      <c r="A70" s="34" t="str">
        <f xml:space="preserve"> CONCATENATE($A$2," ",Tabla11[[#This Row],[EXAMEN FK]],",",Tabla11[[#This Row],[ITEM FK]],",",Tabla11[[#This Row],[posicion]])</f>
        <v>EXEC ADD_PLANTILLA_ITEM 36,97,5</v>
      </c>
      <c r="B70" s="53">
        <f>VLOOKUP(F70,ITEMS[],2,FALSE)</f>
        <v>97</v>
      </c>
      <c r="C70" s="53">
        <f>VLOOKUP(G70,PRUEBA[],2,FALSE)</f>
        <v>36</v>
      </c>
      <c r="D70" s="53">
        <v>66</v>
      </c>
      <c r="E70" s="34">
        <v>5</v>
      </c>
      <c r="F70" s="64" t="s">
        <v>268</v>
      </c>
      <c r="G70" s="27" t="s">
        <v>121</v>
      </c>
      <c r="J70" t="str">
        <f xml:space="preserve"> CONCATENATE($J$1," ",Tabla12[[#This Row],[GROUP FK]],",",Tabla12[[#This Row],[ITEM FK]],",",Tabla12[[#This Row],[posicion]])</f>
        <v>EXEC ADD_GRUPO_ITEM 4,156,42</v>
      </c>
      <c r="K70">
        <f>VLOOKUP(P70,ITEMS[],2,FALSE)</f>
        <v>156</v>
      </c>
      <c r="L70">
        <f>VLOOKUP(Q70,GRUPOITEM[],2,FALSE)</f>
        <v>4</v>
      </c>
      <c r="M70">
        <v>68</v>
      </c>
      <c r="N70" s="1">
        <v>42</v>
      </c>
      <c r="O70" s="1"/>
      <c r="P70" s="48" t="s">
        <v>115</v>
      </c>
      <c r="Q70" s="53" t="s">
        <v>167</v>
      </c>
      <c r="T70" s="1"/>
      <c r="U70" s="1"/>
    </row>
    <row r="71" spans="1:21" x14ac:dyDescent="0.25">
      <c r="A71" s="34" t="str">
        <f xml:space="preserve"> CONCATENATE($A$2," ",Tabla11[[#This Row],[EXAMEN FK]],",",Tabla11[[#This Row],[ITEM FK]],",",Tabla11[[#This Row],[posicion]])</f>
        <v>EXEC ADD_PLANTILLA_ITEM 36,98,6</v>
      </c>
      <c r="B71" s="53">
        <f>VLOOKUP(F71,ITEMS[],2,FALSE)</f>
        <v>98</v>
      </c>
      <c r="C71" s="53">
        <f>VLOOKUP(G71,PRUEBA[],2,FALSE)</f>
        <v>36</v>
      </c>
      <c r="D71" s="53">
        <v>67</v>
      </c>
      <c r="E71" s="34">
        <v>6</v>
      </c>
      <c r="F71" s="64" t="s">
        <v>269</v>
      </c>
      <c r="G71" s="27" t="s">
        <v>121</v>
      </c>
      <c r="J71" t="str">
        <f xml:space="preserve"> CONCATENATE($J$1," ",Tabla12[[#This Row],[GROUP FK]],",",Tabla12[[#This Row],[ITEM FK]],",",Tabla12[[#This Row],[posicion]])</f>
        <v>EXEC ADD_GRUPO_ITEM 4,157,43</v>
      </c>
      <c r="K71">
        <f>VLOOKUP(P71,ITEMS[],2,FALSE)</f>
        <v>157</v>
      </c>
      <c r="L71">
        <f>VLOOKUP(Q71,GRUPOITEM[],2,FALSE)</f>
        <v>4</v>
      </c>
      <c r="M71">
        <v>69</v>
      </c>
      <c r="N71" s="1">
        <v>43</v>
      </c>
      <c r="O71" s="1"/>
      <c r="P71" s="48" t="s">
        <v>116</v>
      </c>
      <c r="Q71" s="53" t="s">
        <v>167</v>
      </c>
      <c r="T71" s="1"/>
      <c r="U71" s="1"/>
    </row>
    <row r="72" spans="1:21" x14ac:dyDescent="0.25">
      <c r="A72" s="34" t="str">
        <f xml:space="preserve"> CONCATENATE($A$2," ",Tabla11[[#This Row],[EXAMEN FK]],",",Tabla11[[#This Row],[ITEM FK]],",",Tabla11[[#This Row],[posicion]])</f>
        <v>EXEC ADD_PLANTILLA_ITEM 36,99,0</v>
      </c>
      <c r="B72" s="53">
        <f>VLOOKUP(F72,ITEMS[],2,FALSE)</f>
        <v>99</v>
      </c>
      <c r="C72" s="53">
        <f>VLOOKUP(G72,PRUEBA[],2,FALSE)</f>
        <v>36</v>
      </c>
      <c r="D72" s="53">
        <v>68</v>
      </c>
      <c r="E72" s="34">
        <v>0</v>
      </c>
      <c r="F72" s="64" t="s">
        <v>270</v>
      </c>
      <c r="G72" s="27" t="s">
        <v>121</v>
      </c>
      <c r="J72" t="str">
        <f xml:space="preserve"> CONCATENATE($J$1," ",Tabla12[[#This Row],[GROUP FK]],",",Tabla12[[#This Row],[ITEM FK]],",",Tabla12[[#This Row],[posicion]])</f>
        <v>EXEC ADD_GRUPO_ITEM 4,158,44</v>
      </c>
      <c r="K72">
        <f>VLOOKUP(P72,ITEMS[],2,FALSE)</f>
        <v>158</v>
      </c>
      <c r="L72">
        <f>VLOOKUP(Q72,GRUPOITEM[],2,FALSE)</f>
        <v>4</v>
      </c>
      <c r="M72">
        <v>70</v>
      </c>
      <c r="N72" s="1">
        <v>44</v>
      </c>
      <c r="O72" s="1"/>
      <c r="P72" s="48" t="s">
        <v>117</v>
      </c>
      <c r="Q72" s="53" t="s">
        <v>167</v>
      </c>
      <c r="T72" s="1"/>
      <c r="U72" s="1"/>
    </row>
    <row r="73" spans="1:21" x14ac:dyDescent="0.25">
      <c r="A73" s="34" t="str">
        <f xml:space="preserve"> CONCATENATE($A$2," ",Tabla11[[#This Row],[EXAMEN FK]],",",Tabla11[[#This Row],[ITEM FK]],",",Tabla11[[#This Row],[posicion]])</f>
        <v>EXEC ADD_PLANTILLA_ITEM 37,173,0</v>
      </c>
      <c r="B73" s="53">
        <f>VLOOKUP(F73,ITEMS[],2,FALSE)</f>
        <v>173</v>
      </c>
      <c r="C73" s="53">
        <f>VLOOKUP(G73,PRUEBA[],2,FALSE)</f>
        <v>37</v>
      </c>
      <c r="D73" s="53">
        <v>69</v>
      </c>
      <c r="E73" s="34">
        <v>0</v>
      </c>
      <c r="F73" s="32" t="s">
        <v>123</v>
      </c>
      <c r="G73" s="27" t="s">
        <v>123</v>
      </c>
      <c r="J73" t="str">
        <f xml:space="preserve"> CONCATENATE($J$1," ",Tabla12[[#This Row],[GROUP FK]],",",Tabla12[[#This Row],[ITEM FK]],",",Tabla12[[#This Row],[posicion]])</f>
        <v>EXEC ADD_GRUPO_ITEM 4,159,45</v>
      </c>
      <c r="K73">
        <f>VLOOKUP(P73,ITEMS[],2,FALSE)</f>
        <v>159</v>
      </c>
      <c r="L73">
        <f>VLOOKUP(Q73,GRUPOITEM[],2,FALSE)</f>
        <v>4</v>
      </c>
      <c r="M73">
        <v>71</v>
      </c>
      <c r="N73" s="1">
        <v>45</v>
      </c>
      <c r="O73" s="1"/>
      <c r="P73" s="48" t="s">
        <v>118</v>
      </c>
      <c r="Q73" s="53" t="s">
        <v>167</v>
      </c>
      <c r="T73" s="1"/>
      <c r="U73" s="1"/>
    </row>
    <row r="74" spans="1:21" x14ac:dyDescent="0.25">
      <c r="A74" s="34" t="str">
        <f xml:space="preserve"> CONCATENATE($A$2," ",Tabla11[[#This Row],[EXAMEN FK]],",",Tabla11[[#This Row],[ITEM FK]],",",Tabla11[[#This Row],[posicion]])</f>
        <v>EXEC ADD_PLANTILLA_ITEM 38,108,0</v>
      </c>
      <c r="B74" s="53">
        <f>VLOOKUP(F74,ITEMS[],2,FALSE)</f>
        <v>108</v>
      </c>
      <c r="C74" s="53">
        <f>VLOOKUP(G74,PRUEBA[],2,FALSE)</f>
        <v>38</v>
      </c>
      <c r="D74" s="53">
        <v>70</v>
      </c>
      <c r="E74" s="34">
        <v>0</v>
      </c>
      <c r="F74" s="32" t="s">
        <v>70</v>
      </c>
      <c r="G74" s="27" t="s">
        <v>70</v>
      </c>
      <c r="J74" t="str">
        <f xml:space="preserve"> CONCATENATE($J$1," ",Tabla12[[#This Row],[GROUP FK]],",",Tabla12[[#This Row],[ITEM FK]],",",Tabla12[[#This Row],[posicion]])</f>
        <v>EXEC ADD_GRUPO_ITEM 4,160,46</v>
      </c>
      <c r="K74">
        <f>VLOOKUP(P74,ITEMS[],2,FALSE)</f>
        <v>160</v>
      </c>
      <c r="L74">
        <f>VLOOKUP(Q74,GRUPOITEM[],2,FALSE)</f>
        <v>4</v>
      </c>
      <c r="M74">
        <v>72</v>
      </c>
      <c r="N74" s="1">
        <v>46</v>
      </c>
      <c r="O74" s="1"/>
      <c r="P74" s="48" t="s">
        <v>119</v>
      </c>
      <c r="Q74" s="53" t="s">
        <v>167</v>
      </c>
      <c r="T74" s="1"/>
      <c r="U74" s="1"/>
    </row>
    <row r="75" spans="1:21" x14ac:dyDescent="0.25">
      <c r="A75" s="34" t="str">
        <f xml:space="preserve"> CONCATENATE($A$2," ",Tabla11[[#This Row],[EXAMEN FK]],",",Tabla11[[#This Row],[ITEM FK]],",",Tabla11[[#This Row],[posicion]])</f>
        <v>EXEC ADD_PLANTILLA_ITEM 39,172,0</v>
      </c>
      <c r="B75" s="53">
        <f>VLOOKUP(F75,ITEMS[],2,FALSE)</f>
        <v>172</v>
      </c>
      <c r="C75" s="53">
        <f>VLOOKUP(G75,PRUEBA[],2,FALSE)</f>
        <v>39</v>
      </c>
      <c r="D75" s="53">
        <v>71</v>
      </c>
      <c r="E75" s="34">
        <v>0</v>
      </c>
      <c r="F75" s="32" t="s">
        <v>122</v>
      </c>
      <c r="G75" s="27" t="s">
        <v>122</v>
      </c>
      <c r="J75" t="str">
        <f xml:space="preserve"> CONCATENATE($J$1," ",Tabla12[[#This Row],[GROUP FK]],",",Tabla12[[#This Row],[ITEM FK]],",",Tabla12[[#This Row],[posicion]])</f>
        <v>EXEC ADD_GRUPO_ITEM 4,161,47</v>
      </c>
      <c r="K75">
        <f>VLOOKUP(P75,ITEMS[],2,FALSE)</f>
        <v>161</v>
      </c>
      <c r="L75">
        <f>VLOOKUP(Q75,GRUPOITEM[],2,FALSE)</f>
        <v>4</v>
      </c>
      <c r="M75">
        <v>73</v>
      </c>
      <c r="N75" s="1">
        <v>47</v>
      </c>
      <c r="O75" s="1"/>
      <c r="P75" s="48" t="s">
        <v>120</v>
      </c>
      <c r="Q75" s="53" t="s">
        <v>167</v>
      </c>
      <c r="T75" s="1"/>
      <c r="U75" s="1"/>
    </row>
    <row r="76" spans="1:21" x14ac:dyDescent="0.25">
      <c r="A76" s="34" t="str">
        <f xml:space="preserve"> CONCATENATE($A$2," ",Tabla11[[#This Row],[EXAMEN FK]],",",Tabla11[[#This Row],[ITEM FK]],",",Tabla11[[#This Row],[posicion]])</f>
        <v>EXEC ADD_PLANTILLA_ITEM 40,109,0</v>
      </c>
      <c r="B76" s="53">
        <f>VLOOKUP(F76,ITEMS[],2,FALSE)</f>
        <v>109</v>
      </c>
      <c r="C76" s="53">
        <f>VLOOKUP(G76,PRUEBA[],2,FALSE)</f>
        <v>40</v>
      </c>
      <c r="D76" s="53">
        <v>72</v>
      </c>
      <c r="E76" s="34">
        <v>0</v>
      </c>
      <c r="F76" s="49" t="s">
        <v>416</v>
      </c>
      <c r="G76" s="27" t="s">
        <v>146</v>
      </c>
      <c r="J76" t="str">
        <f xml:space="preserve"> CONCATENATE($J$1," ",Tabla12[[#This Row],[GROUP FK]],",",Tabla12[[#This Row],[ITEM FK]],",",Tabla12[[#This Row],[posicion]])</f>
        <v>EXEC ADD_GRUPO_ITEM 8,100,1</v>
      </c>
      <c r="K76">
        <f>VLOOKUP(P76,ITEMS[],2,FALSE)</f>
        <v>100</v>
      </c>
      <c r="L76">
        <f>VLOOKUP(Q76,GRUPOITEM[],2,FALSE)</f>
        <v>8</v>
      </c>
      <c r="M76">
        <v>74</v>
      </c>
      <c r="N76" s="1">
        <v>1</v>
      </c>
      <c r="O76" s="1"/>
      <c r="P76" s="38" t="s">
        <v>253</v>
      </c>
      <c r="Q76" s="53" t="s">
        <v>209</v>
      </c>
      <c r="T76" s="1"/>
      <c r="U76" s="1"/>
    </row>
    <row r="77" spans="1:21" x14ac:dyDescent="0.25">
      <c r="A77" s="34" t="str">
        <f xml:space="preserve"> CONCATENATE($A$2," ",Tabla11[[#This Row],[EXAMEN FK]],",",Tabla11[[#This Row],[ITEM FK]],",",Tabla11[[#This Row],[posicion]])</f>
        <v>EXEC ADD_PLANTILLA_ITEM 42,18,0</v>
      </c>
      <c r="B77" s="53">
        <f>VLOOKUP(F77,ITEMS[],2,FALSE)</f>
        <v>18</v>
      </c>
      <c r="C77" s="53">
        <f>VLOOKUP(G77,PRUEBA[],2,FALSE)</f>
        <v>42</v>
      </c>
      <c r="D77" s="53">
        <v>76</v>
      </c>
      <c r="E77" s="34">
        <v>0</v>
      </c>
      <c r="F77" s="64" t="s">
        <v>17</v>
      </c>
      <c r="G77" s="27" t="s">
        <v>17</v>
      </c>
      <c r="J77" t="str">
        <f xml:space="preserve"> CONCATENATE($J$1," ",Tabla12[[#This Row],[GROUP FK]],",",Tabla12[[#This Row],[ITEM FK]],",",Tabla12[[#This Row],[posicion]])</f>
        <v>EXEC ADD_GRUPO_ITEM 8,101,2</v>
      </c>
      <c r="K77">
        <f>VLOOKUP(P77,ITEMS[],2,FALSE)</f>
        <v>101</v>
      </c>
      <c r="L77">
        <f>VLOOKUP(Q77,GRUPOITEM[],2,FALSE)</f>
        <v>8</v>
      </c>
      <c r="M77">
        <v>75</v>
      </c>
      <c r="N77" s="1">
        <v>2</v>
      </c>
      <c r="O77" s="1"/>
      <c r="P77" s="38" t="s">
        <v>254</v>
      </c>
      <c r="Q77" s="53" t="s">
        <v>209</v>
      </c>
      <c r="T77" s="1"/>
      <c r="U77" s="1"/>
    </row>
    <row r="78" spans="1:21" x14ac:dyDescent="0.25">
      <c r="A78" s="34" t="str">
        <f xml:space="preserve"> CONCATENATE($A$2," ",Tabla11[[#This Row],[EXAMEN FK]],",",Tabla11[[#This Row],[ITEM FK]],",",Tabla11[[#This Row],[posicion]])</f>
        <v>EXEC ADD_PLANTILLA_ITEM 43,19,0</v>
      </c>
      <c r="B78" s="53">
        <f>VLOOKUP(F78,ITEMS[],2,FALSE)</f>
        <v>19</v>
      </c>
      <c r="C78" s="53">
        <f>VLOOKUP(G78,PRUEBA[],2,FALSE)</f>
        <v>43</v>
      </c>
      <c r="D78" s="53">
        <v>77</v>
      </c>
      <c r="E78" s="34">
        <v>0</v>
      </c>
      <c r="F78" s="64" t="s">
        <v>18</v>
      </c>
      <c r="G78" s="27" t="s">
        <v>18</v>
      </c>
      <c r="J78" t="str">
        <f xml:space="preserve"> CONCATENATE($J$1," ",Tabla12[[#This Row],[GROUP FK]],",",Tabla12[[#This Row],[ITEM FK]],",",Tabla12[[#This Row],[posicion]])</f>
        <v>EXEC ADD_GRUPO_ITEM 8,102,3</v>
      </c>
      <c r="K78">
        <f>VLOOKUP(P78,ITEMS[],2,FALSE)</f>
        <v>102</v>
      </c>
      <c r="L78">
        <f>VLOOKUP(Q78,GRUPOITEM[],2,FALSE)</f>
        <v>8</v>
      </c>
      <c r="M78">
        <v>76</v>
      </c>
      <c r="N78" s="1">
        <v>3</v>
      </c>
      <c r="O78" s="1"/>
      <c r="P78" s="38" t="s">
        <v>255</v>
      </c>
      <c r="Q78" s="53" t="s">
        <v>209</v>
      </c>
      <c r="T78" s="1"/>
      <c r="U78" s="1"/>
    </row>
    <row r="79" spans="1:21" x14ac:dyDescent="0.25">
      <c r="A79" s="34" t="str">
        <f xml:space="preserve"> CONCATENATE($A$2," ",Tabla11[[#This Row],[EXAMEN FK]],",",Tabla11[[#This Row],[ITEM FK]],",",Tabla11[[#This Row],[posicion]])</f>
        <v>EXEC ADD_PLANTILLA_ITEM 44,39,0</v>
      </c>
      <c r="B79" s="53">
        <f>VLOOKUP(F79,ITEMS[],2,FALSE)</f>
        <v>39</v>
      </c>
      <c r="C79" s="53">
        <f>VLOOKUP(G79,PRUEBA[],2,FALSE)</f>
        <v>44</v>
      </c>
      <c r="D79" s="53">
        <v>78</v>
      </c>
      <c r="E79" s="34">
        <v>0</v>
      </c>
      <c r="F79" s="64" t="s">
        <v>36</v>
      </c>
      <c r="G79" s="27" t="s">
        <v>135</v>
      </c>
      <c r="J79" t="str">
        <f xml:space="preserve"> CONCATENATE($J$1," ",Tabla12[[#This Row],[GROUP FK]],",",Tabla12[[#This Row],[ITEM FK]],",",Tabla12[[#This Row],[posicion]])</f>
        <v>EXEC ADD_GRUPO_ITEM 8,103,4</v>
      </c>
      <c r="K79">
        <f>VLOOKUP(P79,ITEMS[],2,FALSE)</f>
        <v>103</v>
      </c>
      <c r="L79">
        <f>VLOOKUP(Q79,GRUPOITEM[],2,FALSE)</f>
        <v>8</v>
      </c>
      <c r="M79">
        <v>77</v>
      </c>
      <c r="N79" s="1">
        <v>4</v>
      </c>
      <c r="O79" s="1"/>
      <c r="P79" s="38" t="s">
        <v>256</v>
      </c>
      <c r="Q79" s="53" t="s">
        <v>209</v>
      </c>
      <c r="T79" s="1"/>
      <c r="U79" s="1"/>
    </row>
    <row r="80" spans="1:21" x14ac:dyDescent="0.25">
      <c r="A80" s="34" t="str">
        <f xml:space="preserve"> CONCATENATE($A$2," ",Tabla11[[#This Row],[EXAMEN FK]],",",Tabla11[[#This Row],[ITEM FK]],",",Tabla11[[#This Row],[posicion]])</f>
        <v>EXEC ADD_PLANTILLA_ITEM 44,40,1</v>
      </c>
      <c r="B80" s="53">
        <f>VLOOKUP(F80,ITEMS[],2,FALSE)</f>
        <v>40</v>
      </c>
      <c r="C80" s="53">
        <f>VLOOKUP(G80,PRUEBA[],2,FALSE)</f>
        <v>44</v>
      </c>
      <c r="D80" s="53">
        <v>79</v>
      </c>
      <c r="E80" s="34">
        <v>1</v>
      </c>
      <c r="F80" s="64" t="s">
        <v>37</v>
      </c>
      <c r="G80" s="27" t="s">
        <v>135</v>
      </c>
      <c r="J80" t="str">
        <f xml:space="preserve"> CONCATENATE($J$1," ",Tabla12[[#This Row],[GROUP FK]],",",Tabla12[[#This Row],[ITEM FK]],",",Tabla12[[#This Row],[posicion]])</f>
        <v>EXEC ADD_GRUPO_ITEM 8,104,5</v>
      </c>
      <c r="K80">
        <f>VLOOKUP(P80,ITEMS[],2,FALSE)</f>
        <v>104</v>
      </c>
      <c r="L80">
        <f>VLOOKUP(Q80,GRUPOITEM[],2,FALSE)</f>
        <v>8</v>
      </c>
      <c r="M80">
        <v>78</v>
      </c>
      <c r="N80" s="1">
        <v>5</v>
      </c>
      <c r="O80" s="1"/>
      <c r="P80" s="38" t="s">
        <v>257</v>
      </c>
      <c r="Q80" s="53" t="s">
        <v>209</v>
      </c>
      <c r="T80" s="1"/>
      <c r="U80" s="1"/>
    </row>
    <row r="81" spans="1:21" x14ac:dyDescent="0.25">
      <c r="A81" s="34" t="str">
        <f xml:space="preserve"> CONCATENATE($A$2," ",Tabla11[[#This Row],[EXAMEN FK]],",",Tabla11[[#This Row],[ITEM FK]],",",Tabla11[[#This Row],[posicion]])</f>
        <v>EXEC ADD_PLANTILLA_ITEM 44,41,2</v>
      </c>
      <c r="B81" s="53">
        <f>VLOOKUP(F81,ITEMS[],2,FALSE)</f>
        <v>41</v>
      </c>
      <c r="C81" s="53">
        <f>VLOOKUP(G81,PRUEBA[],2,FALSE)</f>
        <v>44</v>
      </c>
      <c r="D81" s="53">
        <v>80</v>
      </c>
      <c r="E81" s="34">
        <v>2</v>
      </c>
      <c r="F81" s="64" t="s">
        <v>38</v>
      </c>
      <c r="G81" s="27" t="s">
        <v>135</v>
      </c>
      <c r="J81" t="str">
        <f xml:space="preserve"> CONCATENATE($J$1," ",Tabla12[[#This Row],[GROUP FK]],",",Tabla12[[#This Row],[ITEM FK]],",",Tabla12[[#This Row],[posicion]])</f>
        <v>EXEC ADD_GRUPO_ITEM 8,105,6</v>
      </c>
      <c r="K81">
        <f>VLOOKUP(P81,ITEMS[],2,FALSE)</f>
        <v>105</v>
      </c>
      <c r="L81">
        <f>VLOOKUP(Q81,GRUPOITEM[],2,FALSE)</f>
        <v>8</v>
      </c>
      <c r="M81">
        <v>79</v>
      </c>
      <c r="N81" s="1">
        <v>6</v>
      </c>
      <c r="O81" s="1"/>
      <c r="P81" s="38" t="s">
        <v>258</v>
      </c>
      <c r="Q81" s="53" t="s">
        <v>209</v>
      </c>
      <c r="T81" s="1"/>
      <c r="U81" s="1"/>
    </row>
    <row r="82" spans="1:21" x14ac:dyDescent="0.25">
      <c r="A82" s="34" t="str">
        <f xml:space="preserve"> CONCATENATE($A$2," ",Tabla11[[#This Row],[EXAMEN FK]],",",Tabla11[[#This Row],[ITEM FK]],",",Tabla11[[#This Row],[posicion]])</f>
        <v>EXEC ADD_PLANTILLA_ITEM 45,32,0</v>
      </c>
      <c r="B82" s="53">
        <f>VLOOKUP(F82,ITEMS[],2,FALSE)</f>
        <v>32</v>
      </c>
      <c r="C82" s="53">
        <f>VLOOKUP(G82,PRUEBA[],2,FALSE)</f>
        <v>45</v>
      </c>
      <c r="D82" s="53">
        <v>81</v>
      </c>
      <c r="E82" s="34">
        <v>0</v>
      </c>
      <c r="F82" s="64" t="s">
        <v>30</v>
      </c>
      <c r="G82" s="64" t="s">
        <v>30</v>
      </c>
      <c r="J82" t="str">
        <f xml:space="preserve"> CONCATENATE($J$1," ",Tabla12[[#This Row],[GROUP FK]],",",Tabla12[[#This Row],[ITEM FK]],",",Tabla12[[#This Row],[posicion]])</f>
        <v>EXEC ADD_GRUPO_ITEM 8,106,0</v>
      </c>
      <c r="K82">
        <f>VLOOKUP(P82,ITEMS[],2,FALSE)</f>
        <v>106</v>
      </c>
      <c r="L82">
        <f>VLOOKUP(Q82,GRUPOITEM[],2,FALSE)</f>
        <v>8</v>
      </c>
      <c r="M82">
        <v>80</v>
      </c>
      <c r="N82" s="1">
        <v>0</v>
      </c>
      <c r="O82" s="1"/>
      <c r="P82" s="38" t="s">
        <v>259</v>
      </c>
      <c r="Q82" s="53" t="s">
        <v>209</v>
      </c>
      <c r="T82" s="1"/>
      <c r="U82" s="1"/>
    </row>
    <row r="83" spans="1:21" x14ac:dyDescent="0.25">
      <c r="A83" s="34" t="str">
        <f xml:space="preserve"> CONCATENATE($A$2," ",Tabla11[[#This Row],[EXAMEN FK]],",",Tabla11[[#This Row],[ITEM FK]],",",Tabla11[[#This Row],[posicion]])</f>
        <v>EXEC ADD_PLANTILLA_ITEM 47,33,0</v>
      </c>
      <c r="B83" s="53">
        <f>VLOOKUP(F83,ITEMS[],2,FALSE)</f>
        <v>33</v>
      </c>
      <c r="C83" s="53">
        <f>VLOOKUP(G83,PRUEBA[],2,FALSE)</f>
        <v>47</v>
      </c>
      <c r="D83" s="53">
        <v>82</v>
      </c>
      <c r="E83" s="34">
        <v>0</v>
      </c>
      <c r="F83" s="64" t="s">
        <v>31</v>
      </c>
      <c r="G83" s="64" t="s">
        <v>31</v>
      </c>
      <c r="J83" t="str">
        <f xml:space="preserve"> CONCATENATE($J$1," ",Tabla12[[#This Row],[GROUP FK]],",",Tabla12[[#This Row],[ITEM FK]],",",Tabla12[[#This Row],[posicion]])</f>
        <v>EXEC ADD_GRUPO_ITEM 7,86,1</v>
      </c>
      <c r="K83">
        <f>VLOOKUP(P83,ITEMS[],2,FALSE)</f>
        <v>86</v>
      </c>
      <c r="L83">
        <f>VLOOKUP(Q83,GRUPOITEM[],2,FALSE)</f>
        <v>7</v>
      </c>
      <c r="M83">
        <v>81</v>
      </c>
      <c r="N83" s="1">
        <v>1</v>
      </c>
      <c r="O83" s="1"/>
      <c r="P83" s="38" t="s">
        <v>246</v>
      </c>
      <c r="Q83" s="53" t="s">
        <v>208</v>
      </c>
    </row>
    <row r="84" spans="1:21" x14ac:dyDescent="0.25">
      <c r="A84" s="34" t="str">
        <f xml:space="preserve"> CONCATENATE($A$2," ",Tabla11[[#This Row],[EXAMEN FK]],",",Tabla11[[#This Row],[ITEM FK]],",",Tabla11[[#This Row],[posicion]])</f>
        <v>EXEC ADD_PLANTILLA_ITEM 46,34,0</v>
      </c>
      <c r="B84" s="53">
        <f>VLOOKUP(F84,ITEMS[],2,FALSE)</f>
        <v>34</v>
      </c>
      <c r="C84" s="53">
        <f>VLOOKUP(G84,PRUEBA[],2,FALSE)</f>
        <v>46</v>
      </c>
      <c r="D84" s="53">
        <v>83</v>
      </c>
      <c r="E84" s="34">
        <v>0</v>
      </c>
      <c r="F84" s="64" t="s">
        <v>29</v>
      </c>
      <c r="G84" s="64" t="s">
        <v>170</v>
      </c>
      <c r="J84" t="str">
        <f xml:space="preserve"> CONCATENATE($J$1," ",Tabla12[[#This Row],[GROUP FK]],",",Tabla12[[#This Row],[ITEM FK]],",",Tabla12[[#This Row],[posicion]])</f>
        <v>EXEC ADD_GRUPO_ITEM 7,87,2</v>
      </c>
      <c r="K84">
        <f>VLOOKUP(P84,ITEMS[],2,FALSE)</f>
        <v>87</v>
      </c>
      <c r="L84">
        <f>VLOOKUP(Q84,GRUPOITEM[],2,FALSE)</f>
        <v>7</v>
      </c>
      <c r="M84">
        <v>82</v>
      </c>
      <c r="N84" s="1">
        <v>2</v>
      </c>
      <c r="O84" s="1"/>
      <c r="P84" s="38" t="s">
        <v>247</v>
      </c>
      <c r="Q84" s="53" t="s">
        <v>208</v>
      </c>
    </row>
    <row r="85" spans="1:21" x14ac:dyDescent="0.25">
      <c r="A85" s="34" t="str">
        <f xml:space="preserve"> CONCATENATE($A$2," ",Tabla11[[#This Row],[EXAMEN FK]],",",Tabla11[[#This Row],[ITEM FK]],",",Tabla11[[#This Row],[posicion]])</f>
        <v>EXEC ADD_PLANTILLA_ITEM 48,30,0</v>
      </c>
      <c r="B85" s="53">
        <f>VLOOKUP(F85,ITEMS[],2,FALSE)</f>
        <v>30</v>
      </c>
      <c r="C85" s="53">
        <f>VLOOKUP(G85,PRUEBA[],2,FALSE)</f>
        <v>48</v>
      </c>
      <c r="D85" s="53">
        <v>84</v>
      </c>
      <c r="E85" s="34">
        <v>0</v>
      </c>
      <c r="F85" s="64" t="s">
        <v>27</v>
      </c>
      <c r="G85" s="64" t="s">
        <v>27</v>
      </c>
      <c r="J85" t="str">
        <f xml:space="preserve"> CONCATENATE($J$1," ",Tabla12[[#This Row],[GROUP FK]],",",Tabla12[[#This Row],[ITEM FK]],",",Tabla12[[#This Row],[posicion]])</f>
        <v>EXEC ADD_GRUPO_ITEM 7,88,3</v>
      </c>
      <c r="K85">
        <f>VLOOKUP(P85,ITEMS[],2,FALSE)</f>
        <v>88</v>
      </c>
      <c r="L85">
        <f>VLOOKUP(Q85,GRUPOITEM[],2,FALSE)</f>
        <v>7</v>
      </c>
      <c r="M85">
        <v>83</v>
      </c>
      <c r="N85" s="1">
        <v>3</v>
      </c>
      <c r="O85" s="1"/>
      <c r="P85" s="38" t="s">
        <v>248</v>
      </c>
      <c r="Q85" s="53" t="s">
        <v>208</v>
      </c>
    </row>
    <row r="86" spans="1:21" x14ac:dyDescent="0.25">
      <c r="A86" s="34" t="str">
        <f xml:space="preserve"> CONCATENATE($A$2," ",Tabla11[[#This Row],[EXAMEN FK]],",",Tabla11[[#This Row],[ITEM FK]],",",Tabla11[[#This Row],[posicion]])</f>
        <v>EXEC ADD_PLANTILLA_ITEM 49,20,0</v>
      </c>
      <c r="B86" s="53">
        <f>VLOOKUP(F86,ITEMS[],2,FALSE)</f>
        <v>20</v>
      </c>
      <c r="C86" s="53">
        <f>VLOOKUP(G86,PRUEBA[],2,FALSE)</f>
        <v>49</v>
      </c>
      <c r="D86" s="53">
        <v>85</v>
      </c>
      <c r="E86" s="34">
        <v>0</v>
      </c>
      <c r="F86" s="64" t="s">
        <v>19</v>
      </c>
      <c r="G86" s="64" t="s">
        <v>19</v>
      </c>
      <c r="J86" t="str">
        <f xml:space="preserve"> CONCATENATE($J$1," ",Tabla12[[#This Row],[GROUP FK]],",",Tabla12[[#This Row],[ITEM FK]],",",Tabla12[[#This Row],[posicion]])</f>
        <v>EXEC ADD_GRUPO_ITEM 7,89,4</v>
      </c>
      <c r="K86">
        <f>VLOOKUP(P86,ITEMS[],2,FALSE)</f>
        <v>89</v>
      </c>
      <c r="L86">
        <f>VLOOKUP(Q86,GRUPOITEM[],2,FALSE)</f>
        <v>7</v>
      </c>
      <c r="M86">
        <v>84</v>
      </c>
      <c r="N86" s="1">
        <v>4</v>
      </c>
      <c r="O86" s="1"/>
      <c r="P86" s="38" t="s">
        <v>249</v>
      </c>
      <c r="Q86" s="53" t="s">
        <v>208</v>
      </c>
    </row>
    <row r="87" spans="1:21" x14ac:dyDescent="0.25">
      <c r="A87" s="34" t="str">
        <f xml:space="preserve"> CONCATENATE($A$2," ",Tabla11[[#This Row],[EXAMEN FK]],",",Tabla11[[#This Row],[ITEM FK]],",",Tabla11[[#This Row],[posicion]])</f>
        <v>EXEC ADD_PLANTILLA_ITEM 50,21,0</v>
      </c>
      <c r="B87" s="53">
        <f>VLOOKUP(F87,ITEMS[],2,FALSE)</f>
        <v>21</v>
      </c>
      <c r="C87" s="53">
        <f>VLOOKUP(G87,PRUEBA[],2,FALSE)</f>
        <v>50</v>
      </c>
      <c r="D87" s="53">
        <v>86</v>
      </c>
      <c r="E87" s="34">
        <v>0</v>
      </c>
      <c r="F87" s="64" t="s">
        <v>20</v>
      </c>
      <c r="G87" s="64" t="s">
        <v>20</v>
      </c>
      <c r="J87" t="str">
        <f xml:space="preserve"> CONCATENATE($J$1," ",Tabla12[[#This Row],[GROUP FK]],",",Tabla12[[#This Row],[ITEM FK]],",",Tabla12[[#This Row],[posicion]])</f>
        <v>EXEC ADD_GRUPO_ITEM 7,90,5</v>
      </c>
      <c r="K87">
        <f>VLOOKUP(P87,ITEMS[],2,FALSE)</f>
        <v>90</v>
      </c>
      <c r="L87">
        <f>VLOOKUP(Q87,GRUPOITEM[],2,FALSE)</f>
        <v>7</v>
      </c>
      <c r="M87">
        <v>85</v>
      </c>
      <c r="N87" s="1">
        <v>5</v>
      </c>
      <c r="O87" s="1"/>
      <c r="P87" s="38" t="s">
        <v>250</v>
      </c>
      <c r="Q87" s="53" t="s">
        <v>208</v>
      </c>
    </row>
    <row r="88" spans="1:21" x14ac:dyDescent="0.25">
      <c r="A88" s="34" t="str">
        <f xml:space="preserve"> CONCATENATE($A$2," ",Tabla11[[#This Row],[EXAMEN FK]],",",Tabla11[[#This Row],[ITEM FK]],",",Tabla11[[#This Row],[posicion]])</f>
        <v>EXEC ADD_PLANTILLA_ITEM 51,22,0</v>
      </c>
      <c r="B88" s="53">
        <f>VLOOKUP(F88,ITEMS[],2,FALSE)</f>
        <v>22</v>
      </c>
      <c r="C88" s="53">
        <f>VLOOKUP(G88,PRUEBA[],2,FALSE)</f>
        <v>51</v>
      </c>
      <c r="D88" s="53">
        <v>87</v>
      </c>
      <c r="E88" s="34">
        <v>0</v>
      </c>
      <c r="F88" s="64" t="s">
        <v>21</v>
      </c>
      <c r="G88" s="64" t="s">
        <v>21</v>
      </c>
      <c r="J88" t="str">
        <f xml:space="preserve"> CONCATENATE($J$1," ",Tabla12[[#This Row],[GROUP FK]],",",Tabla12[[#This Row],[ITEM FK]],",",Tabla12[[#This Row],[posicion]])</f>
        <v>EXEC ADD_GRUPO_ITEM 7,91,6</v>
      </c>
      <c r="K88">
        <f>VLOOKUP(P88,ITEMS[],2,FALSE)</f>
        <v>91</v>
      </c>
      <c r="L88">
        <f>VLOOKUP(Q88,GRUPOITEM[],2,FALSE)</f>
        <v>7</v>
      </c>
      <c r="M88">
        <v>86</v>
      </c>
      <c r="N88" s="1">
        <v>6</v>
      </c>
      <c r="O88" s="1"/>
      <c r="P88" s="38" t="s">
        <v>251</v>
      </c>
      <c r="Q88" s="53" t="s">
        <v>208</v>
      </c>
    </row>
    <row r="89" spans="1:21" x14ac:dyDescent="0.25">
      <c r="A89" s="34" t="str">
        <f xml:space="preserve"> CONCATENATE($A$2," ",Tabla11[[#This Row],[EXAMEN FK]],",",Tabla11[[#This Row],[ITEM FK]],",",Tabla11[[#This Row],[posicion]])</f>
        <v>EXEC ADD_PLANTILLA_ITEM 52,35,0</v>
      </c>
      <c r="B89" s="53">
        <f>VLOOKUP(F89,ITEMS[],2,FALSE)</f>
        <v>35</v>
      </c>
      <c r="C89" s="53">
        <f>VLOOKUP(G89,PRUEBA[],2,FALSE)</f>
        <v>52</v>
      </c>
      <c r="D89" s="53">
        <v>88</v>
      </c>
      <c r="E89" s="34">
        <v>0</v>
      </c>
      <c r="F89" s="64" t="s">
        <v>32</v>
      </c>
      <c r="G89" s="64" t="s">
        <v>32</v>
      </c>
      <c r="J89" t="str">
        <f xml:space="preserve"> CONCATENATE($J$1," ",Tabla12[[#This Row],[GROUP FK]],",",Tabla12[[#This Row],[ITEM FK]],",",Tabla12[[#This Row],[posicion]])</f>
        <v>EXEC ADD_GRUPO_ITEM 7,92,0</v>
      </c>
      <c r="K89">
        <f>VLOOKUP(P89,ITEMS[],2,FALSE)</f>
        <v>92</v>
      </c>
      <c r="L89">
        <f>VLOOKUP(Q89,GRUPOITEM[],2,FALSE)</f>
        <v>7</v>
      </c>
      <c r="M89">
        <v>87</v>
      </c>
      <c r="N89" s="1">
        <v>0</v>
      </c>
      <c r="O89" s="1"/>
      <c r="P89" s="38" t="s">
        <v>252</v>
      </c>
      <c r="Q89" s="53" t="s">
        <v>208</v>
      </c>
    </row>
    <row r="90" spans="1:21" x14ac:dyDescent="0.25">
      <c r="A90" s="34" t="str">
        <f xml:space="preserve"> CONCATENATE($A$2," ",Tabla11[[#This Row],[EXAMEN FK]],",",Tabla11[[#This Row],[ITEM FK]],",",Tabla11[[#This Row],[posicion]])</f>
        <v>EXEC ADD_PLANTILLA_ITEM 53,26,0</v>
      </c>
      <c r="B90" s="53">
        <f>VLOOKUP(F90,ITEMS[],2,FALSE)</f>
        <v>26</v>
      </c>
      <c r="C90" s="53">
        <f>VLOOKUP(G90,PRUEBA[],2,FALSE)</f>
        <v>53</v>
      </c>
      <c r="D90" s="53">
        <v>89</v>
      </c>
      <c r="E90" s="34">
        <v>0</v>
      </c>
      <c r="F90" s="64" t="s">
        <v>24</v>
      </c>
      <c r="G90" s="64" t="s">
        <v>24</v>
      </c>
      <c r="J90" t="str">
        <f xml:space="preserve"> CONCATENATE($J$1," ",Tabla12[[#This Row],[GROUP FK]],",",Tabla12[[#This Row],[ITEM FK]],",",Tabla12[[#This Row],[posicion]])</f>
        <v>EXEC ADD_GRUPO_ITEM 6,79,1</v>
      </c>
      <c r="K90">
        <f>VLOOKUP(P90,ITEMS[],2,FALSE)</f>
        <v>79</v>
      </c>
      <c r="L90">
        <f>VLOOKUP(Q90,GRUPOITEM[],2,FALSE)</f>
        <v>6</v>
      </c>
      <c r="M90">
        <v>88</v>
      </c>
      <c r="N90" s="1">
        <v>1</v>
      </c>
      <c r="O90" s="1"/>
      <c r="P90" s="38" t="s">
        <v>239</v>
      </c>
      <c r="Q90" s="53" t="s">
        <v>207</v>
      </c>
    </row>
    <row r="91" spans="1:21" x14ac:dyDescent="0.25">
      <c r="A91" s="34" t="str">
        <f xml:space="preserve"> CONCATENATE($A$2," ",Tabla11[[#This Row],[EXAMEN FK]],",",Tabla11[[#This Row],[ITEM FK]],",",Tabla11[[#This Row],[posicion]])</f>
        <v>EXEC ADD_PLANTILLA_ITEM 54,23,0</v>
      </c>
      <c r="B91" s="53">
        <f>VLOOKUP(F91,ITEMS[],2,FALSE)</f>
        <v>23</v>
      </c>
      <c r="C91" s="53">
        <f>VLOOKUP(G91,PRUEBA[],2,FALSE)</f>
        <v>54</v>
      </c>
      <c r="D91" s="53">
        <v>90</v>
      </c>
      <c r="E91" s="34">
        <v>0</v>
      </c>
      <c r="F91" s="66" t="s">
        <v>345</v>
      </c>
      <c r="G91" s="66" t="s">
        <v>345</v>
      </c>
      <c r="J91" t="str">
        <f xml:space="preserve"> CONCATENATE($J$1," ",Tabla12[[#This Row],[GROUP FK]],",",Tabla12[[#This Row],[ITEM FK]],",",Tabla12[[#This Row],[posicion]])</f>
        <v>EXEC ADD_GRUPO_ITEM 6,80,2</v>
      </c>
      <c r="K91">
        <f>VLOOKUP(P91,ITEMS[],2,FALSE)</f>
        <v>80</v>
      </c>
      <c r="L91">
        <f>VLOOKUP(Q91,GRUPOITEM[],2,FALSE)</f>
        <v>6</v>
      </c>
      <c r="M91">
        <v>89</v>
      </c>
      <c r="N91" s="1">
        <v>2</v>
      </c>
      <c r="O91" s="1"/>
      <c r="P91" s="38" t="s">
        <v>240</v>
      </c>
      <c r="Q91" s="53" t="s">
        <v>207</v>
      </c>
    </row>
    <row r="92" spans="1:21" x14ac:dyDescent="0.25">
      <c r="A92" s="34" t="str">
        <f xml:space="preserve"> CONCATENATE($A$2," ",Tabla11[[#This Row],[EXAMEN FK]],",",Tabla11[[#This Row],[ITEM FK]],",",Tabla11[[#This Row],[posicion]])</f>
        <v>EXEC ADD_PLANTILLA_ITEM 56,24,0</v>
      </c>
      <c r="B92" s="53">
        <f>VLOOKUP(F92,ITEMS[],2,FALSE)</f>
        <v>24</v>
      </c>
      <c r="C92" s="53">
        <f>VLOOKUP(G92,PRUEBA[],2,FALSE)</f>
        <v>56</v>
      </c>
      <c r="D92" s="53">
        <v>91</v>
      </c>
      <c r="E92" s="34">
        <v>0</v>
      </c>
      <c r="F92" s="64" t="s">
        <v>290</v>
      </c>
      <c r="G92" s="64" t="s">
        <v>22</v>
      </c>
      <c r="J92" t="str">
        <f xml:space="preserve"> CONCATENATE($J$1," ",Tabla12[[#This Row],[GROUP FK]],",",Tabla12[[#This Row],[ITEM FK]],",",Tabla12[[#This Row],[posicion]])</f>
        <v>EXEC ADD_GRUPO_ITEM 6,81,3</v>
      </c>
      <c r="K92">
        <f>VLOOKUP(P92,ITEMS[],2,FALSE)</f>
        <v>81</v>
      </c>
      <c r="L92">
        <f>VLOOKUP(Q92,GRUPOITEM[],2,FALSE)</f>
        <v>6</v>
      </c>
      <c r="M92">
        <v>90</v>
      </c>
      <c r="N92" s="1">
        <v>3</v>
      </c>
      <c r="O92" s="1"/>
      <c r="P92" s="38" t="s">
        <v>241</v>
      </c>
      <c r="Q92" s="53" t="s">
        <v>207</v>
      </c>
    </row>
    <row r="93" spans="1:21" x14ac:dyDescent="0.25">
      <c r="A93" s="34" t="str">
        <f xml:space="preserve"> CONCATENATE($A$2," ",Tabla11[[#This Row],[EXAMEN FK]],",",Tabla11[[#This Row],[ITEM FK]],",",Tabla11[[#This Row],[posicion]])</f>
        <v>EXEC ADD_PLANTILLA_ITEM 55,25,0</v>
      </c>
      <c r="B93" s="53">
        <f>VLOOKUP(F93,ITEMS[],2,FALSE)</f>
        <v>25</v>
      </c>
      <c r="C93" s="53">
        <f>VLOOKUP(G93,PRUEBA[],2,FALSE)</f>
        <v>55</v>
      </c>
      <c r="D93" s="53">
        <v>92</v>
      </c>
      <c r="E93" s="34">
        <v>0</v>
      </c>
      <c r="F93" s="64" t="s">
        <v>289</v>
      </c>
      <c r="G93" s="64" t="s">
        <v>23</v>
      </c>
      <c r="J93" t="str">
        <f xml:space="preserve"> CONCATENATE($J$1," ",Tabla12[[#This Row],[GROUP FK]],",",Tabla12[[#This Row],[ITEM FK]],",",Tabla12[[#This Row],[posicion]])</f>
        <v>EXEC ADD_GRUPO_ITEM 6,82,4</v>
      </c>
      <c r="K93">
        <f>VLOOKUP(P93,ITEMS[],2,FALSE)</f>
        <v>82</v>
      </c>
      <c r="L93">
        <f>VLOOKUP(Q93,GRUPOITEM[],2,FALSE)</f>
        <v>6</v>
      </c>
      <c r="M93">
        <v>91</v>
      </c>
      <c r="N93" s="1">
        <v>4</v>
      </c>
      <c r="O93" s="1"/>
      <c r="P93" s="38" t="s">
        <v>242</v>
      </c>
      <c r="Q93" s="53" t="s">
        <v>207</v>
      </c>
    </row>
    <row r="94" spans="1:21" x14ac:dyDescent="0.25">
      <c r="A94" s="34" t="str">
        <f xml:space="preserve"> CONCATENATE($A$2," ",Tabla11[[#This Row],[EXAMEN FK]],",",Tabla11[[#This Row],[ITEM FK]],",",Tabla11[[#This Row],[posicion]])</f>
        <v>EXEC ADD_PLANTILLA_ITEM 59,27,0</v>
      </c>
      <c r="B94" s="53">
        <f>VLOOKUP(F94,ITEMS[],2,FALSE)</f>
        <v>27</v>
      </c>
      <c r="C94" s="53">
        <f>VLOOKUP(G94,PRUEBA[],2,FALSE)</f>
        <v>59</v>
      </c>
      <c r="D94" s="53">
        <v>93</v>
      </c>
      <c r="E94" s="34">
        <v>0</v>
      </c>
      <c r="F94" s="64" t="s">
        <v>25</v>
      </c>
      <c r="G94" s="64" t="s">
        <v>158</v>
      </c>
      <c r="J94" t="str">
        <f xml:space="preserve"> CONCATENATE($J$1," ",Tabla12[[#This Row],[GROUP FK]],",",Tabla12[[#This Row],[ITEM FK]],",",Tabla12[[#This Row],[posicion]])</f>
        <v>EXEC ADD_GRUPO_ITEM 6,83,5</v>
      </c>
      <c r="K94">
        <f>VLOOKUP(P94,ITEMS[],2,FALSE)</f>
        <v>83</v>
      </c>
      <c r="L94">
        <f>VLOOKUP(Q94,GRUPOITEM[],2,FALSE)</f>
        <v>6</v>
      </c>
      <c r="M94">
        <v>92</v>
      </c>
      <c r="N94" s="1">
        <v>5</v>
      </c>
      <c r="O94" s="1"/>
      <c r="P94" s="38" t="s">
        <v>243</v>
      </c>
      <c r="Q94" s="53" t="s">
        <v>207</v>
      </c>
    </row>
    <row r="95" spans="1:21" x14ac:dyDescent="0.25">
      <c r="A95" s="34" t="str">
        <f xml:space="preserve"> CONCATENATE($A$2," ",Tabla11[[#This Row],[EXAMEN FK]],",",Tabla11[[#This Row],[ITEM FK]],",",Tabla11[[#This Row],[posicion]])</f>
        <v>EXEC ADD_PLANTILLA_ITEM 57,28,0</v>
      </c>
      <c r="B95" s="53">
        <f>VLOOKUP(F95,ITEMS[],2,FALSE)</f>
        <v>28</v>
      </c>
      <c r="C95" s="53">
        <f>VLOOKUP(G95,PRUEBA[],2,FALSE)</f>
        <v>57</v>
      </c>
      <c r="D95" s="53">
        <v>94</v>
      </c>
      <c r="E95" s="34">
        <v>0</v>
      </c>
      <c r="F95" s="64" t="s">
        <v>300</v>
      </c>
      <c r="G95" s="64" t="s">
        <v>300</v>
      </c>
      <c r="J95" t="str">
        <f xml:space="preserve"> CONCATENATE($J$1," ",Tabla12[[#This Row],[GROUP FK]],",",Tabla12[[#This Row],[ITEM FK]],",",Tabla12[[#This Row],[posicion]])</f>
        <v>EXEC ADD_GRUPO_ITEM 6,84,6</v>
      </c>
      <c r="K95">
        <f>VLOOKUP(P95,ITEMS[],2,FALSE)</f>
        <v>84</v>
      </c>
      <c r="L95">
        <f>VLOOKUP(Q95,GRUPOITEM[],2,FALSE)</f>
        <v>6</v>
      </c>
      <c r="M95">
        <v>93</v>
      </c>
      <c r="N95" s="1">
        <v>6</v>
      </c>
      <c r="O95" s="1"/>
      <c r="P95" s="38" t="s">
        <v>244</v>
      </c>
      <c r="Q95" s="53" t="s">
        <v>207</v>
      </c>
    </row>
    <row r="96" spans="1:21" x14ac:dyDescent="0.25">
      <c r="A96" s="34" t="str">
        <f xml:space="preserve"> CONCATENATE($A$2," ",Tabla11[[#This Row],[EXAMEN FK]],",",Tabla11[[#This Row],[ITEM FK]],",",Tabla11[[#This Row],[posicion]])</f>
        <v>EXEC ADD_PLANTILLA_ITEM 58,29,0</v>
      </c>
      <c r="B96" s="53">
        <f>VLOOKUP(F96,ITEMS[],2,FALSE)</f>
        <v>29</v>
      </c>
      <c r="C96" s="53">
        <f>VLOOKUP(G96,PRUEBA[],2,FALSE)</f>
        <v>58</v>
      </c>
      <c r="D96" s="53">
        <v>95</v>
      </c>
      <c r="E96" s="34">
        <v>0</v>
      </c>
      <c r="F96" s="64" t="s">
        <v>26</v>
      </c>
      <c r="G96" s="64" t="s">
        <v>26</v>
      </c>
      <c r="J96" t="str">
        <f xml:space="preserve"> CONCATENATE($J$1," ",Tabla12[[#This Row],[GROUP FK]],",",Tabla12[[#This Row],[ITEM FK]],",",Tabla12[[#This Row],[posicion]])</f>
        <v>EXEC ADD_GRUPO_ITEM 6,85,0</v>
      </c>
      <c r="K96">
        <f>VLOOKUP(P96,ITEMS[],2,FALSE)</f>
        <v>85</v>
      </c>
      <c r="L96">
        <f>VLOOKUP(Q96,GRUPOITEM[],2,FALSE)</f>
        <v>6</v>
      </c>
      <c r="M96">
        <v>94</v>
      </c>
      <c r="N96" s="1">
        <v>0</v>
      </c>
      <c r="O96" s="1"/>
      <c r="P96" s="38" t="s">
        <v>245</v>
      </c>
      <c r="Q96" s="53" t="s">
        <v>207</v>
      </c>
    </row>
    <row r="97" spans="1:17" x14ac:dyDescent="0.25">
      <c r="A97" s="34" t="str">
        <f xml:space="preserve"> CONCATENATE($A$2," ",Tabla11[[#This Row],[EXAMEN FK]],",",Tabla11[[#This Row],[ITEM FK]],",",Tabla11[[#This Row],[posicion]])</f>
        <v>EXEC ADD_PLANTILLA_ITEM 60,77,0</v>
      </c>
      <c r="B97" s="53">
        <f>VLOOKUP(F97,ITEMS[],2,FALSE)</f>
        <v>77</v>
      </c>
      <c r="C97" s="53">
        <f>VLOOKUP(G97,PRUEBA[],2,FALSE)</f>
        <v>60</v>
      </c>
      <c r="D97" s="53">
        <v>96</v>
      </c>
      <c r="E97" s="34">
        <v>0</v>
      </c>
      <c r="F97" s="67" t="s">
        <v>165</v>
      </c>
      <c r="G97" s="68" t="s">
        <v>134</v>
      </c>
      <c r="J97" t="str">
        <f xml:space="preserve"> CONCATENATE($J$1," ",Tabla12[[#This Row],[GROUP FK]],",",Tabla12[[#This Row],[ITEM FK]],",",Tabla12[[#This Row],[posicion]])</f>
        <v>EXEC ADD_GRUPO_ITEM 6,193,7</v>
      </c>
      <c r="K97">
        <f>VLOOKUP(P97,ITEMS[],2,FALSE)</f>
        <v>193</v>
      </c>
      <c r="L97">
        <f>VLOOKUP(Q97,GRUPOITEM[],2,FALSE)</f>
        <v>6</v>
      </c>
      <c r="M97">
        <v>95</v>
      </c>
      <c r="N97" s="1">
        <v>7</v>
      </c>
      <c r="O97" s="1"/>
      <c r="P97" s="107" t="s">
        <v>314</v>
      </c>
      <c r="Q97" s="108" t="s">
        <v>207</v>
      </c>
    </row>
    <row r="98" spans="1:17" x14ac:dyDescent="0.25">
      <c r="A98" s="34" t="str">
        <f xml:space="preserve"> CONCATENATE($A$2," ",Tabla11[[#This Row],[EXAMEN FK]],",",Tabla11[[#This Row],[ITEM FK]],",",Tabla11[[#This Row],[posicion]])</f>
        <v>EXEC ADD_PLANTILLA_ITEM 60,78,1</v>
      </c>
      <c r="B98" s="53">
        <f>VLOOKUP(F98,ITEMS[],2,FALSE)</f>
        <v>78</v>
      </c>
      <c r="C98" s="53">
        <f>VLOOKUP(G98,PRUEBA[],2,FALSE)</f>
        <v>60</v>
      </c>
      <c r="D98" s="53">
        <v>97</v>
      </c>
      <c r="E98" s="34">
        <v>1</v>
      </c>
      <c r="F98" s="67" t="s">
        <v>166</v>
      </c>
      <c r="G98" s="68" t="s">
        <v>134</v>
      </c>
      <c r="J98" t="str">
        <f xml:space="preserve"> CONCATENATE($J$1," ",Tabla12[[#This Row],[GROUP FK]],",",Tabla12[[#This Row],[ITEM FK]],",",Tabla12[[#This Row],[posicion]])</f>
        <v>EXEC ADD_GRUPO_ITEM 7,194,7</v>
      </c>
      <c r="K98">
        <f>VLOOKUP(P98,ITEMS[],2,FALSE)</f>
        <v>194</v>
      </c>
      <c r="L98">
        <f>VLOOKUP(Q98,GRUPOITEM[],2,FALSE)</f>
        <v>7</v>
      </c>
      <c r="M98">
        <v>96</v>
      </c>
      <c r="N98" s="1">
        <v>7</v>
      </c>
      <c r="O98" s="1"/>
      <c r="P98" s="107" t="s">
        <v>315</v>
      </c>
      <c r="Q98" s="108" t="s">
        <v>208</v>
      </c>
    </row>
    <row r="99" spans="1:17" x14ac:dyDescent="0.25">
      <c r="A99" s="34" t="str">
        <f xml:space="preserve"> CONCATENATE($A$2," ",Tabla11[[#This Row],[EXAMEN FK]],",",Tabla11[[#This Row],[ITEM FK]],",",Tabla11[[#This Row],[posicion]])</f>
        <v>EXEC ADD_PLANTILLA_ITEM 62,37,0</v>
      </c>
      <c r="B99" s="53">
        <f>VLOOKUP(F99,ITEMS[],2,FALSE)</f>
        <v>37</v>
      </c>
      <c r="C99" s="53">
        <f>VLOOKUP(G99,PRUEBA[],2,FALSE)</f>
        <v>62</v>
      </c>
      <c r="D99" s="53">
        <v>98</v>
      </c>
      <c r="E99" s="34">
        <v>0</v>
      </c>
      <c r="F99" s="64" t="s">
        <v>34</v>
      </c>
      <c r="G99" s="64" t="s">
        <v>34</v>
      </c>
      <c r="J99" t="str">
        <f xml:space="preserve"> CONCATENATE($J$1," ",Tabla12[[#This Row],[GROUP FK]],",",Tabla12[[#This Row],[ITEM FK]],",",Tabla12[[#This Row],[posicion]])</f>
        <v>EXEC ADD_GRUPO_ITEM 8,195,7</v>
      </c>
      <c r="K99">
        <f>VLOOKUP(P99,ITEMS[],2,FALSE)</f>
        <v>195</v>
      </c>
      <c r="L99">
        <f>VLOOKUP(Q99,GRUPOITEM[],2,FALSE)</f>
        <v>8</v>
      </c>
      <c r="M99">
        <v>97</v>
      </c>
      <c r="N99" s="1">
        <v>7</v>
      </c>
      <c r="O99" s="1"/>
      <c r="P99" s="107" t="s">
        <v>316</v>
      </c>
      <c r="Q99" s="108" t="s">
        <v>209</v>
      </c>
    </row>
    <row r="100" spans="1:17" x14ac:dyDescent="0.25">
      <c r="A100" s="34" t="str">
        <f xml:space="preserve"> CONCATENATE($A$2," ",Tabla11[[#This Row],[EXAMEN FK]],",",Tabla11[[#This Row],[ITEM FK]],",",Tabla11[[#This Row],[posicion]])</f>
        <v>EXEC ADD_PLANTILLA_ITEM 61,38,0</v>
      </c>
      <c r="B100" s="53">
        <f>VLOOKUP(F100,ITEMS[],2,FALSE)</f>
        <v>38</v>
      </c>
      <c r="C100" s="53">
        <f>VLOOKUP(G100,PRUEBA[],2,FALSE)</f>
        <v>61</v>
      </c>
      <c r="D100" s="53">
        <v>99</v>
      </c>
      <c r="E100" s="34">
        <v>0</v>
      </c>
      <c r="F100" s="64" t="s">
        <v>35</v>
      </c>
      <c r="G100" s="64" t="s">
        <v>35</v>
      </c>
      <c r="J100" s="1"/>
      <c r="K100" s="1"/>
      <c r="L100" s="1"/>
      <c r="N100" s="1"/>
      <c r="O100" s="1"/>
    </row>
    <row r="101" spans="1:17" x14ac:dyDescent="0.25">
      <c r="A101" s="34" t="str">
        <f xml:space="preserve"> CONCATENATE($A$2," ",Tabla11[[#This Row],[EXAMEN FK]],",",Tabla11[[#This Row],[ITEM FK]],",",Tabla11[[#This Row],[posicion]])</f>
        <v>EXEC ADD_PLANTILLA_ITEM 63,31,0</v>
      </c>
      <c r="B101" s="53">
        <f>VLOOKUP(F101,ITEMS[],2,FALSE)</f>
        <v>31</v>
      </c>
      <c r="C101" s="53">
        <f>VLOOKUP(G101,PRUEBA[],2,FALSE)</f>
        <v>63</v>
      </c>
      <c r="D101" s="53">
        <v>100</v>
      </c>
      <c r="E101" s="34">
        <v>0</v>
      </c>
      <c r="F101" s="64" t="s">
        <v>28</v>
      </c>
      <c r="G101" s="64" t="s">
        <v>28</v>
      </c>
      <c r="J101" s="1"/>
      <c r="K101" s="1"/>
      <c r="L101" s="1"/>
      <c r="N101" s="1"/>
      <c r="O101" s="1"/>
    </row>
    <row r="102" spans="1:17" x14ac:dyDescent="0.25">
      <c r="A102" s="34" t="str">
        <f xml:space="preserve"> CONCATENATE($A$2," ",Tabla11[[#This Row],[EXAMEN FK]],",",Tabla11[[#This Row],[ITEM FK]],",",Tabla11[[#This Row],[posicion]])</f>
        <v>EXEC ADD_PLANTILLA_ITEM 64,36,0</v>
      </c>
      <c r="B102" s="53">
        <f>VLOOKUP(F102,ITEMS[],2,FALSE)</f>
        <v>36</v>
      </c>
      <c r="C102" s="53">
        <f>VLOOKUP(G102,PRUEBA[],2,FALSE)</f>
        <v>64</v>
      </c>
      <c r="D102" s="53">
        <v>101</v>
      </c>
      <c r="E102" s="34">
        <v>0</v>
      </c>
      <c r="F102" s="64" t="s">
        <v>33</v>
      </c>
      <c r="G102" s="64" t="s">
        <v>33</v>
      </c>
      <c r="J102" s="1"/>
      <c r="K102" s="1"/>
      <c r="L102" s="1"/>
      <c r="N102" s="1"/>
      <c r="O102" s="1"/>
    </row>
    <row r="103" spans="1:17" x14ac:dyDescent="0.25">
      <c r="A103" s="34" t="str">
        <f xml:space="preserve"> CONCATENATE($A$2," ",Tabla11[[#This Row],[EXAMEN FK]],",",Tabla11[[#This Row],[ITEM FK]],",",Tabla11[[#This Row],[posicion]])</f>
        <v>EXEC ADD_PLANTILLA_ITEM 65,174,0</v>
      </c>
      <c r="B103" s="53">
        <f>VLOOKUP(F103,ITEMS[],2,FALSE)</f>
        <v>174</v>
      </c>
      <c r="C103" s="53">
        <f>VLOOKUP(G103,PRUEBA[],2,FALSE)</f>
        <v>65</v>
      </c>
      <c r="D103" s="53">
        <v>102</v>
      </c>
      <c r="E103" s="34">
        <v>0</v>
      </c>
      <c r="F103" s="69" t="s">
        <v>213</v>
      </c>
      <c r="G103" s="69" t="s">
        <v>213</v>
      </c>
      <c r="J103" s="1"/>
      <c r="K103" s="1"/>
      <c r="L103" s="1"/>
      <c r="N103" s="1"/>
      <c r="O103" s="1"/>
    </row>
    <row r="104" spans="1:17" x14ac:dyDescent="0.25">
      <c r="A104" s="34" t="str">
        <f xml:space="preserve"> CONCATENATE($A$2," ",Tabla11[[#This Row],[EXAMEN FK]],",",Tabla11[[#This Row],[ITEM FK]],",",Tabla11[[#This Row],[posicion]])</f>
        <v>EXEC ADD_PLANTILLA_ITEM 66,175,0</v>
      </c>
      <c r="B104" s="53">
        <f>VLOOKUP(F104,ITEMS[],2,FALSE)</f>
        <v>175</v>
      </c>
      <c r="C104" s="53">
        <f>VLOOKUP(G104,PRUEBA[],2,FALSE)</f>
        <v>66</v>
      </c>
      <c r="D104" s="53">
        <v>103</v>
      </c>
      <c r="E104" s="34">
        <v>0</v>
      </c>
      <c r="F104" s="70" t="s">
        <v>214</v>
      </c>
      <c r="G104" s="70" t="s">
        <v>214</v>
      </c>
      <c r="J104" s="1"/>
      <c r="K104" s="1"/>
      <c r="L104" s="1"/>
      <c r="N104" s="1"/>
      <c r="O104" s="1"/>
    </row>
    <row r="105" spans="1:17" x14ac:dyDescent="0.25">
      <c r="A105" s="34" t="str">
        <f xml:space="preserve"> CONCATENATE($A$2," ",Tabla11[[#This Row],[EXAMEN FK]],",",Tabla11[[#This Row],[ITEM FK]],",",Tabla11[[#This Row],[posicion]])</f>
        <v>EXEC ADD_PLANTILLA_ITEM 67,200,0</v>
      </c>
      <c r="B105" s="53">
        <f>VLOOKUP(F105,ITEMS[],2,FALSE)</f>
        <v>200</v>
      </c>
      <c r="C105" s="53">
        <f>VLOOKUP(G105,PRUEBA[],2,FALSE)</f>
        <v>67</v>
      </c>
      <c r="D105" s="53">
        <v>104</v>
      </c>
      <c r="E105" s="34">
        <v>0</v>
      </c>
      <c r="F105" s="76" t="s">
        <v>321</v>
      </c>
      <c r="G105" s="34" t="s">
        <v>321</v>
      </c>
      <c r="J105" s="1"/>
      <c r="K105" s="1"/>
      <c r="L105" s="1"/>
      <c r="N105" s="1"/>
      <c r="O105" s="1"/>
    </row>
    <row r="106" spans="1:17" x14ac:dyDescent="0.25">
      <c r="A106" s="34" t="str">
        <f xml:space="preserve"> CONCATENATE($A$2," ",Tabla11[[#This Row],[EXAMEN FK]],",",Tabla11[[#This Row],[ITEM FK]],",",Tabla11[[#This Row],[posicion]])</f>
        <v>EXEC ADD_PLANTILLA_ITEM 36,202,7</v>
      </c>
      <c r="B106" s="53">
        <f>VLOOKUP(F106,ITEMS[],2,FALSE)</f>
        <v>202</v>
      </c>
      <c r="C106" s="53">
        <f>VLOOKUP(G106,PRUEBA[],2,FALSE)</f>
        <v>36</v>
      </c>
      <c r="D106" s="53">
        <v>105</v>
      </c>
      <c r="E106" s="34">
        <v>7</v>
      </c>
      <c r="F106" s="76" t="s">
        <v>332</v>
      </c>
      <c r="G106" s="27" t="s">
        <v>121</v>
      </c>
      <c r="J106" s="1"/>
      <c r="K106" s="1"/>
      <c r="L106" s="1"/>
      <c r="N106" s="1"/>
      <c r="O106" s="1"/>
    </row>
    <row r="107" spans="1:17" x14ac:dyDescent="0.25">
      <c r="A107" s="34" t="str">
        <f xml:space="preserve"> CONCATENATE($A$2," ",Tabla11[[#This Row],[EXAMEN FK]],",",Tabla11[[#This Row],[ITEM FK]],",",Tabla11[[#This Row],[posicion]])</f>
        <v>EXEC ADD_PLANTILLA_ITEM 68,186,0</v>
      </c>
      <c r="B107" s="53">
        <f>VLOOKUP(F107,ITEMS[],2,FALSE)</f>
        <v>186</v>
      </c>
      <c r="C107" s="53">
        <f>VLOOKUP(G107,PRUEBA[],2,FALSE)</f>
        <v>68</v>
      </c>
      <c r="D107" s="53">
        <v>106</v>
      </c>
      <c r="E107" s="34">
        <v>0</v>
      </c>
      <c r="F107" s="111" t="s">
        <v>306</v>
      </c>
      <c r="G107" s="34" t="s">
        <v>306</v>
      </c>
      <c r="J107" s="1"/>
      <c r="K107" s="1"/>
      <c r="L107" s="1"/>
      <c r="N107" s="1"/>
      <c r="O107" s="1"/>
    </row>
    <row r="108" spans="1:17" x14ac:dyDescent="0.25">
      <c r="A108" s="34" t="str">
        <f xml:space="preserve"> CONCATENATE($A$2," ",Tabla11[[#This Row],[EXAMEN FK]],",",Tabla11[[#This Row],[ITEM FK]],",",Tabla11[[#This Row],[posicion]])</f>
        <v>EXEC ADD_PLANTILLA_ITEM 31,203,4</v>
      </c>
      <c r="B108" s="53">
        <f>VLOOKUP(F108,ITEMS[],2,FALSE)</f>
        <v>203</v>
      </c>
      <c r="C108" s="53">
        <f>VLOOKUP(G108,PRUEBA[],2,FALSE)</f>
        <v>31</v>
      </c>
      <c r="D108" s="53">
        <v>107</v>
      </c>
      <c r="E108" s="34">
        <v>4</v>
      </c>
      <c r="F108" s="111" t="s">
        <v>417</v>
      </c>
      <c r="G108" s="34" t="s">
        <v>156</v>
      </c>
      <c r="J108" s="1"/>
      <c r="K108" s="1"/>
      <c r="L108" s="1"/>
      <c r="N108" s="1"/>
      <c r="O108" s="1"/>
    </row>
    <row r="109" spans="1:17" x14ac:dyDescent="0.25">
      <c r="A109" s="34" t="str">
        <f xml:space="preserve"> CONCATENATE($A$2," ",Tabla11[[#This Row],[EXAMEN FK]],",",Tabla11[[#This Row],[ITEM FK]],",",Tabla11[[#This Row],[posicion]])</f>
        <v>EXEC ADD_PLANTILLA_ITEM 34,204,3</v>
      </c>
      <c r="B109" s="53">
        <f>VLOOKUP(F109,ITEMS[],2,FALSE)</f>
        <v>204</v>
      </c>
      <c r="C109" s="53">
        <f>VLOOKUP(G109,PRUEBA[],2,FALSE)</f>
        <v>34</v>
      </c>
      <c r="D109" s="53">
        <v>108</v>
      </c>
      <c r="E109" s="34">
        <v>3</v>
      </c>
      <c r="F109" s="111" t="s">
        <v>419</v>
      </c>
      <c r="G109" s="34" t="s">
        <v>145</v>
      </c>
      <c r="J109" s="1"/>
      <c r="K109" s="1"/>
      <c r="L109" s="1"/>
      <c r="N109" s="1"/>
      <c r="O109" s="1"/>
    </row>
    <row r="110" spans="1:17" x14ac:dyDescent="0.25">
      <c r="A110" s="34"/>
      <c r="B110" s="53"/>
      <c r="C110" s="53"/>
      <c r="D110" s="53">
        <v>109</v>
      </c>
      <c r="E110" s="34"/>
      <c r="F110" s="54"/>
      <c r="J110" s="1"/>
      <c r="K110" s="1"/>
      <c r="L110" s="1"/>
      <c r="N110" s="1"/>
      <c r="O110" s="1"/>
    </row>
    <row r="111" spans="1:17" x14ac:dyDescent="0.25">
      <c r="A111" s="34"/>
      <c r="B111" s="53"/>
      <c r="C111" s="53"/>
      <c r="D111" s="53">
        <v>110</v>
      </c>
      <c r="E111" s="34"/>
      <c r="F111" s="55"/>
      <c r="J111" s="1"/>
      <c r="K111" s="1"/>
      <c r="L111" s="1"/>
      <c r="N111" s="1"/>
      <c r="O111" s="1"/>
    </row>
    <row r="112" spans="1:17" x14ac:dyDescent="0.25">
      <c r="A112" s="34"/>
      <c r="B112" s="53"/>
      <c r="C112" s="53"/>
      <c r="D112" s="53">
        <v>111</v>
      </c>
      <c r="E112" s="34"/>
      <c r="F112" s="54"/>
      <c r="J112" s="1"/>
      <c r="K112" s="1"/>
      <c r="L112" s="1"/>
      <c r="N112" s="1"/>
      <c r="O112" s="1"/>
    </row>
    <row r="113" spans="1:15" x14ac:dyDescent="0.25">
      <c r="A113" s="34"/>
      <c r="B113" s="53"/>
      <c r="C113" s="53"/>
      <c r="D113" s="53">
        <v>112</v>
      </c>
      <c r="E113" s="34"/>
      <c r="F113" s="55"/>
      <c r="J113" s="1"/>
      <c r="K113" s="1"/>
      <c r="L113" s="1"/>
      <c r="N113" s="1"/>
      <c r="O113" s="1"/>
    </row>
    <row r="114" spans="1:15" x14ac:dyDescent="0.25">
      <c r="A114" s="34"/>
      <c r="B114" s="53"/>
      <c r="C114" s="53"/>
      <c r="D114" s="53">
        <v>113</v>
      </c>
      <c r="E114" s="34"/>
      <c r="F114" s="54"/>
      <c r="J114" s="1"/>
      <c r="K114" s="1"/>
      <c r="L114" s="1"/>
      <c r="N114" s="1"/>
      <c r="O114" s="1"/>
    </row>
    <row r="115" spans="1:15" x14ac:dyDescent="0.25">
      <c r="A115" s="34"/>
      <c r="B115" s="53"/>
      <c r="C115" s="53"/>
      <c r="D115" s="53">
        <v>114</v>
      </c>
      <c r="E115" s="34"/>
      <c r="F115" s="55"/>
      <c r="J115" s="1"/>
      <c r="K115" s="1"/>
      <c r="L115" s="1"/>
      <c r="N115" s="1"/>
      <c r="O115" s="1"/>
    </row>
    <row r="116" spans="1:15" x14ac:dyDescent="0.25">
      <c r="A116" s="34"/>
      <c r="B116" s="53"/>
      <c r="C116" s="53"/>
      <c r="D116" s="53">
        <v>115</v>
      </c>
      <c r="E116" s="34"/>
      <c r="J116" s="1"/>
      <c r="K116" s="1"/>
      <c r="L116" s="1"/>
      <c r="N116" s="1"/>
      <c r="O116" s="1"/>
    </row>
    <row r="117" spans="1:15" x14ac:dyDescent="0.25">
      <c r="A117" s="34"/>
      <c r="B117" s="53"/>
      <c r="C117" s="53"/>
      <c r="D117" s="53">
        <v>116</v>
      </c>
      <c r="E117" s="34"/>
      <c r="J117" s="1"/>
      <c r="K117" s="1"/>
      <c r="L117" s="1"/>
      <c r="N117" s="1"/>
      <c r="O117" s="1"/>
    </row>
    <row r="118" spans="1:15" x14ac:dyDescent="0.25">
      <c r="A118" s="34"/>
      <c r="B118" s="53"/>
      <c r="C118" s="53"/>
      <c r="D118" s="53">
        <v>117</v>
      </c>
      <c r="E118" s="34"/>
      <c r="J118" s="1"/>
      <c r="K118" s="1"/>
      <c r="L118" s="1"/>
      <c r="N118" s="1"/>
      <c r="O118" s="1"/>
    </row>
    <row r="119" spans="1:15" x14ac:dyDescent="0.25">
      <c r="A119" s="34"/>
      <c r="B119" s="53"/>
      <c r="C119" s="53"/>
      <c r="D119" s="53">
        <v>118</v>
      </c>
      <c r="E119" s="34"/>
    </row>
    <row r="120" spans="1:15" x14ac:dyDescent="0.25">
      <c r="A120" s="34"/>
      <c r="B120" s="53"/>
      <c r="C120" s="53"/>
      <c r="D120" s="53">
        <v>119</v>
      </c>
      <c r="E120" s="34"/>
    </row>
    <row r="121" spans="1:15" x14ac:dyDescent="0.25">
      <c r="A121" s="34"/>
      <c r="B121" s="53"/>
      <c r="C121" s="53"/>
      <c r="D121" s="53">
        <v>120</v>
      </c>
      <c r="E121" s="34"/>
    </row>
    <row r="122" spans="1:15" x14ac:dyDescent="0.25">
      <c r="A122" s="34"/>
      <c r="B122" s="53"/>
      <c r="C122" s="53"/>
      <c r="D122" s="53">
        <v>121</v>
      </c>
      <c r="E122" s="34"/>
    </row>
    <row r="123" spans="1:15" x14ac:dyDescent="0.25">
      <c r="A123" s="34"/>
      <c r="B123" s="53"/>
      <c r="C123" s="53"/>
      <c r="D123" s="53">
        <v>122</v>
      </c>
      <c r="E123" s="34"/>
    </row>
    <row r="124" spans="1:15" x14ac:dyDescent="0.25">
      <c r="A124" s="34"/>
      <c r="B124" s="53"/>
      <c r="C124" s="53"/>
      <c r="D124" s="53">
        <v>123</v>
      </c>
      <c r="E124" s="34"/>
    </row>
    <row r="125" spans="1:15" x14ac:dyDescent="0.25">
      <c r="A125" s="34"/>
      <c r="B125" s="53"/>
      <c r="C125" s="53"/>
      <c r="D125" s="53">
        <v>124</v>
      </c>
      <c r="E125" s="34"/>
    </row>
    <row r="126" spans="1:15" x14ac:dyDescent="0.25">
      <c r="A126" s="34" t="e">
        <f xml:space="preserve"> CONCATENATE($A$2," ",Tabla11[[#This Row],[EXAMEN FK]],",",Tabla11[[#This Row],[ITEM FK]],",",Tabla11[[#This Row],[posicion]])</f>
        <v>#N/A</v>
      </c>
      <c r="B126" s="53" t="e">
        <f>VLOOKUP(F126,ITEMS[],2,FALSE)</f>
        <v>#N/A</v>
      </c>
      <c r="C126" s="53" t="e">
        <f>VLOOKUP(G126,PRUEBA[],2,FALSE)</f>
        <v>#N/A</v>
      </c>
      <c r="D126" s="53">
        <v>125</v>
      </c>
      <c r="E126" s="34"/>
    </row>
    <row r="127" spans="1:15" x14ac:dyDescent="0.25">
      <c r="A127" s="34" t="e">
        <f xml:space="preserve"> CONCATENATE($A$2," ",Tabla11[[#This Row],[EXAMEN FK]],",",Tabla11[[#This Row],[ITEM FK]],",",Tabla11[[#This Row],[posicion]])</f>
        <v>#N/A</v>
      </c>
      <c r="B127" s="53" t="e">
        <f>VLOOKUP(F127,ITEMS[],2,FALSE)</f>
        <v>#N/A</v>
      </c>
      <c r="C127" s="53" t="e">
        <f>VLOOKUP(G127,PRUEBA[],2,FALSE)</f>
        <v>#N/A</v>
      </c>
      <c r="D127" s="53">
        <v>126</v>
      </c>
      <c r="E127" s="34"/>
    </row>
    <row r="128" spans="1:15" x14ac:dyDescent="0.25">
      <c r="A128" s="34" t="e">
        <f xml:space="preserve"> CONCATENATE($A$2," ",Tabla11[[#This Row],[EXAMEN FK]],",",Tabla11[[#This Row],[ITEM FK]],",",Tabla11[[#This Row],[posicion]])</f>
        <v>#N/A</v>
      </c>
      <c r="B128" s="53" t="e">
        <f>VLOOKUP(F128,ITEMS[],2,FALSE)</f>
        <v>#N/A</v>
      </c>
      <c r="C128" s="53" t="e">
        <f>VLOOKUP(G128,PRUEBA[],2,FALSE)</f>
        <v>#N/A</v>
      </c>
      <c r="D128" s="53">
        <v>127</v>
      </c>
      <c r="E128" s="34"/>
    </row>
    <row r="129" spans="1:5" x14ac:dyDescent="0.25">
      <c r="A129" s="34" t="e">
        <f xml:space="preserve"> CONCATENATE($A$2," ",Tabla11[[#This Row],[EXAMEN FK]],",",Tabla11[[#This Row],[ITEM FK]],",",Tabla11[[#This Row],[posicion]])</f>
        <v>#N/A</v>
      </c>
      <c r="B129" s="53" t="e">
        <f>VLOOKUP(F129,ITEMS[],2,FALSE)</f>
        <v>#N/A</v>
      </c>
      <c r="C129" s="53" t="e">
        <f>VLOOKUP(G129,PRUEBA[],2,FALSE)</f>
        <v>#N/A</v>
      </c>
      <c r="D129" s="53">
        <v>128</v>
      </c>
      <c r="E129" s="34"/>
    </row>
    <row r="130" spans="1:5" x14ac:dyDescent="0.25">
      <c r="A130" s="34" t="e">
        <f xml:space="preserve"> CONCATENATE($A$2," ",Tabla11[[#This Row],[EXAMEN FK]],",",Tabla11[[#This Row],[ITEM FK]],",",Tabla11[[#This Row],[posicion]])</f>
        <v>#N/A</v>
      </c>
      <c r="B130" s="53" t="e">
        <f>VLOOKUP(F130,ITEMS[],2,FALSE)</f>
        <v>#N/A</v>
      </c>
      <c r="C130" s="53" t="e">
        <f>VLOOKUP(G130,PRUEBA[],2,FALSE)</f>
        <v>#N/A</v>
      </c>
      <c r="D130" s="53">
        <v>129</v>
      </c>
      <c r="E130" s="34"/>
    </row>
    <row r="131" spans="1:5" x14ac:dyDescent="0.25">
      <c r="A131" s="34" t="e">
        <f xml:space="preserve"> CONCATENATE($A$2," ",Tabla11[[#This Row],[EXAMEN FK]],",",Tabla11[[#This Row],[ITEM FK]],",",Tabla11[[#This Row],[posicion]])</f>
        <v>#N/A</v>
      </c>
      <c r="B131" s="53" t="e">
        <f>VLOOKUP(F131,ITEMS[],2,FALSE)</f>
        <v>#N/A</v>
      </c>
      <c r="C131" s="53" t="e">
        <f>VLOOKUP(G131,PRUEBA[],2,FALSE)</f>
        <v>#N/A</v>
      </c>
      <c r="D131" s="53">
        <v>130</v>
      </c>
      <c r="E131" s="34"/>
    </row>
    <row r="132" spans="1:5" x14ac:dyDescent="0.25">
      <c r="A132" s="34" t="e">
        <f xml:space="preserve"> CONCATENATE($A$2," ",Tabla11[[#This Row],[EXAMEN FK]],",",Tabla11[[#This Row],[ITEM FK]],",",Tabla11[[#This Row],[posicion]])</f>
        <v>#N/A</v>
      </c>
      <c r="B132" s="53" t="e">
        <f>VLOOKUP(F132,ITEMS[],2,FALSE)</f>
        <v>#N/A</v>
      </c>
      <c r="C132" s="53" t="e">
        <f>VLOOKUP(G132,PRUEBA[],2,FALSE)</f>
        <v>#N/A</v>
      </c>
      <c r="D132" s="53">
        <v>131</v>
      </c>
      <c r="E132" s="34"/>
    </row>
    <row r="133" spans="1:5" x14ac:dyDescent="0.25">
      <c r="A133" s="34" t="e">
        <f xml:space="preserve"> CONCATENATE($A$2," ",Tabla11[[#This Row],[EXAMEN FK]],",",Tabla11[[#This Row],[ITEM FK]],",",Tabla11[[#This Row],[posicion]])</f>
        <v>#N/A</v>
      </c>
      <c r="B133" s="53" t="e">
        <f>VLOOKUP(F133,ITEMS[],2,FALSE)</f>
        <v>#N/A</v>
      </c>
      <c r="C133" s="53" t="e">
        <f>VLOOKUP(G133,PRUEBA[],2,FALSE)</f>
        <v>#N/A</v>
      </c>
      <c r="D133" s="53">
        <v>132</v>
      </c>
      <c r="E133" s="34"/>
    </row>
    <row r="134" spans="1:5" x14ac:dyDescent="0.25">
      <c r="A134" s="34" t="e">
        <f xml:space="preserve"> CONCATENATE($A$2," ",Tabla11[[#This Row],[EXAMEN FK]],",",Tabla11[[#This Row],[ITEM FK]],",",Tabla11[[#This Row],[posicion]])</f>
        <v>#N/A</v>
      </c>
      <c r="B134" s="53" t="e">
        <f>VLOOKUP(F134,ITEMS[],2,FALSE)</f>
        <v>#N/A</v>
      </c>
      <c r="C134" s="53" t="e">
        <f>VLOOKUP(G134,PRUEBA[],2,FALSE)</f>
        <v>#N/A</v>
      </c>
      <c r="D134" s="53">
        <v>133</v>
      </c>
      <c r="E134" s="34"/>
    </row>
    <row r="135" spans="1:5" x14ac:dyDescent="0.25">
      <c r="A135" s="34" t="e">
        <f xml:space="preserve"> CONCATENATE($A$2," ",Tabla11[[#This Row],[EXAMEN FK]],",",Tabla11[[#This Row],[ITEM FK]],",",Tabla11[[#This Row],[posicion]])</f>
        <v>#N/A</v>
      </c>
      <c r="B135" s="53" t="e">
        <f>VLOOKUP(F135,ITEMS[],2,FALSE)</f>
        <v>#N/A</v>
      </c>
      <c r="C135" s="53" t="e">
        <f>VLOOKUP(G135,PRUEBA[],2,FALSE)</f>
        <v>#N/A</v>
      </c>
      <c r="D135" s="53">
        <v>134</v>
      </c>
      <c r="E135" s="34"/>
    </row>
    <row r="136" spans="1:5" x14ac:dyDescent="0.25">
      <c r="A136" s="35" t="e">
        <f xml:space="preserve"> CONCATENATE($A$2," ",Tabla11[[#This Row],[EXAMEN FK]],",",Tabla11[[#This Row],[ITEM FK]],",",Tabla11[[#This Row],[posicion]])</f>
        <v>#N/A</v>
      </c>
      <c r="B136" s="53" t="e">
        <f>VLOOKUP(F136,ITEMS[],2,FALSE)</f>
        <v>#N/A</v>
      </c>
      <c r="C136" s="53" t="e">
        <f>VLOOKUP(G136,PRUEBA[],2,FALSE)</f>
        <v>#N/A</v>
      </c>
      <c r="D136" s="53">
        <v>135</v>
      </c>
      <c r="E136" s="34"/>
    </row>
    <row r="137" spans="1:5" x14ac:dyDescent="0.25">
      <c r="A137" s="35" t="e">
        <f xml:space="preserve"> CONCATENATE($A$2," ",Tabla11[[#This Row],[EXAMEN FK]],",",Tabla11[[#This Row],[ITEM FK]],",",Tabla11[[#This Row],[posicion]])</f>
        <v>#N/A</v>
      </c>
      <c r="B137" s="53" t="e">
        <f>VLOOKUP(F137,ITEMS[],2,FALSE)</f>
        <v>#N/A</v>
      </c>
      <c r="C137" s="53" t="e">
        <f>VLOOKUP(G137,PRUEBA[],2,FALSE)</f>
        <v>#N/A</v>
      </c>
      <c r="D137" s="53">
        <v>136</v>
      </c>
      <c r="E137" s="34"/>
    </row>
    <row r="138" spans="1:5" x14ac:dyDescent="0.25">
      <c r="A138" s="35" t="e">
        <f xml:space="preserve"> CONCATENATE($A$2," ",Tabla11[[#This Row],[EXAMEN FK]],",",Tabla11[[#This Row],[ITEM FK]],",",Tabla11[[#This Row],[posicion]])</f>
        <v>#N/A</v>
      </c>
      <c r="B138" s="53" t="e">
        <f>VLOOKUP(F138,ITEMS[],2,FALSE)</f>
        <v>#N/A</v>
      </c>
      <c r="C138" s="53" t="e">
        <f>VLOOKUP(G138,PRUEBA[],2,FALSE)</f>
        <v>#N/A</v>
      </c>
      <c r="D138" s="53">
        <v>137</v>
      </c>
      <c r="E138" s="34"/>
    </row>
    <row r="139" spans="1:5" x14ac:dyDescent="0.25">
      <c r="A139" s="35" t="e">
        <f xml:space="preserve"> CONCATENATE($A$2," ",Tabla11[[#This Row],[EXAMEN FK]],",",Tabla11[[#This Row],[ITEM FK]],",",Tabla11[[#This Row],[posicion]])</f>
        <v>#N/A</v>
      </c>
      <c r="B139" s="53" t="e">
        <f>VLOOKUP(F139,ITEMS[],2,FALSE)</f>
        <v>#N/A</v>
      </c>
      <c r="C139" s="53" t="e">
        <f>VLOOKUP(G139,PRUEBA[],2,FALSE)</f>
        <v>#N/A</v>
      </c>
      <c r="D139" s="53">
        <v>138</v>
      </c>
      <c r="E139" s="34"/>
    </row>
    <row r="140" spans="1:5" x14ac:dyDescent="0.25">
      <c r="A140" s="35" t="e">
        <f xml:space="preserve"> CONCATENATE($A$2," ",Tabla11[[#This Row],[EXAMEN FK]],",",Tabla11[[#This Row],[ITEM FK]],",",Tabla11[[#This Row],[posicion]])</f>
        <v>#N/A</v>
      </c>
      <c r="B140" s="53" t="e">
        <f>VLOOKUP(F140,ITEMS[],2,FALSE)</f>
        <v>#N/A</v>
      </c>
      <c r="C140" s="53" t="e">
        <f>VLOOKUP(G140,PRUEBA[],2,FALSE)</f>
        <v>#N/A</v>
      </c>
      <c r="D140" s="53">
        <v>139</v>
      </c>
      <c r="E140" s="34"/>
    </row>
    <row r="141" spans="1:5" x14ac:dyDescent="0.25">
      <c r="A141" s="35" t="e">
        <f xml:space="preserve"> CONCATENATE($A$2," ",Tabla11[[#This Row],[EXAMEN FK]],",",Tabla11[[#This Row],[ITEM FK]],",",Tabla11[[#This Row],[posicion]])</f>
        <v>#N/A</v>
      </c>
      <c r="B141" s="53" t="e">
        <f>VLOOKUP(F141,ITEMS[],2,FALSE)</f>
        <v>#N/A</v>
      </c>
      <c r="C141" s="53" t="e">
        <f>VLOOKUP(G141,PRUEBA[],2,FALSE)</f>
        <v>#N/A</v>
      </c>
      <c r="D141" s="53">
        <v>140</v>
      </c>
      <c r="E141" s="34"/>
    </row>
    <row r="142" spans="1:5" x14ac:dyDescent="0.25">
      <c r="A142" s="35" t="e">
        <f xml:space="preserve"> CONCATENATE($A$2," ",Tabla11[[#This Row],[EXAMEN FK]],",",Tabla11[[#This Row],[ITEM FK]],",",Tabla11[[#This Row],[posicion]])</f>
        <v>#N/A</v>
      </c>
      <c r="B142" s="53" t="e">
        <f>VLOOKUP(F142,ITEMS[],2,FALSE)</f>
        <v>#N/A</v>
      </c>
      <c r="C142" s="53" t="e">
        <f>VLOOKUP(G142,PRUEBA[],2,FALSE)</f>
        <v>#N/A</v>
      </c>
      <c r="D142" s="53">
        <v>141</v>
      </c>
      <c r="E142" s="34"/>
    </row>
    <row r="143" spans="1:5" x14ac:dyDescent="0.25">
      <c r="A143" s="35" t="e">
        <f xml:space="preserve"> CONCATENATE($A$2," ",Tabla11[[#This Row],[EXAMEN FK]],",",Tabla11[[#This Row],[ITEM FK]],",",Tabla11[[#This Row],[posicion]])</f>
        <v>#N/A</v>
      </c>
      <c r="B143" s="53" t="e">
        <f>VLOOKUP(F143,ITEMS[],2,FALSE)</f>
        <v>#N/A</v>
      </c>
      <c r="C143" s="53" t="e">
        <f>VLOOKUP(G143,PRUEBA[],2,FALSE)</f>
        <v>#N/A</v>
      </c>
      <c r="D143" s="53">
        <v>142</v>
      </c>
      <c r="E143" s="34"/>
    </row>
    <row r="144" spans="1:5" x14ac:dyDescent="0.25">
      <c r="A144" s="35" t="e">
        <f xml:space="preserve"> CONCATENATE($A$2," ",Tabla11[[#This Row],[EXAMEN FK]],",",Tabla11[[#This Row],[ITEM FK]],",",Tabla11[[#This Row],[posicion]])</f>
        <v>#N/A</v>
      </c>
      <c r="B144" s="53" t="e">
        <f>VLOOKUP(F144,ITEMS[],2,FALSE)</f>
        <v>#N/A</v>
      </c>
      <c r="C144" s="53" t="e">
        <f>VLOOKUP(G144,PRUEBA[],2,FALSE)</f>
        <v>#N/A</v>
      </c>
      <c r="D144" s="53">
        <v>143</v>
      </c>
      <c r="E144" s="34"/>
    </row>
    <row r="145" spans="1:5" x14ac:dyDescent="0.25">
      <c r="A145" s="35" t="e">
        <f xml:space="preserve"> CONCATENATE($A$2," ",Tabla11[[#This Row],[EXAMEN FK]],",",Tabla11[[#This Row],[ITEM FK]],",",Tabla11[[#This Row],[posicion]])</f>
        <v>#N/A</v>
      </c>
      <c r="B145" s="53" t="e">
        <f>VLOOKUP(F145,ITEMS[],2,FALSE)</f>
        <v>#N/A</v>
      </c>
      <c r="C145" s="53" t="e">
        <f>VLOOKUP(G145,PRUEBA[],2,FALSE)</f>
        <v>#N/A</v>
      </c>
      <c r="D145" s="53">
        <v>144</v>
      </c>
      <c r="E145" s="34"/>
    </row>
    <row r="146" spans="1:5" x14ac:dyDescent="0.25">
      <c r="A146" s="35" t="e">
        <f xml:space="preserve"> CONCATENATE($A$2," ",Tabla11[[#This Row],[EXAMEN FK]],",",Tabla11[[#This Row],[ITEM FK]],",",Tabla11[[#This Row],[posicion]])</f>
        <v>#N/A</v>
      </c>
      <c r="B146" s="53" t="e">
        <f>VLOOKUP(F146,ITEMS[],2,FALSE)</f>
        <v>#N/A</v>
      </c>
      <c r="C146" s="53" t="e">
        <f>VLOOKUP(G146,PRUEBA[],2,FALSE)</f>
        <v>#N/A</v>
      </c>
      <c r="D146" s="53">
        <v>145</v>
      </c>
      <c r="E146" s="34"/>
    </row>
    <row r="147" spans="1:5" x14ac:dyDescent="0.25">
      <c r="A147" s="35" t="e">
        <f xml:space="preserve"> CONCATENATE($A$2," ",Tabla11[[#This Row],[EXAMEN FK]],",",Tabla11[[#This Row],[ITEM FK]],",",Tabla11[[#This Row],[posicion]])</f>
        <v>#N/A</v>
      </c>
      <c r="B147" s="53" t="e">
        <f>VLOOKUP(F147,ITEMS[],2,FALSE)</f>
        <v>#N/A</v>
      </c>
      <c r="C147" s="53" t="e">
        <f>VLOOKUP(G147,PRUEBA[],2,FALSE)</f>
        <v>#N/A</v>
      </c>
      <c r="D147" s="53">
        <v>146</v>
      </c>
      <c r="E147" s="34"/>
    </row>
    <row r="148" spans="1:5" x14ac:dyDescent="0.25">
      <c r="A148" s="35" t="e">
        <f xml:space="preserve"> CONCATENATE($A$2," ",Tabla11[[#This Row],[EXAMEN FK]],",",Tabla11[[#This Row],[ITEM FK]],",",Tabla11[[#This Row],[posicion]])</f>
        <v>#N/A</v>
      </c>
      <c r="B148" s="53" t="e">
        <f>VLOOKUP(F148,ITEMS[],2,FALSE)</f>
        <v>#N/A</v>
      </c>
      <c r="C148" s="53" t="e">
        <f>VLOOKUP(G148,PRUEBA[],2,FALSE)</f>
        <v>#N/A</v>
      </c>
      <c r="D148" s="53">
        <v>147</v>
      </c>
      <c r="E148" s="34"/>
    </row>
    <row r="149" spans="1:5" x14ac:dyDescent="0.25">
      <c r="A149" s="35" t="e">
        <f xml:space="preserve"> CONCATENATE($A$2," ",Tabla11[[#This Row],[EXAMEN FK]],",",Tabla11[[#This Row],[ITEM FK]],",",Tabla11[[#This Row],[posicion]])</f>
        <v>#N/A</v>
      </c>
      <c r="B149" s="53" t="e">
        <f>VLOOKUP(F149,ITEMS[],2,FALSE)</f>
        <v>#N/A</v>
      </c>
      <c r="C149" s="53" t="e">
        <f>VLOOKUP(G149,PRUEBA[],2,FALSE)</f>
        <v>#N/A</v>
      </c>
      <c r="D149" s="53">
        <v>148</v>
      </c>
      <c r="E149" s="34"/>
    </row>
    <row r="150" spans="1:5" x14ac:dyDescent="0.25">
      <c r="A150" s="35" t="e">
        <f xml:space="preserve"> CONCATENATE($A$2," ",Tabla11[[#This Row],[EXAMEN FK]],",",Tabla11[[#This Row],[ITEM FK]],",",Tabla11[[#This Row],[posicion]])</f>
        <v>#N/A</v>
      </c>
      <c r="B150" s="53" t="e">
        <f>VLOOKUP(F150,ITEMS[],2,FALSE)</f>
        <v>#N/A</v>
      </c>
      <c r="C150" s="53" t="e">
        <f>VLOOKUP(G150,PRUEBA[],2,FALSE)</f>
        <v>#N/A</v>
      </c>
      <c r="D150" s="53">
        <v>149</v>
      </c>
      <c r="E150" s="34"/>
    </row>
    <row r="151" spans="1:5" x14ac:dyDescent="0.25">
      <c r="A151" s="35" t="e">
        <f xml:space="preserve"> CONCATENATE($A$2," ",Tabla11[[#This Row],[EXAMEN FK]],",",Tabla11[[#This Row],[ITEM FK]],",",Tabla11[[#This Row],[posicion]])</f>
        <v>#N/A</v>
      </c>
      <c r="B151" s="53" t="e">
        <f>VLOOKUP(F151,ITEMS[],2,FALSE)</f>
        <v>#N/A</v>
      </c>
      <c r="C151" s="53" t="e">
        <f>VLOOKUP(G151,PRUEBA[],2,FALSE)</f>
        <v>#N/A</v>
      </c>
      <c r="D151" s="53">
        <v>150</v>
      </c>
      <c r="E151" s="34"/>
    </row>
    <row r="152" spans="1:5" x14ac:dyDescent="0.25">
      <c r="A152" s="35" t="e">
        <f xml:space="preserve"> CONCATENATE($A$2," ",Tabla11[[#This Row],[EXAMEN FK]],",",Tabla11[[#This Row],[ITEM FK]],",",Tabla11[[#This Row],[posicion]])</f>
        <v>#N/A</v>
      </c>
      <c r="B152" s="53" t="e">
        <f>VLOOKUP(F152,ITEMS[],2,FALSE)</f>
        <v>#N/A</v>
      </c>
      <c r="C152" s="53" t="e">
        <f>VLOOKUP(G152,PRUEBA[],2,FALSE)</f>
        <v>#N/A</v>
      </c>
      <c r="D152" s="53">
        <v>151</v>
      </c>
      <c r="E152" s="34"/>
    </row>
    <row r="153" spans="1:5" x14ac:dyDescent="0.25">
      <c r="A153" s="35" t="e">
        <f xml:space="preserve"> CONCATENATE($A$2," ",Tabla11[[#This Row],[EXAMEN FK]],",",Tabla11[[#This Row],[ITEM FK]],",",Tabla11[[#This Row],[posicion]])</f>
        <v>#N/A</v>
      </c>
      <c r="B153" s="53" t="e">
        <f>VLOOKUP(F153,ITEMS[],2,FALSE)</f>
        <v>#N/A</v>
      </c>
      <c r="C153" s="53" t="e">
        <f>VLOOKUP(G153,PRUEBA[],2,FALSE)</f>
        <v>#N/A</v>
      </c>
      <c r="D153" s="53">
        <v>152</v>
      </c>
      <c r="E153" s="34"/>
    </row>
    <row r="154" spans="1:5" x14ac:dyDescent="0.25">
      <c r="A154" s="35" t="e">
        <f xml:space="preserve"> CONCATENATE($A$2," ",Tabla11[[#This Row],[EXAMEN FK]],",",Tabla11[[#This Row],[ITEM FK]],",",Tabla11[[#This Row],[posicion]])</f>
        <v>#N/A</v>
      </c>
      <c r="B154" s="53" t="e">
        <f>VLOOKUP(F154,ITEMS[],2,FALSE)</f>
        <v>#N/A</v>
      </c>
      <c r="C154" s="53" t="e">
        <f>VLOOKUP(G154,PRUEBA[],2,FALSE)</f>
        <v>#N/A</v>
      </c>
      <c r="D154" s="53">
        <v>153</v>
      </c>
      <c r="E154" s="34"/>
    </row>
    <row r="155" spans="1:5" x14ac:dyDescent="0.25">
      <c r="A155" s="35" t="e">
        <f xml:space="preserve"> CONCATENATE($A$2," ",Tabla11[[#This Row],[EXAMEN FK]],",",Tabla11[[#This Row],[ITEM FK]],",",Tabla11[[#This Row],[posicion]])</f>
        <v>#N/A</v>
      </c>
      <c r="B155" s="53" t="e">
        <f>VLOOKUP(F155,ITEMS[],2,FALSE)</f>
        <v>#N/A</v>
      </c>
      <c r="C155" s="53" t="e">
        <f>VLOOKUP(G155,PRUEBA[],2,FALSE)</f>
        <v>#N/A</v>
      </c>
      <c r="D155" s="53">
        <v>154</v>
      </c>
      <c r="E155" s="34"/>
    </row>
    <row r="156" spans="1:5" x14ac:dyDescent="0.25">
      <c r="A156" s="35" t="e">
        <f xml:space="preserve"> CONCATENATE($A$2," ",Tabla11[[#This Row],[EXAMEN FK]],",",Tabla11[[#This Row],[ITEM FK]],",",Tabla11[[#This Row],[posicion]])</f>
        <v>#N/A</v>
      </c>
      <c r="B156" s="53" t="e">
        <f>VLOOKUP(F156,ITEMS[],2,FALSE)</f>
        <v>#N/A</v>
      </c>
      <c r="C156" s="53" t="e">
        <f>VLOOKUP(G156,PRUEBA[],2,FALSE)</f>
        <v>#N/A</v>
      </c>
      <c r="D156" s="53">
        <v>155</v>
      </c>
      <c r="E156" s="34"/>
    </row>
    <row r="157" spans="1:5" x14ac:dyDescent="0.25">
      <c r="A157" s="35" t="e">
        <f xml:space="preserve"> CONCATENATE($A$2," ",Tabla11[[#This Row],[EXAMEN FK]],",",Tabla11[[#This Row],[ITEM FK]],",",Tabla11[[#This Row],[posicion]])</f>
        <v>#N/A</v>
      </c>
      <c r="B157" s="53" t="e">
        <f>VLOOKUP(F157,ITEMS[],2,FALSE)</f>
        <v>#N/A</v>
      </c>
      <c r="C157" s="53" t="e">
        <f>VLOOKUP(G157,PRUEBA[],2,FALSE)</f>
        <v>#N/A</v>
      </c>
      <c r="D157" s="53">
        <v>156</v>
      </c>
      <c r="E157" s="34"/>
    </row>
    <row r="158" spans="1:5" x14ac:dyDescent="0.25">
      <c r="A158" s="35" t="e">
        <f xml:space="preserve"> CONCATENATE($A$2," ",Tabla11[[#This Row],[EXAMEN FK]],",",Tabla11[[#This Row],[ITEM FK]],",",Tabla11[[#This Row],[posicion]])</f>
        <v>#N/A</v>
      </c>
      <c r="B158" s="53" t="e">
        <f>VLOOKUP(F158,ITEMS[],2,FALSE)</f>
        <v>#N/A</v>
      </c>
      <c r="C158" s="52" t="e">
        <f>VLOOKUP(G154,PRUEBA[],2,FALSE)</f>
        <v>#N/A</v>
      </c>
      <c r="D158" s="53">
        <v>157</v>
      </c>
      <c r="E158" s="34"/>
    </row>
    <row r="159" spans="1:5" x14ac:dyDescent="0.25">
      <c r="A159" s="35" t="e">
        <f xml:space="preserve"> CONCATENATE($A$2," ",Tabla11[[#This Row],[EXAMEN FK]],",",Tabla11[[#This Row],[ITEM FK]],",",Tabla11[[#This Row],[posicion]])</f>
        <v>#N/A</v>
      </c>
      <c r="B159" s="53" t="e">
        <f>VLOOKUP(F159,ITEMS[],2,FALSE)</f>
        <v>#N/A</v>
      </c>
      <c r="C159" s="52" t="e">
        <f>VLOOKUP(G155,PRUEBA[],2,FALSE)</f>
        <v>#N/A</v>
      </c>
      <c r="D159" s="53">
        <v>158</v>
      </c>
      <c r="E159" s="34"/>
    </row>
    <row r="160" spans="1:5" x14ac:dyDescent="0.25">
      <c r="A160" s="35" t="e">
        <f xml:space="preserve"> CONCATENATE($A$2," ",Tabla11[[#This Row],[EXAMEN FK]],",",Tabla11[[#This Row],[ITEM FK]],",",Tabla11[[#This Row],[posicion]])</f>
        <v>#N/A</v>
      </c>
      <c r="B160" s="53" t="e">
        <f>VLOOKUP(F160,ITEMS[],2,FALSE)</f>
        <v>#N/A</v>
      </c>
      <c r="C160" s="52" t="e">
        <f>VLOOKUP(G156,PRUEBA[],2,FALSE)</f>
        <v>#N/A</v>
      </c>
      <c r="D160" s="53">
        <v>159</v>
      </c>
      <c r="E160" s="34"/>
    </row>
    <row r="161" spans="1:5" x14ac:dyDescent="0.25">
      <c r="A161" s="35" t="e">
        <f xml:space="preserve"> CONCATENATE($A$2," ",Tabla11[[#This Row],[EXAMEN FK]],",",Tabla11[[#This Row],[ITEM FK]],",",Tabla11[[#This Row],[posicion]])</f>
        <v>#N/A</v>
      </c>
      <c r="B161" s="53" t="e">
        <f>VLOOKUP(F161,ITEMS[],2,FALSE)</f>
        <v>#N/A</v>
      </c>
      <c r="C161" s="52" t="e">
        <f>VLOOKUP(G157,PRUEBA[],2,FALSE)</f>
        <v>#N/A</v>
      </c>
      <c r="D161" s="53">
        <v>160</v>
      </c>
      <c r="E161" s="34"/>
    </row>
    <row r="162" spans="1:5" x14ac:dyDescent="0.25">
      <c r="A162" s="35" t="e">
        <f xml:space="preserve"> CONCATENATE($A$2," ",Tabla11[[#This Row],[EXAMEN FK]],",",Tabla11[[#This Row],[ITEM FK]],",",Tabla11[[#This Row],[posicion]])</f>
        <v>#N/A</v>
      </c>
      <c r="B162" s="53" t="e">
        <f>VLOOKUP(F162,ITEMS[],2,FALSE)</f>
        <v>#N/A</v>
      </c>
      <c r="C162" s="52" t="e">
        <f>VLOOKUP(G158,PRUEBA[],2,FALSE)</f>
        <v>#N/A</v>
      </c>
      <c r="D162" s="53">
        <v>161</v>
      </c>
      <c r="E162" s="34"/>
    </row>
    <row r="163" spans="1:5" x14ac:dyDescent="0.25">
      <c r="A163" s="35" t="e">
        <f xml:space="preserve"> CONCATENATE($A$2," ",Tabla11[[#This Row],[EXAMEN FK]],",",Tabla11[[#This Row],[ITEM FK]],",",Tabla11[[#This Row],[posicion]])</f>
        <v>#N/A</v>
      </c>
      <c r="B163" s="53" t="e">
        <f>VLOOKUP(F163,ITEMS[],2,FALSE)</f>
        <v>#N/A</v>
      </c>
      <c r="C163" s="52" t="e">
        <f>VLOOKUP(G159,PRUEBA[],2,FALSE)</f>
        <v>#N/A</v>
      </c>
      <c r="D163" s="53">
        <v>162</v>
      </c>
      <c r="E163" s="34"/>
    </row>
    <row r="164" spans="1:5" x14ac:dyDescent="0.25">
      <c r="A164" s="35" t="e">
        <f xml:space="preserve"> CONCATENATE($A$2," ",Tabla11[[#This Row],[EXAMEN FK]],",",Tabla11[[#This Row],[ITEM FK]],",",Tabla11[[#This Row],[posicion]])</f>
        <v>#N/A</v>
      </c>
      <c r="B164" s="53" t="e">
        <f>VLOOKUP(F164,ITEMS[],2,FALSE)</f>
        <v>#N/A</v>
      </c>
      <c r="C164" s="52" t="e">
        <f>VLOOKUP(G160,PRUEBA[],2,FALSE)</f>
        <v>#N/A</v>
      </c>
      <c r="D164" s="53">
        <v>163</v>
      </c>
      <c r="E164" s="34"/>
    </row>
    <row r="165" spans="1:5" x14ac:dyDescent="0.25">
      <c r="A165" s="35" t="e">
        <f xml:space="preserve"> CONCATENATE($A$2," ",Tabla11[[#This Row],[EXAMEN FK]],",",Tabla11[[#This Row],[ITEM FK]],",",Tabla11[[#This Row],[posicion]])</f>
        <v>#N/A</v>
      </c>
      <c r="B165" s="53" t="e">
        <f>VLOOKUP(F165,ITEMS[],2,FALSE)</f>
        <v>#N/A</v>
      </c>
      <c r="C165" s="52" t="e">
        <f>VLOOKUP(G161,PRUEBA[],2,FALSE)</f>
        <v>#N/A</v>
      </c>
      <c r="D165" s="53">
        <v>164</v>
      </c>
      <c r="E165" s="34"/>
    </row>
    <row r="166" spans="1:5" x14ac:dyDescent="0.25">
      <c r="A166" s="35" t="e">
        <f xml:space="preserve"> CONCATENATE($A$2," ",Tabla11[[#This Row],[EXAMEN FK]],",",Tabla11[[#This Row],[ITEM FK]],",",Tabla11[[#This Row],[posicion]])</f>
        <v>#N/A</v>
      </c>
      <c r="B166" s="53" t="e">
        <f>VLOOKUP(F166,ITEMS[],2,FALSE)</f>
        <v>#N/A</v>
      </c>
      <c r="C166" s="52" t="e">
        <f>VLOOKUP(G162,PRUEBA[],2,FALSE)</f>
        <v>#N/A</v>
      </c>
      <c r="D166" s="53">
        <v>165</v>
      </c>
      <c r="E166" s="34"/>
    </row>
    <row r="167" spans="1:5" x14ac:dyDescent="0.25">
      <c r="A167" s="35" t="e">
        <f xml:space="preserve"> CONCATENATE($A$2," ",Tabla11[[#This Row],[EXAMEN FK]],",",Tabla11[[#This Row],[ITEM FK]],",",Tabla11[[#This Row],[posicion]])</f>
        <v>#N/A</v>
      </c>
      <c r="B167" s="53" t="e">
        <f>VLOOKUP(F167,ITEMS[],2,FALSE)</f>
        <v>#N/A</v>
      </c>
      <c r="C167" s="52" t="e">
        <f>VLOOKUP(G163,PRUEBA[],2,FALSE)</f>
        <v>#N/A</v>
      </c>
      <c r="D167" s="53">
        <v>166</v>
      </c>
      <c r="E167" s="34"/>
    </row>
    <row r="168" spans="1:5" x14ac:dyDescent="0.25">
      <c r="A168" s="35" t="e">
        <f xml:space="preserve"> CONCATENATE($A$2," ",Tabla11[[#This Row],[EXAMEN FK]],",",Tabla11[[#This Row],[ITEM FK]],",",Tabla11[[#This Row],[posicion]])</f>
        <v>#N/A</v>
      </c>
      <c r="B168" s="53" t="e">
        <f>VLOOKUP(F168,ITEMS[],2,FALSE)</f>
        <v>#N/A</v>
      </c>
      <c r="C168" s="52" t="e">
        <f>VLOOKUP(G164,PRUEBA[],2,FALSE)</f>
        <v>#N/A</v>
      </c>
      <c r="D168" s="53">
        <v>167</v>
      </c>
      <c r="E168" s="34"/>
    </row>
    <row r="169" spans="1:5" x14ac:dyDescent="0.25">
      <c r="A169" s="35" t="e">
        <f xml:space="preserve"> CONCATENATE($A$2," ",Tabla11[[#This Row],[EXAMEN FK]],",",Tabla11[[#This Row],[ITEM FK]],",",Tabla11[[#This Row],[posicion]])</f>
        <v>#N/A</v>
      </c>
      <c r="B169" s="53" t="e">
        <f>VLOOKUP(F169,ITEMS[],2,FALSE)</f>
        <v>#N/A</v>
      </c>
      <c r="C169" s="52" t="e">
        <f>VLOOKUP(G165,PRUEBA[],2,FALSE)</f>
        <v>#N/A</v>
      </c>
      <c r="D169" s="53">
        <v>168</v>
      </c>
      <c r="E169" s="34"/>
    </row>
    <row r="170" spans="1:5" x14ac:dyDescent="0.25">
      <c r="A170" s="35" t="e">
        <f xml:space="preserve"> CONCATENATE($A$2," ",Tabla11[[#This Row],[EXAMEN FK]],",",Tabla11[[#This Row],[ITEM FK]],",",Tabla11[[#This Row],[posicion]])</f>
        <v>#N/A</v>
      </c>
      <c r="B170" s="53" t="e">
        <f>VLOOKUP(F170,ITEMS[],2,FALSE)</f>
        <v>#N/A</v>
      </c>
      <c r="C170" s="52" t="e">
        <f>VLOOKUP(G166,PRUEBA[],2,FALSE)</f>
        <v>#N/A</v>
      </c>
      <c r="D170" s="53">
        <v>169</v>
      </c>
      <c r="E170" s="34"/>
    </row>
    <row r="171" spans="1:5" x14ac:dyDescent="0.25">
      <c r="A171" s="35" t="e">
        <f xml:space="preserve"> CONCATENATE($A$2," ",Tabla11[[#This Row],[EXAMEN FK]],",",Tabla11[[#This Row],[ITEM FK]],",",Tabla11[[#This Row],[posicion]])</f>
        <v>#N/A</v>
      </c>
      <c r="B171" s="53" t="e">
        <f>VLOOKUP(F171,ITEMS[],2,FALSE)</f>
        <v>#N/A</v>
      </c>
      <c r="C171" s="52" t="e">
        <f>VLOOKUP(G167,PRUEBA[],2,FALSE)</f>
        <v>#N/A</v>
      </c>
      <c r="D171" s="53">
        <v>170</v>
      </c>
      <c r="E171" s="34"/>
    </row>
    <row r="172" spans="1:5" x14ac:dyDescent="0.25">
      <c r="A172" s="35" t="e">
        <f xml:space="preserve"> CONCATENATE($A$2," ",Tabla11[[#This Row],[EXAMEN FK]],",",Tabla11[[#This Row],[ITEM FK]],",",Tabla11[[#This Row],[posicion]])</f>
        <v>#N/A</v>
      </c>
      <c r="B172" s="53" t="e">
        <f>VLOOKUP(F172,ITEMS[],2,FALSE)</f>
        <v>#N/A</v>
      </c>
      <c r="C172" s="52" t="e">
        <f>VLOOKUP(G168,PRUEBA[],2,FALSE)</f>
        <v>#N/A</v>
      </c>
      <c r="D172" s="53">
        <v>171</v>
      </c>
      <c r="E172" s="34"/>
    </row>
    <row r="173" spans="1:5" x14ac:dyDescent="0.25">
      <c r="A173" s="35" t="e">
        <f xml:space="preserve"> CONCATENATE($A$2," ",Tabla11[[#This Row],[EXAMEN FK]],",",Tabla11[[#This Row],[ITEM FK]],",",Tabla11[[#This Row],[posicion]])</f>
        <v>#N/A</v>
      </c>
      <c r="B173" s="53" t="e">
        <f>VLOOKUP(F173,ITEMS[],2,FALSE)</f>
        <v>#N/A</v>
      </c>
      <c r="C173" s="52" t="e">
        <f>VLOOKUP(G169,PRUEBA[],2,FALSE)</f>
        <v>#N/A</v>
      </c>
      <c r="D173" s="53">
        <v>172</v>
      </c>
      <c r="E173" s="34"/>
    </row>
    <row r="174" spans="1:5" x14ac:dyDescent="0.25">
      <c r="A174" s="35" t="e">
        <f xml:space="preserve"> CONCATENATE($A$2," ",Tabla11[[#This Row],[EXAMEN FK]],",",Tabla11[[#This Row],[ITEM FK]],",",Tabla11[[#This Row],[posicion]])</f>
        <v>#N/A</v>
      </c>
      <c r="B174" s="53" t="e">
        <f>VLOOKUP(F174,ITEMS[],2,FALSE)</f>
        <v>#N/A</v>
      </c>
      <c r="C174" s="52" t="e">
        <f>VLOOKUP(G170,PRUEBA[],2,FALSE)</f>
        <v>#N/A</v>
      </c>
      <c r="D174" s="53"/>
      <c r="E174" s="34"/>
    </row>
    <row r="175" spans="1:5" x14ac:dyDescent="0.25">
      <c r="A175" s="35" t="e">
        <f xml:space="preserve"> CONCATENATE($A$2," ",Tabla11[[#This Row],[EXAMEN FK]],",",Tabla11[[#This Row],[ITEM FK]],",",Tabla11[[#This Row],[posicion]])</f>
        <v>#N/A</v>
      </c>
      <c r="B175" s="53" t="e">
        <f>VLOOKUP(F175,ITEMS[],2,FALSE)</f>
        <v>#N/A</v>
      </c>
      <c r="C175" s="52" t="e">
        <f>VLOOKUP(G171,PRUEBA[],2,FALSE)</f>
        <v>#N/A</v>
      </c>
      <c r="D175" s="53"/>
      <c r="E175" s="34"/>
    </row>
    <row r="176" spans="1:5" x14ac:dyDescent="0.25">
      <c r="A176" s="35" t="e">
        <f xml:space="preserve"> CONCATENATE($A$2," ",Tabla11[[#This Row],[EXAMEN FK]],",",Tabla11[[#This Row],[ITEM FK]],",",Tabla11[[#This Row],[posicion]])</f>
        <v>#N/A</v>
      </c>
      <c r="B176" s="53" t="e">
        <f>VLOOKUP(F176,ITEMS[],2,FALSE)</f>
        <v>#N/A</v>
      </c>
      <c r="C176" s="52" t="e">
        <f>VLOOKUP(G172,PRUEBA[],2,FALSE)</f>
        <v>#N/A</v>
      </c>
      <c r="D176" s="53"/>
      <c r="E176" s="34"/>
    </row>
    <row r="177" spans="1:5" x14ac:dyDescent="0.25">
      <c r="A177" s="35" t="e">
        <f xml:space="preserve"> CONCATENATE($A$2," ",Tabla11[[#This Row],[EXAMEN FK]],",",Tabla11[[#This Row],[ITEM FK]],",",Tabla11[[#This Row],[posicion]])</f>
        <v>#N/A</v>
      </c>
      <c r="B177" s="53" t="e">
        <f>VLOOKUP(F177,ITEMS[],2,FALSE)</f>
        <v>#N/A</v>
      </c>
      <c r="C177" s="52" t="e">
        <f>VLOOKUP(G173,PRUEBA[],2,FALSE)</f>
        <v>#N/A</v>
      </c>
      <c r="D177" s="53"/>
      <c r="E177" s="34"/>
    </row>
    <row r="178" spans="1:5" x14ac:dyDescent="0.25">
      <c r="A178" s="35" t="e">
        <f xml:space="preserve"> CONCATENATE($A$2," ",Tabla11[[#This Row],[EXAMEN FK]],",",Tabla11[[#This Row],[ITEM FK]],",",Tabla11[[#This Row],[posicion]])</f>
        <v>#N/A</v>
      </c>
      <c r="B178" s="53" t="e">
        <f>VLOOKUP(F178,ITEMS[],2,FALSE)</f>
        <v>#N/A</v>
      </c>
      <c r="C178" s="52" t="e">
        <f>VLOOKUP(G174,PRUEBA[],2,FALSE)</f>
        <v>#N/A</v>
      </c>
      <c r="D178" s="53"/>
      <c r="E178" s="34"/>
    </row>
    <row r="179" spans="1:5" x14ac:dyDescent="0.25">
      <c r="A179" s="35" t="e">
        <f xml:space="preserve"> CONCATENATE($A$2," ",Tabla11[[#This Row],[EXAMEN FK]],",",Tabla11[[#This Row],[ITEM FK]],",",Tabla11[[#This Row],[posicion]])</f>
        <v>#N/A</v>
      </c>
      <c r="B179" s="53" t="e">
        <f>VLOOKUP(F179,ITEMS[],2,FALSE)</f>
        <v>#N/A</v>
      </c>
      <c r="C179" s="52" t="e">
        <f>VLOOKUP(G175,PRUEBA[],2,FALSE)</f>
        <v>#N/A</v>
      </c>
      <c r="D179" s="53"/>
      <c r="E179" s="34"/>
    </row>
    <row r="180" spans="1:5" x14ac:dyDescent="0.25">
      <c r="A180" s="35" t="e">
        <f xml:space="preserve"> CONCATENATE($A$2," ",Tabla11[[#This Row],[EXAMEN FK]],",",Tabla11[[#This Row],[ITEM FK]],",",Tabla11[[#This Row],[posicion]])</f>
        <v>#N/A</v>
      </c>
      <c r="B180" s="52" t="e">
        <f>VLOOKUP(F176,ITEMS[],2,FALSE)</f>
        <v>#N/A</v>
      </c>
      <c r="C180" s="52" t="e">
        <f>VLOOKUP(G176,PRUEBA[],2,FALSE)</f>
        <v>#N/A</v>
      </c>
      <c r="D180" s="53"/>
      <c r="E180" s="34"/>
    </row>
    <row r="181" spans="1:5" x14ac:dyDescent="0.25">
      <c r="A181" s="35" t="e">
        <f xml:space="preserve"> CONCATENATE($A$2," ",Tabla11[[#This Row],[EXAMEN FK]],",",Tabla11[[#This Row],[ITEM FK]],",",Tabla11[[#This Row],[posicion]])</f>
        <v>#N/A</v>
      </c>
      <c r="B181" s="52" t="e">
        <f>VLOOKUP(F177,ITEMS[],2,FALSE)</f>
        <v>#N/A</v>
      </c>
      <c r="C181" s="52" t="e">
        <f>VLOOKUP(G177,PRUEBA[],2,FALSE)</f>
        <v>#N/A</v>
      </c>
      <c r="D181" s="53"/>
      <c r="E181" s="34"/>
    </row>
    <row r="182" spans="1:5" x14ac:dyDescent="0.25">
      <c r="A182" s="35" t="e">
        <f xml:space="preserve"> CONCATENATE($A$2," ",Tabla11[[#This Row],[EXAMEN FK]],",",Tabla11[[#This Row],[ITEM FK]],",",Tabla11[[#This Row],[posicion]])</f>
        <v>#N/A</v>
      </c>
      <c r="B182" s="52" t="e">
        <f>VLOOKUP(F178,ITEMS[],2,FALSE)</f>
        <v>#N/A</v>
      </c>
      <c r="C182" s="52" t="e">
        <f>VLOOKUP(G178,PRUEBA[],2,FALSE)</f>
        <v>#N/A</v>
      </c>
      <c r="D182" s="53"/>
      <c r="E182" s="34"/>
    </row>
    <row r="183" spans="1:5" x14ac:dyDescent="0.25">
      <c r="A183" s="35" t="e">
        <f xml:space="preserve"> CONCATENATE($A$2," ",Tabla11[[#This Row],[EXAMEN FK]],",",Tabla11[[#This Row],[ITEM FK]],",",Tabla11[[#This Row],[posicion]])</f>
        <v>#N/A</v>
      </c>
      <c r="B183" s="52" t="e">
        <f>VLOOKUP(F179,ITEMS[],2,FALSE)</f>
        <v>#N/A</v>
      </c>
      <c r="C183" s="52" t="e">
        <f>VLOOKUP(G179,PRUEBA[],2,FALSE)</f>
        <v>#N/A</v>
      </c>
      <c r="D183" s="53"/>
      <c r="E183" s="34"/>
    </row>
    <row r="184" spans="1:5" x14ac:dyDescent="0.25">
      <c r="A184" s="35" t="e">
        <f xml:space="preserve"> CONCATENATE($A$2," ",Tabla11[[#This Row],[EXAMEN FK]],",",Tabla11[[#This Row],[ITEM FK]],",",Tabla11[[#This Row],[posicion]])</f>
        <v>#N/A</v>
      </c>
      <c r="B184" s="52" t="e">
        <f>VLOOKUP(F180,ITEMS[],2,FALSE)</f>
        <v>#N/A</v>
      </c>
      <c r="C184" s="52" t="e">
        <f>VLOOKUP(G180,PRUEBA[],2,FALSE)</f>
        <v>#N/A</v>
      </c>
      <c r="D184" s="53"/>
      <c r="E184" s="34"/>
    </row>
    <row r="185" spans="1:5" x14ac:dyDescent="0.25">
      <c r="A185" s="35" t="e">
        <f xml:space="preserve"> CONCATENATE($A$2," ",Tabla11[[#This Row],[EXAMEN FK]],",",Tabla11[[#This Row],[ITEM FK]],",",Tabla11[[#This Row],[posicion]])</f>
        <v>#N/A</v>
      </c>
      <c r="B185" s="52" t="e">
        <f>VLOOKUP(F181,ITEMS[],2,FALSE)</f>
        <v>#N/A</v>
      </c>
      <c r="C185" s="52" t="e">
        <f>VLOOKUP(G181,PRUEBA[],2,FALSE)</f>
        <v>#N/A</v>
      </c>
      <c r="D185" s="53"/>
      <c r="E185" s="34"/>
    </row>
    <row r="186" spans="1:5" x14ac:dyDescent="0.25">
      <c r="A186" s="35" t="e">
        <f xml:space="preserve"> CONCATENATE($A$2," ",Tabla11[[#This Row],[EXAMEN FK]],",",Tabla11[[#This Row],[ITEM FK]],",",Tabla11[[#This Row],[posicion]])</f>
        <v>#N/A</v>
      </c>
      <c r="B186" s="52" t="e">
        <f>VLOOKUP(F182,ITEMS[],2,FALSE)</f>
        <v>#N/A</v>
      </c>
      <c r="C186" s="52" t="e">
        <f>VLOOKUP(G182,PRUEBA[],2,FALSE)</f>
        <v>#N/A</v>
      </c>
      <c r="D186" s="53"/>
      <c r="E186" s="34"/>
    </row>
    <row r="187" spans="1:5" x14ac:dyDescent="0.25">
      <c r="A187" s="35" t="e">
        <f xml:space="preserve"> CONCATENATE($A$2," ",Tabla11[[#This Row],[EXAMEN FK]],",",Tabla11[[#This Row],[ITEM FK]],",",Tabla11[[#This Row],[posicion]])</f>
        <v>#N/A</v>
      </c>
      <c r="B187" s="52" t="e">
        <f>VLOOKUP(F183,ITEMS[],2,FALSE)</f>
        <v>#N/A</v>
      </c>
      <c r="C187" s="52" t="e">
        <f>VLOOKUP(G183,PRUEBA[],2,FALSE)</f>
        <v>#N/A</v>
      </c>
      <c r="D187" s="53"/>
      <c r="E187" s="34"/>
    </row>
    <row r="188" spans="1:5" x14ac:dyDescent="0.25">
      <c r="A188" s="35" t="e">
        <f xml:space="preserve"> CONCATENATE($A$2," ",Tabla11[[#This Row],[EXAMEN FK]],",",Tabla11[[#This Row],[ITEM FK]],",",Tabla11[[#This Row],[posicion]])</f>
        <v>#N/A</v>
      </c>
      <c r="B188" s="52" t="e">
        <f>VLOOKUP(F184,ITEMS[],2,FALSE)</f>
        <v>#N/A</v>
      </c>
      <c r="C188" s="52" t="e">
        <f>VLOOKUP(G184,PRUEBA[],2,FALSE)</f>
        <v>#N/A</v>
      </c>
      <c r="D188" s="53"/>
      <c r="E188" s="34"/>
    </row>
    <row r="189" spans="1:5" x14ac:dyDescent="0.25">
      <c r="A189" s="35" t="e">
        <f xml:space="preserve"> CONCATENATE($A$2," ",Tabla11[[#This Row],[EXAMEN FK]],",",Tabla11[[#This Row],[ITEM FK]],",",Tabla11[[#This Row],[posicion]])</f>
        <v>#N/A</v>
      </c>
      <c r="B189" s="52" t="e">
        <f>VLOOKUP(F185,ITEMS[],2,FALSE)</f>
        <v>#N/A</v>
      </c>
      <c r="C189" s="52" t="e">
        <f>VLOOKUP(G185,PRUEBA[],2,FALSE)</f>
        <v>#N/A</v>
      </c>
      <c r="D189" s="53"/>
      <c r="E189" s="34"/>
    </row>
    <row r="190" spans="1:5" x14ac:dyDescent="0.25">
      <c r="A190" s="35" t="e">
        <f xml:space="preserve"> CONCATENATE($A$2," ",Tabla11[[#This Row],[EXAMEN FK]],",",Tabla11[[#This Row],[ITEM FK]],",",Tabla11[[#This Row],[posicion]])</f>
        <v>#N/A</v>
      </c>
      <c r="B190" s="52" t="e">
        <f>VLOOKUP(F186,ITEMS[],2,FALSE)</f>
        <v>#N/A</v>
      </c>
      <c r="C190" s="52" t="e">
        <f>VLOOKUP(G186,PRUEBA[],2,FALSE)</f>
        <v>#N/A</v>
      </c>
      <c r="D190" s="53"/>
      <c r="E190" s="34"/>
    </row>
    <row r="191" spans="1:5" x14ac:dyDescent="0.25">
      <c r="A191" s="35" t="e">
        <f xml:space="preserve"> CONCATENATE($A$2," ",Tabla11[[#This Row],[EXAMEN FK]],",",Tabla11[[#This Row],[ITEM FK]],",",Tabla11[[#This Row],[posicion]])</f>
        <v>#N/A</v>
      </c>
      <c r="B191" s="52" t="e">
        <f>VLOOKUP(F187,ITEMS[],2,FALSE)</f>
        <v>#N/A</v>
      </c>
      <c r="C191" s="52" t="e">
        <f>VLOOKUP(G187,PRUEBA[],2,FALSE)</f>
        <v>#N/A</v>
      </c>
      <c r="D191" s="53"/>
      <c r="E191" s="34"/>
    </row>
    <row r="192" spans="1:5" x14ac:dyDescent="0.25">
      <c r="A192" s="35" t="e">
        <f xml:space="preserve"> CONCATENATE($A$2," ",Tabla11[[#This Row],[EXAMEN FK]],",",Tabla11[[#This Row],[ITEM FK]],",",Tabla11[[#This Row],[posicion]])</f>
        <v>#N/A</v>
      </c>
      <c r="B192" s="52" t="e">
        <f>VLOOKUP(F188,ITEMS[],2,FALSE)</f>
        <v>#N/A</v>
      </c>
      <c r="C192" s="52" t="e">
        <f>VLOOKUP(G188,PRUEBA[],2,FALSE)</f>
        <v>#N/A</v>
      </c>
      <c r="D192" s="53"/>
      <c r="E192" s="34"/>
    </row>
    <row r="193" spans="1:5" x14ac:dyDescent="0.25">
      <c r="A193" s="35" t="e">
        <f xml:space="preserve"> CONCATENATE($A$2," ",Tabla11[[#This Row],[EXAMEN FK]],",",Tabla11[[#This Row],[ITEM FK]],",",Tabla11[[#This Row],[posicion]])</f>
        <v>#N/A</v>
      </c>
      <c r="B193" s="52" t="e">
        <f>VLOOKUP(F189,ITEMS[],2,FALSE)</f>
        <v>#N/A</v>
      </c>
      <c r="C193" s="52" t="e">
        <f>VLOOKUP(G189,PRUEBA[],2,FALSE)</f>
        <v>#N/A</v>
      </c>
      <c r="D193" s="53"/>
      <c r="E193" s="34"/>
    </row>
    <row r="194" spans="1:5" x14ac:dyDescent="0.25">
      <c r="A194" s="35" t="e">
        <f xml:space="preserve"> CONCATENATE($A$2," ",Tabla11[[#This Row],[EXAMEN FK]],",",Tabla11[[#This Row],[ITEM FK]],",",Tabla11[[#This Row],[posicion]])</f>
        <v>#N/A</v>
      </c>
      <c r="B194" s="52" t="e">
        <f>VLOOKUP(F190,ITEMS[],2,FALSE)</f>
        <v>#N/A</v>
      </c>
      <c r="C194" s="52" t="e">
        <f>VLOOKUP(G190,PRUEBA[],2,FALSE)</f>
        <v>#N/A</v>
      </c>
      <c r="D194" s="53"/>
      <c r="E194" s="34"/>
    </row>
    <row r="195" spans="1:5" x14ac:dyDescent="0.25">
      <c r="A195" s="35" t="e">
        <f xml:space="preserve"> CONCATENATE($A$2," ",Tabla11[[#This Row],[EXAMEN FK]],",",Tabla11[[#This Row],[ITEM FK]],",",Tabla11[[#This Row],[posicion]])</f>
        <v>#N/A</v>
      </c>
      <c r="B195" s="52" t="e">
        <f>VLOOKUP(F191,ITEMS[],2,FALSE)</f>
        <v>#N/A</v>
      </c>
      <c r="C195" s="52" t="e">
        <f>VLOOKUP(G191,PRUEBA[],2,FALSE)</f>
        <v>#N/A</v>
      </c>
      <c r="D195" s="53"/>
      <c r="E195" s="34"/>
    </row>
    <row r="196" spans="1:5" x14ac:dyDescent="0.25">
      <c r="A196" s="35" t="e">
        <f xml:space="preserve"> CONCATENATE($A$2," ",Tabla11[[#This Row],[EXAMEN FK]],",",Tabla11[[#This Row],[ITEM FK]],",",Tabla11[[#This Row],[posicion]])</f>
        <v>#N/A</v>
      </c>
      <c r="B196" s="52" t="e">
        <f>VLOOKUP(F192,ITEMS[],2,FALSE)</f>
        <v>#N/A</v>
      </c>
      <c r="C196" s="52" t="e">
        <f>VLOOKUP(G192,PRUEBA[],2,FALSE)</f>
        <v>#N/A</v>
      </c>
      <c r="D196" s="53"/>
      <c r="E196" s="34"/>
    </row>
    <row r="197" spans="1:5" x14ac:dyDescent="0.25">
      <c r="A197" s="35" t="e">
        <f xml:space="preserve"> CONCATENATE($A$2," ",Tabla11[[#This Row],[EXAMEN FK]],",",Tabla11[[#This Row],[ITEM FK]],",",Tabla11[[#This Row],[posicion]])</f>
        <v>#N/A</v>
      </c>
      <c r="B197" s="52" t="e">
        <f>VLOOKUP(F193,ITEMS[],2,FALSE)</f>
        <v>#N/A</v>
      </c>
      <c r="C197" s="52" t="e">
        <f>VLOOKUP(G193,PRUEBA[],2,FALSE)</f>
        <v>#N/A</v>
      </c>
      <c r="D197" s="53"/>
      <c r="E197" s="34"/>
    </row>
    <row r="198" spans="1:5" x14ac:dyDescent="0.25">
      <c r="A198" s="35" t="e">
        <f xml:space="preserve"> CONCATENATE($A$2," ",Tabla11[[#This Row],[EXAMEN FK]],",",Tabla11[[#This Row],[ITEM FK]],",",Tabla11[[#This Row],[posicion]])</f>
        <v>#N/A</v>
      </c>
      <c r="B198" s="52" t="e">
        <f>VLOOKUP(F194,ITEMS[],2,FALSE)</f>
        <v>#N/A</v>
      </c>
      <c r="C198" s="52" t="e">
        <f>VLOOKUP(G194,PRUEBA[],2,FALSE)</f>
        <v>#N/A</v>
      </c>
      <c r="D198" s="53"/>
      <c r="E198" s="34"/>
    </row>
    <row r="199" spans="1:5" x14ac:dyDescent="0.25">
      <c r="A199" s="35" t="e">
        <f xml:space="preserve"> CONCATENATE($A$2," ",Tabla11[[#This Row],[EXAMEN FK]],",",Tabla11[[#This Row],[ITEM FK]],",",Tabla11[[#This Row],[posicion]])</f>
        <v>#N/A</v>
      </c>
      <c r="B199" s="52" t="e">
        <f>VLOOKUP(F195,ITEMS[],2,FALSE)</f>
        <v>#N/A</v>
      </c>
      <c r="C199" s="52" t="e">
        <f>VLOOKUP(G195,PRUEBA[],2,FALSE)</f>
        <v>#N/A</v>
      </c>
      <c r="D199" s="53"/>
      <c r="E199" s="34"/>
    </row>
    <row r="200" spans="1:5" x14ac:dyDescent="0.25">
      <c r="A200" s="35" t="e">
        <f xml:space="preserve"> CONCATENATE($A$2," ",Tabla11[[#This Row],[EXAMEN FK]],",",Tabla11[[#This Row],[ITEM FK]],",",Tabla11[[#This Row],[posicion]])</f>
        <v>#N/A</v>
      </c>
      <c r="B200" s="52" t="e">
        <f>VLOOKUP(F196,ITEMS[],2,FALSE)</f>
        <v>#N/A</v>
      </c>
      <c r="C200" s="52" t="e">
        <f>VLOOKUP(G196,PRUEBA[],2,FALSE)</f>
        <v>#N/A</v>
      </c>
      <c r="D200" s="53"/>
      <c r="E200" s="34"/>
    </row>
    <row r="201" spans="1:5" x14ac:dyDescent="0.25">
      <c r="A201" s="35" t="e">
        <f xml:space="preserve"> CONCATENATE($A$2," ",Tabla11[[#This Row],[EXAMEN FK]],",",Tabla11[[#This Row],[ITEM FK]],",",Tabla11[[#This Row],[posicion]])</f>
        <v>#N/A</v>
      </c>
      <c r="B201" s="52" t="e">
        <f>VLOOKUP(F197,ITEMS[],2,FALSE)</f>
        <v>#N/A</v>
      </c>
      <c r="C201" s="52" t="e">
        <f>VLOOKUP(G197,PRUEBA[],2,FALSE)</f>
        <v>#N/A</v>
      </c>
      <c r="D201" s="53"/>
      <c r="E201" s="34"/>
    </row>
    <row r="202" spans="1:5" x14ac:dyDescent="0.25">
      <c r="A202" s="35" t="e">
        <f xml:space="preserve"> CONCATENATE($A$2," ",Tabla11[[#This Row],[EXAMEN FK]],",",Tabla11[[#This Row],[ITEM FK]],",",Tabla11[[#This Row],[posicion]])</f>
        <v>#N/A</v>
      </c>
      <c r="B202" s="52" t="e">
        <f>VLOOKUP(F198,ITEMS[],2,FALSE)</f>
        <v>#N/A</v>
      </c>
      <c r="C202" s="52" t="e">
        <f>VLOOKUP(G198,PRUEBA[],2,FALSE)</f>
        <v>#N/A</v>
      </c>
      <c r="D202" s="53"/>
      <c r="E202" s="34"/>
    </row>
    <row r="203" spans="1:5" x14ac:dyDescent="0.25">
      <c r="A203" s="35" t="e">
        <f xml:space="preserve"> CONCATENATE($A$2," ",Tabla11[[#This Row],[EXAMEN FK]],",",Tabla11[[#This Row],[ITEM FK]],",",Tabla11[[#This Row],[posicion]])</f>
        <v>#N/A</v>
      </c>
      <c r="B203" s="52" t="e">
        <f>VLOOKUP(F199,ITEMS[],2,FALSE)</f>
        <v>#N/A</v>
      </c>
      <c r="C203" s="52" t="e">
        <f>VLOOKUP(G199,PRUEBA[],2,FALSE)</f>
        <v>#N/A</v>
      </c>
      <c r="D203" s="53"/>
      <c r="E203" s="34"/>
    </row>
    <row r="204" spans="1:5" x14ac:dyDescent="0.25">
      <c r="A204" s="35" t="e">
        <f xml:space="preserve"> CONCATENATE($A$2," ",Tabla11[[#This Row],[EXAMEN FK]],",",Tabla11[[#This Row],[ITEM FK]],",",Tabla11[[#This Row],[posicion]])</f>
        <v>#N/A</v>
      </c>
      <c r="B204" s="52" t="e">
        <f>VLOOKUP(F200,ITEMS[],2,FALSE)</f>
        <v>#N/A</v>
      </c>
      <c r="C204" s="52" t="e">
        <f>VLOOKUP(G200,PRUEBA[],2,FALSE)</f>
        <v>#N/A</v>
      </c>
      <c r="D204" s="53"/>
      <c r="E204" s="34"/>
    </row>
    <row r="205" spans="1:5" x14ac:dyDescent="0.25">
      <c r="A205" s="35" t="e">
        <f xml:space="preserve"> CONCATENATE($A$2," ",Tabla11[[#This Row],[EXAMEN FK]],",",Tabla11[[#This Row],[ITEM FK]],",",Tabla11[[#This Row],[posicion]])</f>
        <v>#N/A</v>
      </c>
      <c r="B205" s="52" t="e">
        <f>VLOOKUP(F201,ITEMS[],2,FALSE)</f>
        <v>#N/A</v>
      </c>
      <c r="C205" s="52" t="e">
        <f>VLOOKUP(G201,PRUEBA[],2,FALSE)</f>
        <v>#N/A</v>
      </c>
      <c r="D205" s="53"/>
      <c r="E205" s="34"/>
    </row>
    <row r="206" spans="1:5" x14ac:dyDescent="0.25">
      <c r="A206" s="35" t="e">
        <f xml:space="preserve"> CONCATENATE($A$2," ",Tabla11[[#This Row],[EXAMEN FK]],",",Tabla11[[#This Row],[ITEM FK]],",",Tabla11[[#This Row],[posicion]])</f>
        <v>#N/A</v>
      </c>
      <c r="B206" s="52" t="e">
        <f>VLOOKUP(F202,ITEMS[],2,FALSE)</f>
        <v>#N/A</v>
      </c>
      <c r="C206" s="52" t="e">
        <f>VLOOKUP(G202,PRUEBA[],2,FALSE)</f>
        <v>#N/A</v>
      </c>
      <c r="D206" s="53"/>
      <c r="E206" s="34"/>
    </row>
    <row r="207" spans="1:5" x14ac:dyDescent="0.25">
      <c r="A207" s="35" t="e">
        <f xml:space="preserve"> CONCATENATE($A$2," ",Tabla11[[#This Row],[EXAMEN FK]],",",Tabla11[[#This Row],[ITEM FK]],",",Tabla11[[#This Row],[posicion]])</f>
        <v>#N/A</v>
      </c>
      <c r="B207" s="52" t="e">
        <f>VLOOKUP(F203,ITEMS[],2,FALSE)</f>
        <v>#N/A</v>
      </c>
      <c r="C207" s="52" t="e">
        <f>VLOOKUP(G203,PRUEBA[],2,FALSE)</f>
        <v>#N/A</v>
      </c>
      <c r="D207" s="53"/>
      <c r="E207" s="34"/>
    </row>
    <row r="208" spans="1:5" x14ac:dyDescent="0.25">
      <c r="A208" s="1" t="e">
        <f xml:space="preserve"> CONCATENATE($A$2," ",Tabla11[[#This Row],[EXAMEN FK]],",",Tabla11[[#This Row],[ITEM FK]],",",Tabla11[[#This Row],[posicion]])</f>
        <v>#N/A</v>
      </c>
      <c r="B208" s="20" t="e">
        <f>VLOOKUP(F204,ITEMS[],2,FALSE)</f>
        <v>#N/A</v>
      </c>
      <c r="C208" s="21" t="e">
        <f>VLOOKUP(G204,PRUEBA[],2,FALSE)</f>
        <v>#N/A</v>
      </c>
      <c r="D208" s="22"/>
    </row>
    <row r="209" spans="1:4" x14ac:dyDescent="0.25">
      <c r="A209" s="1" t="e">
        <f xml:space="preserve"> CONCATENATE($A$2," ",Tabla11[[#This Row],[EXAMEN FK]],",",Tabla11[[#This Row],[ITEM FK]],",",Tabla11[[#This Row],[posicion]])</f>
        <v>#N/A</v>
      </c>
      <c r="B209" s="20" t="e">
        <f>VLOOKUP(F205,ITEMS[],2,FALSE)</f>
        <v>#N/A</v>
      </c>
      <c r="C209" s="21" t="e">
        <f>VLOOKUP(G205,PRUEBA[],2,FALSE)</f>
        <v>#N/A</v>
      </c>
      <c r="D209" s="22"/>
    </row>
    <row r="210" spans="1:4" x14ac:dyDescent="0.25">
      <c r="A210" s="1" t="e">
        <f xml:space="preserve"> CONCATENATE($A$2," ",Tabla11[[#This Row],[EXAMEN FK]],",",Tabla11[[#This Row],[ITEM FK]],",",Tabla11[[#This Row],[posicion]])</f>
        <v>#N/A</v>
      </c>
      <c r="B210" s="20" t="e">
        <f>VLOOKUP(F206,ITEMS[],2,FALSE)</f>
        <v>#N/A</v>
      </c>
      <c r="C210" s="21" t="e">
        <f>VLOOKUP(G206,PRUEBA[],2,FALSE)</f>
        <v>#N/A</v>
      </c>
      <c r="D210" s="22"/>
    </row>
    <row r="211" spans="1:4" x14ac:dyDescent="0.25">
      <c r="A211" s="1" t="e">
        <f xml:space="preserve"> CONCATENATE($A$2," ",Tabla11[[#This Row],[EXAMEN FK]],",",Tabla11[[#This Row],[ITEM FK]],",",Tabla11[[#This Row],[posicion]])</f>
        <v>#N/A</v>
      </c>
      <c r="B211" s="20" t="e">
        <f>VLOOKUP(F207,ITEMS[],2,FALSE)</f>
        <v>#N/A</v>
      </c>
      <c r="C211" s="21" t="e">
        <f>VLOOKUP(G207,PRUEBA[],2,FALSE)</f>
        <v>#N/A</v>
      </c>
      <c r="D211" s="22"/>
    </row>
    <row r="212" spans="1:4" x14ac:dyDescent="0.25">
      <c r="A212" s="1" t="e">
        <f xml:space="preserve"> CONCATENATE($A$2," ",Tabla11[[#This Row],[EXAMEN FK]],",",Tabla11[[#This Row],[ITEM FK]],",",Tabla11[[#This Row],[posicion]])</f>
        <v>#N/A</v>
      </c>
      <c r="B212" s="20" t="e">
        <f>VLOOKUP(F208,ITEMS[],2,FALSE)</f>
        <v>#N/A</v>
      </c>
      <c r="C212" s="21" t="e">
        <f>VLOOKUP(G208,PRUEBA[],2,FALSE)</f>
        <v>#N/A</v>
      </c>
      <c r="D212" s="22"/>
    </row>
    <row r="213" spans="1:4" x14ac:dyDescent="0.25">
      <c r="A213" s="1" t="e">
        <f xml:space="preserve"> CONCATENATE($A$2," ",Tabla11[[#This Row],[EXAMEN FK]],",",Tabla11[[#This Row],[ITEM FK]],",",Tabla11[[#This Row],[posicion]])</f>
        <v>#N/A</v>
      </c>
      <c r="B213" s="20" t="e">
        <f>VLOOKUP(F209,ITEMS[],2,FALSE)</f>
        <v>#N/A</v>
      </c>
      <c r="C213" s="21" t="e">
        <f>VLOOKUP(G209,PRUEBA[],2,FALSE)</f>
        <v>#N/A</v>
      </c>
      <c r="D213" s="22"/>
    </row>
    <row r="214" spans="1:4" x14ac:dyDescent="0.25">
      <c r="A214" s="1" t="e">
        <f xml:space="preserve"> CONCATENATE($A$2," ",Tabla11[[#This Row],[EXAMEN FK]],",",Tabla11[[#This Row],[ITEM FK]],",",Tabla11[[#This Row],[posicion]])</f>
        <v>#N/A</v>
      </c>
      <c r="B214" s="20" t="e">
        <f>VLOOKUP(F210,ITEMS[],2,FALSE)</f>
        <v>#N/A</v>
      </c>
      <c r="C214" s="21" t="e">
        <f>VLOOKUP(G210,PRUEBA[],2,FALSE)</f>
        <v>#N/A</v>
      </c>
      <c r="D214" s="22"/>
    </row>
    <row r="215" spans="1:4" x14ac:dyDescent="0.25">
      <c r="A215" s="1" t="e">
        <f xml:space="preserve"> CONCATENATE($A$2," ",Tabla11[[#This Row],[EXAMEN FK]],",",Tabla11[[#This Row],[ITEM FK]],",",Tabla11[[#This Row],[posicion]])</f>
        <v>#N/A</v>
      </c>
      <c r="B215" s="20" t="e">
        <f>VLOOKUP(F211,ITEMS[],2,FALSE)</f>
        <v>#N/A</v>
      </c>
      <c r="C215" s="21" t="e">
        <f>VLOOKUP(G211,PRUEBA[],2,FALSE)</f>
        <v>#N/A</v>
      </c>
      <c r="D215" s="22"/>
    </row>
    <row r="216" spans="1:4" x14ac:dyDescent="0.25">
      <c r="A216" s="1" t="e">
        <f xml:space="preserve"> CONCATENATE($A$2," ",Tabla11[[#This Row],[EXAMEN FK]],",",Tabla11[[#This Row],[ITEM FK]],",",Tabla11[[#This Row],[posicion]])</f>
        <v>#N/A</v>
      </c>
      <c r="B216" s="20" t="e">
        <f>VLOOKUP(F212,ITEMS[],2,FALSE)</f>
        <v>#N/A</v>
      </c>
      <c r="C216" s="21" t="e">
        <f>VLOOKUP(G212,PRUEBA[],2,FALSE)</f>
        <v>#N/A</v>
      </c>
      <c r="D216" s="22"/>
    </row>
    <row r="217" spans="1:4" x14ac:dyDescent="0.25">
      <c r="A217" s="1" t="e">
        <f xml:space="preserve"> CONCATENATE($A$2," ",Tabla11[[#This Row],[EXAMEN FK]],",",Tabla11[[#This Row],[ITEM FK]],",",Tabla11[[#This Row],[posicion]])</f>
        <v>#N/A</v>
      </c>
      <c r="B217" s="20" t="e">
        <f>VLOOKUP(F213,ITEMS[],2,FALSE)</f>
        <v>#N/A</v>
      </c>
      <c r="C217" s="21" t="e">
        <f>VLOOKUP(G213,PRUEBA[],2,FALSE)</f>
        <v>#N/A</v>
      </c>
      <c r="D217" s="22"/>
    </row>
    <row r="218" spans="1:4" x14ac:dyDescent="0.25">
      <c r="A218" s="1" t="e">
        <f xml:space="preserve"> CONCATENATE($A$2," ",Tabla11[[#This Row],[EXAMEN FK]],",",Tabla11[[#This Row],[ITEM FK]],",",Tabla11[[#This Row],[posicion]])</f>
        <v>#N/A</v>
      </c>
      <c r="B218" s="20" t="e">
        <f>VLOOKUP(F214,ITEMS[],2,FALSE)</f>
        <v>#N/A</v>
      </c>
      <c r="C218" s="21" t="e">
        <f>VLOOKUP(G214,PRUEBA[],2,FALSE)</f>
        <v>#N/A</v>
      </c>
      <c r="D218" s="22"/>
    </row>
    <row r="219" spans="1:4" x14ac:dyDescent="0.25">
      <c r="A219" s="1" t="e">
        <f xml:space="preserve"> CONCATENATE($A$2," ",Tabla11[[#This Row],[EXAMEN FK]],",",Tabla11[[#This Row],[ITEM FK]],",",Tabla11[[#This Row],[posicion]])</f>
        <v>#N/A</v>
      </c>
      <c r="B219" s="20" t="e">
        <f>VLOOKUP(F215,ITEMS[],2,FALSE)</f>
        <v>#N/A</v>
      </c>
      <c r="C219" s="21" t="e">
        <f>VLOOKUP(G215,PRUEBA[],2,FALSE)</f>
        <v>#N/A</v>
      </c>
      <c r="D219" s="22"/>
    </row>
    <row r="220" spans="1:4" x14ac:dyDescent="0.25">
      <c r="A220" s="1" t="e">
        <f xml:space="preserve"> CONCATENATE($A$2," ",Tabla11[[#This Row],[EXAMEN FK]],",",Tabla11[[#This Row],[ITEM FK]],",",Tabla11[[#This Row],[posicion]])</f>
        <v>#N/A</v>
      </c>
      <c r="B220" s="20" t="e">
        <f>VLOOKUP(F216,ITEMS[],2,FALSE)</f>
        <v>#N/A</v>
      </c>
      <c r="C220" s="21" t="e">
        <f>VLOOKUP(G216,PRUEBA[],2,FALSE)</f>
        <v>#N/A</v>
      </c>
      <c r="D220" s="22"/>
    </row>
    <row r="221" spans="1:4" x14ac:dyDescent="0.25">
      <c r="A221" s="1" t="e">
        <f xml:space="preserve"> CONCATENATE($A$2," ",Tabla11[[#This Row],[EXAMEN FK]],",",Tabla11[[#This Row],[ITEM FK]],",",Tabla11[[#This Row],[posicion]])</f>
        <v>#N/A</v>
      </c>
      <c r="B221" s="20" t="e">
        <f>VLOOKUP(F217,ITEMS[],2,FALSE)</f>
        <v>#N/A</v>
      </c>
      <c r="C221" s="21" t="e">
        <f>VLOOKUP(G217,PRUEBA[],2,FALSE)</f>
        <v>#N/A</v>
      </c>
      <c r="D221" s="22"/>
    </row>
    <row r="222" spans="1:4" x14ac:dyDescent="0.25">
      <c r="A222" s="1" t="e">
        <f xml:space="preserve"> CONCATENATE($A$2," ",Tabla11[[#This Row],[EXAMEN FK]],",",Tabla11[[#This Row],[ITEM FK]],",",Tabla11[[#This Row],[posicion]])</f>
        <v>#N/A</v>
      </c>
      <c r="B222" s="20" t="e">
        <f>VLOOKUP(F218,ITEMS[],2,FALSE)</f>
        <v>#N/A</v>
      </c>
      <c r="C222" s="21" t="e">
        <f>VLOOKUP(G218,PRUEBA[],2,FALSE)</f>
        <v>#N/A</v>
      </c>
      <c r="D222" s="22"/>
    </row>
    <row r="223" spans="1:4" x14ac:dyDescent="0.25">
      <c r="A223" s="1" t="e">
        <f xml:space="preserve"> CONCATENATE($A$2," ",Tabla11[[#This Row],[EXAMEN FK]],",",Tabla11[[#This Row],[ITEM FK]],",",Tabla11[[#This Row],[posicion]])</f>
        <v>#N/A</v>
      </c>
      <c r="B223" s="20" t="e">
        <f>VLOOKUP(F219,ITEMS[],2,FALSE)</f>
        <v>#N/A</v>
      </c>
      <c r="C223" s="21" t="e">
        <f>VLOOKUP(G219,PRUEBA[],2,FALSE)</f>
        <v>#N/A</v>
      </c>
      <c r="D223" s="22"/>
    </row>
    <row r="224" spans="1:4" x14ac:dyDescent="0.25">
      <c r="A224" s="1" t="e">
        <f xml:space="preserve"> CONCATENATE($A$2," ",Tabla11[[#This Row],[EXAMEN FK]],",",Tabla11[[#This Row],[ITEM FK]],",",Tabla11[[#This Row],[posicion]])</f>
        <v>#N/A</v>
      </c>
      <c r="B224" s="20" t="e">
        <f>VLOOKUP(F220,ITEMS[],2,FALSE)</f>
        <v>#N/A</v>
      </c>
      <c r="C224" s="21" t="e">
        <f>VLOOKUP(G220,PRUEBA[],2,FALSE)</f>
        <v>#N/A</v>
      </c>
      <c r="D224" s="22"/>
    </row>
    <row r="225" spans="1:4" x14ac:dyDescent="0.25">
      <c r="A225" s="1" t="e">
        <f xml:space="preserve"> CONCATENATE($A$2," ",Tabla11[[#This Row],[EXAMEN FK]],",",Tabla11[[#This Row],[ITEM FK]],",",Tabla11[[#This Row],[posicion]])</f>
        <v>#N/A</v>
      </c>
      <c r="B225" s="20" t="e">
        <f>VLOOKUP(F221,ITEMS[],2,FALSE)</f>
        <v>#N/A</v>
      </c>
      <c r="C225" s="21" t="e">
        <f>VLOOKUP(G221,PRUEBA[],2,FALSE)</f>
        <v>#N/A</v>
      </c>
      <c r="D225" s="22"/>
    </row>
    <row r="226" spans="1:4" x14ac:dyDescent="0.25">
      <c r="A226" s="1" t="e">
        <f xml:space="preserve"> CONCATENATE($A$2," ",Tabla11[[#This Row],[EXAMEN FK]],",",Tabla11[[#This Row],[ITEM FK]],",",Tabla11[[#This Row],[posicion]])</f>
        <v>#N/A</v>
      </c>
      <c r="B226" s="20" t="e">
        <f>VLOOKUP(F222,ITEMS[],2,FALSE)</f>
        <v>#N/A</v>
      </c>
      <c r="C226" s="21" t="e">
        <f>VLOOKUP(G222,PRUEBA[],2,FALSE)</f>
        <v>#N/A</v>
      </c>
      <c r="D226" s="22"/>
    </row>
    <row r="227" spans="1:4" x14ac:dyDescent="0.25">
      <c r="A227" s="1" t="e">
        <f xml:space="preserve"> CONCATENATE($A$2," ",Tabla11[[#This Row],[EXAMEN FK]],",",Tabla11[[#This Row],[ITEM FK]],",",Tabla11[[#This Row],[posicion]])</f>
        <v>#N/A</v>
      </c>
      <c r="B227" s="20" t="e">
        <f>VLOOKUP(F223,ITEMS[],2,FALSE)</f>
        <v>#N/A</v>
      </c>
      <c r="C227" s="21" t="e">
        <f>VLOOKUP(G223,PRUEBA[],2,FALSE)</f>
        <v>#N/A</v>
      </c>
      <c r="D227" s="22"/>
    </row>
    <row r="228" spans="1:4" x14ac:dyDescent="0.25">
      <c r="A228" s="1" t="e">
        <f xml:space="preserve"> CONCATENATE($A$2," ",Tabla11[[#This Row],[EXAMEN FK]],",",Tabla11[[#This Row],[ITEM FK]],",",Tabla11[[#This Row],[posicion]])</f>
        <v>#N/A</v>
      </c>
      <c r="B228" s="20" t="e">
        <f>VLOOKUP(F224,ITEMS[],2,FALSE)</f>
        <v>#N/A</v>
      </c>
      <c r="C228" s="21" t="e">
        <f>VLOOKUP(G224,PRUEBA[],2,FALSE)</f>
        <v>#N/A</v>
      </c>
      <c r="D228" s="22"/>
    </row>
  </sheetData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opLeftCell="B4" workbookViewId="0">
      <selection activeCell="J9" sqref="J9"/>
    </sheetView>
  </sheetViews>
  <sheetFormatPr baseColWidth="10" defaultRowHeight="15" x14ac:dyDescent="0.25"/>
  <cols>
    <col min="2" max="2" width="6.140625" customWidth="1"/>
    <col min="3" max="3" width="16.140625" customWidth="1"/>
    <col min="4" max="4" width="7.85546875" customWidth="1"/>
    <col min="5" max="5" width="15.85546875" customWidth="1"/>
    <col min="6" max="6" width="49.7109375" customWidth="1"/>
    <col min="7" max="7" width="18.42578125" customWidth="1"/>
    <col min="8" max="8" width="14.85546875" customWidth="1"/>
  </cols>
  <sheetData>
    <row r="2" spans="2:10" x14ac:dyDescent="0.25">
      <c r="B2" t="s">
        <v>421</v>
      </c>
      <c r="G2" t="s">
        <v>423</v>
      </c>
    </row>
    <row r="5" spans="2:10" x14ac:dyDescent="0.25">
      <c r="B5" t="s">
        <v>458</v>
      </c>
      <c r="C5" t="s">
        <v>147</v>
      </c>
      <c r="D5" t="s">
        <v>424</v>
      </c>
      <c r="E5" t="s">
        <v>425</v>
      </c>
      <c r="F5" t="s">
        <v>426</v>
      </c>
      <c r="H5" t="s">
        <v>147</v>
      </c>
      <c r="I5" t="s">
        <v>422</v>
      </c>
      <c r="J5" t="s">
        <v>426</v>
      </c>
    </row>
    <row r="6" spans="2:10" x14ac:dyDescent="0.25">
      <c r="B6">
        <v>1</v>
      </c>
      <c r="C6" t="s">
        <v>427</v>
      </c>
      <c r="D6">
        <f>VLOOKUP(Tabla7[[#This Row],[NOMBRE DIST.]],Tabla16[[#All],[NOMBRE]:[ID]],2,FALSE)</f>
        <v>1</v>
      </c>
      <c r="E6" t="s">
        <v>452</v>
      </c>
      <c r="F6" s="9" t="str">
        <f t="shared" ref="F6:F36" si="0">CONCATENATE($B$2," '",C6,"' ,",D6)</f>
        <v>EXEC ADD_SECTOR 'EL TRIUNFO' ,1</v>
      </c>
      <c r="H6" t="s">
        <v>452</v>
      </c>
      <c r="I6">
        <v>1</v>
      </c>
      <c r="J6" t="str">
        <f>CONCATENATE($G$2," '",Tabla16[[#This Row],[NOMBRE]],"' ")</f>
        <v xml:space="preserve">EXEC ADD_DISTRITO 'LA ESPERANZA' </v>
      </c>
    </row>
    <row r="7" spans="2:10" x14ac:dyDescent="0.25">
      <c r="B7">
        <v>2</v>
      </c>
      <c r="C7" t="s">
        <v>428</v>
      </c>
      <c r="D7">
        <f>VLOOKUP(Tabla7[[#This Row],[NOMBRE DIST.]],Tabla16[[#All],[NOMBRE]:[ID]],2,FALSE)</f>
        <v>1</v>
      </c>
      <c r="E7" t="s">
        <v>452</v>
      </c>
      <c r="F7" s="9" t="str">
        <f t="shared" si="0"/>
        <v>EXEC ADD_SECTOR 'LOS PINOS' ,1</v>
      </c>
      <c r="H7" t="s">
        <v>453</v>
      </c>
      <c r="I7">
        <v>2</v>
      </c>
      <c r="J7" t="str">
        <f>CONCATENATE($G$2," '",Tabla16[[#This Row],[NOMBRE]],"' ")</f>
        <v xml:space="preserve">EXEC ADD_DISTRITO 'TRUJILLO' </v>
      </c>
    </row>
    <row r="8" spans="2:10" x14ac:dyDescent="0.25">
      <c r="B8">
        <v>3</v>
      </c>
      <c r="C8" t="s">
        <v>429</v>
      </c>
      <c r="D8">
        <f>VLOOKUP(Tabla7[[#This Row],[NOMBRE DIST.]],Tabla16[[#All],[NOMBRE]:[ID]],2,FALSE)</f>
        <v>1</v>
      </c>
      <c r="E8" t="s">
        <v>452</v>
      </c>
      <c r="F8" s="9" t="str">
        <f t="shared" si="0"/>
        <v>EXEC ADD_SECTOR 'SANTA ROSA' ,1</v>
      </c>
      <c r="H8" t="s">
        <v>456</v>
      </c>
      <c r="I8">
        <v>3</v>
      </c>
      <c r="J8" t="str">
        <f>CONCATENATE($G$2," '",Tabla16[[#This Row],[NOMBRE]],"' ")</f>
        <v xml:space="preserve">EXEC ADD_DISTRITO 'HUANCHACO' </v>
      </c>
    </row>
    <row r="9" spans="2:10" x14ac:dyDescent="0.25">
      <c r="B9">
        <v>4</v>
      </c>
      <c r="C9" t="s">
        <v>430</v>
      </c>
      <c r="D9">
        <f>VLOOKUP(Tabla7[[#This Row],[NOMBRE DIST.]],Tabla16[[#All],[NOMBRE]:[ID]],2,FALSE)</f>
        <v>1</v>
      </c>
      <c r="E9" t="s">
        <v>452</v>
      </c>
      <c r="F9" s="9" t="str">
        <f t="shared" si="0"/>
        <v>EXEC ADD_SECTOR 'VIRGEN DEL SOCORRO' ,1</v>
      </c>
      <c r="H9" t="s">
        <v>203</v>
      </c>
      <c r="I9">
        <v>4</v>
      </c>
      <c r="J9" s="1" t="str">
        <f>CONCATENATE($G$2," '",Tabla16[[#This Row],[NOMBRE]],"' ")</f>
        <v xml:space="preserve">EXEC ADD_DISTRITO 'OTROS' </v>
      </c>
    </row>
    <row r="10" spans="2:10" x14ac:dyDescent="0.25">
      <c r="B10">
        <v>5</v>
      </c>
      <c r="C10" t="s">
        <v>431</v>
      </c>
      <c r="D10">
        <f>VLOOKUP(Tabla7[[#This Row],[NOMBRE DIST.]],Tabla16[[#All],[NOMBRE]:[ID]],2,FALSE)</f>
        <v>1</v>
      </c>
      <c r="E10" t="s">
        <v>452</v>
      </c>
      <c r="F10" s="9" t="str">
        <f t="shared" si="0"/>
        <v>EXEC ADD_SECTOR 'SOL NACIENTE' ,1</v>
      </c>
    </row>
    <row r="11" spans="2:10" x14ac:dyDescent="0.25">
      <c r="B11">
        <v>6</v>
      </c>
      <c r="C11" t="s">
        <v>432</v>
      </c>
      <c r="D11">
        <f>VLOOKUP(Tabla7[[#This Row],[NOMBRE DIST.]],Tabla16[[#All],[NOMBRE]:[ID]],2,FALSE)</f>
        <v>1</v>
      </c>
      <c r="E11" t="s">
        <v>452</v>
      </c>
      <c r="F11" s="9" t="str">
        <f t="shared" si="0"/>
        <v>EXEC ADD_SECTOR '4 SUYOS' ,1</v>
      </c>
    </row>
    <row r="12" spans="2:10" x14ac:dyDescent="0.25">
      <c r="B12">
        <v>7</v>
      </c>
      <c r="C12" t="s">
        <v>433</v>
      </c>
      <c r="D12">
        <f>VLOOKUP(Tabla7[[#This Row],[NOMBRE DIST.]],Tabla16[[#All],[NOMBRE]:[ID]],2,FALSE)</f>
        <v>1</v>
      </c>
      <c r="E12" t="s">
        <v>452</v>
      </c>
      <c r="F12" s="9" t="str">
        <f t="shared" si="0"/>
        <v>EXEC ADD_SECTOR 'PRIMAVERA I' ,1</v>
      </c>
    </row>
    <row r="13" spans="2:10" x14ac:dyDescent="0.25">
      <c r="B13">
        <v>8</v>
      </c>
      <c r="C13" s="141" t="s">
        <v>434</v>
      </c>
      <c r="D13">
        <f>VLOOKUP(Tabla7[[#This Row],[NOMBRE DIST.]],Tabla16[[#All],[NOMBRE]:[ID]],2,FALSE)</f>
        <v>1</v>
      </c>
      <c r="E13" t="s">
        <v>452</v>
      </c>
      <c r="F13" s="9" t="str">
        <f t="shared" si="0"/>
        <v>EXEC ADD_SECTOR 'PRIMAVERA II' ,1</v>
      </c>
    </row>
    <row r="14" spans="2:10" x14ac:dyDescent="0.25">
      <c r="B14">
        <v>9</v>
      </c>
      <c r="C14" s="141" t="s">
        <v>435</v>
      </c>
      <c r="D14">
        <f>VLOOKUP(Tabla7[[#This Row],[NOMBRE DIST.]],Tabla16[[#All],[NOMBRE]:[ID]],2,FALSE)</f>
        <v>1</v>
      </c>
      <c r="E14" t="s">
        <v>452</v>
      </c>
      <c r="F14" s="9" t="str">
        <f t="shared" si="0"/>
        <v>EXEC ADD_SECTOR 'PRIMAVERA III' ,1</v>
      </c>
    </row>
    <row r="15" spans="2:10" x14ac:dyDescent="0.25">
      <c r="B15">
        <v>10</v>
      </c>
      <c r="C15" t="s">
        <v>436</v>
      </c>
      <c r="D15">
        <f>VLOOKUP(Tabla7[[#This Row],[NOMBRE DIST.]],Tabla16[[#All],[NOMBRE]:[ID]],2,FALSE)</f>
        <v>1</v>
      </c>
      <c r="E15" t="s">
        <v>452</v>
      </c>
      <c r="F15" s="9" t="str">
        <f t="shared" si="0"/>
        <v>EXEC ADD_SECTOR 'RAMIRO PRIALE' ,1</v>
      </c>
    </row>
    <row r="16" spans="2:10" x14ac:dyDescent="0.25">
      <c r="B16">
        <v>11</v>
      </c>
      <c r="C16" t="s">
        <v>437</v>
      </c>
      <c r="D16">
        <f>VLOOKUP(Tabla7[[#This Row],[NOMBRE DIST.]],Tabla16[[#All],[NOMBRE]:[ID]],2,FALSE)</f>
        <v>1</v>
      </c>
      <c r="E16" t="s">
        <v>452</v>
      </c>
      <c r="F16" s="9" t="str">
        <f t="shared" si="0"/>
        <v>EXEC ADD_SECTOR 'WICHANZAO' ,1</v>
      </c>
    </row>
    <row r="17" spans="2:6" x14ac:dyDescent="0.25">
      <c r="B17">
        <v>12</v>
      </c>
      <c r="C17" t="s">
        <v>438</v>
      </c>
      <c r="D17">
        <f>VLOOKUP(Tabla7[[#This Row],[NOMBRE DIST.]],Tabla16[[#All],[NOMBRE]:[ID]],2,FALSE)</f>
        <v>1</v>
      </c>
      <c r="E17" t="s">
        <v>452</v>
      </c>
      <c r="F17" s="9" t="str">
        <f t="shared" si="0"/>
        <v>EXEC ADD_SECTOR 'CLEMENTINA PERALTA' ,1</v>
      </c>
    </row>
    <row r="18" spans="2:6" x14ac:dyDescent="0.25">
      <c r="B18">
        <v>13</v>
      </c>
      <c r="C18" t="s">
        <v>439</v>
      </c>
      <c r="D18">
        <f>VLOOKUP(Tabla7[[#This Row],[NOMBRE DIST.]],Tabla16[[#All],[NOMBRE]:[ID]],2,FALSE)</f>
        <v>1</v>
      </c>
      <c r="E18" t="s">
        <v>452</v>
      </c>
      <c r="F18" s="9" t="str">
        <f t="shared" si="0"/>
        <v>EXEC ADD_SECTOR 'MARIA E. MOYANO' ,1</v>
      </c>
    </row>
    <row r="19" spans="2:6" x14ac:dyDescent="0.25">
      <c r="B19">
        <v>14</v>
      </c>
      <c r="C19" t="s">
        <v>440</v>
      </c>
      <c r="D19">
        <f>VLOOKUP(Tabla7[[#This Row],[NOMBRE DIST.]],Tabla16[[#All],[NOMBRE]:[ID]],2,FALSE)</f>
        <v>1</v>
      </c>
      <c r="E19" t="s">
        <v>452</v>
      </c>
      <c r="F19" s="9" t="str">
        <f t="shared" si="0"/>
        <v>EXEC ADD_SECTOR 'LAS LOMAS DE WICHANZAO' ,1</v>
      </c>
    </row>
    <row r="20" spans="2:6" x14ac:dyDescent="0.25">
      <c r="B20">
        <v>15</v>
      </c>
      <c r="C20" t="s">
        <v>441</v>
      </c>
      <c r="D20">
        <f>VLOOKUP(Tabla7[[#This Row],[NOMBRE DIST.]],Tabla16[[#All],[NOMBRE]:[ID]],2,FALSE)</f>
        <v>1</v>
      </c>
      <c r="E20" t="s">
        <v>452</v>
      </c>
      <c r="F20" s="9" t="str">
        <f t="shared" si="0"/>
        <v>EXEC ADD_SECTOR 'LOS HUERTOS' ,1</v>
      </c>
    </row>
    <row r="21" spans="2:6" x14ac:dyDescent="0.25">
      <c r="B21">
        <v>16</v>
      </c>
      <c r="C21" t="s">
        <v>442</v>
      </c>
      <c r="D21">
        <f>VLOOKUP(Tabla7[[#This Row],[NOMBRE DIST.]],Tabla16[[#All],[NOMBRE]:[ID]],2,FALSE)</f>
        <v>1</v>
      </c>
      <c r="E21" t="s">
        <v>452</v>
      </c>
      <c r="F21" s="9" t="str">
        <f t="shared" si="0"/>
        <v>EXEC ADD_SECTOR 'TACABAMBA' ,1</v>
      </c>
    </row>
    <row r="22" spans="2:6" x14ac:dyDescent="0.25">
      <c r="B22">
        <v>17</v>
      </c>
      <c r="C22" t="s">
        <v>443</v>
      </c>
      <c r="D22">
        <f>VLOOKUP(Tabla7[[#This Row],[NOMBRE DIST.]],Tabla16[[#All],[NOMBRE]:[ID]],2,FALSE)</f>
        <v>1</v>
      </c>
      <c r="E22" t="s">
        <v>452</v>
      </c>
      <c r="F22" s="9" t="str">
        <f t="shared" si="0"/>
        <v>EXEC ADD_SECTOR 'RICHARD ACUÑA' ,1</v>
      </c>
    </row>
    <row r="23" spans="2:6" x14ac:dyDescent="0.25">
      <c r="B23">
        <v>18</v>
      </c>
      <c r="C23" t="s">
        <v>444</v>
      </c>
      <c r="D23">
        <f>VLOOKUP(Tabla7[[#This Row],[NOMBRE DIST.]],Tabla16[[#All],[NOMBRE]:[ID]],2,FALSE)</f>
        <v>1</v>
      </c>
      <c r="E23" t="s">
        <v>452</v>
      </c>
      <c r="F23" s="9" t="str">
        <f t="shared" si="0"/>
        <v>EXEC ADD_SECTOR 'NUEVO HORIZONTE' ,1</v>
      </c>
    </row>
    <row r="24" spans="2:6" x14ac:dyDescent="0.25">
      <c r="B24">
        <v>19</v>
      </c>
      <c r="C24" t="s">
        <v>445</v>
      </c>
      <c r="D24">
        <f>VLOOKUP(Tabla7[[#This Row],[NOMBRE DIST.]],Tabla16[[#All],[NOMBRE]:[ID]],2,FALSE)</f>
        <v>1</v>
      </c>
      <c r="E24" t="s">
        <v>452</v>
      </c>
      <c r="F24" s="9" t="str">
        <f t="shared" si="0"/>
        <v>EXEC ADD_SECTOR 'PUEBLO LIBRE' ,1</v>
      </c>
    </row>
    <row r="25" spans="2:6" x14ac:dyDescent="0.25">
      <c r="B25">
        <v>20</v>
      </c>
      <c r="C25" t="s">
        <v>446</v>
      </c>
      <c r="D25">
        <f>VLOOKUP(Tabla7[[#This Row],[NOMBRE DIST.]],Tabla16[[#All],[NOMBRE]:[ID]],2,FALSE)</f>
        <v>1</v>
      </c>
      <c r="E25" t="s">
        <v>452</v>
      </c>
      <c r="F25" s="9" t="str">
        <f t="shared" si="0"/>
        <v>EXEC ADD_SECTOR 'JERUSALEN' ,1</v>
      </c>
    </row>
    <row r="26" spans="2:6" x14ac:dyDescent="0.25">
      <c r="B26">
        <v>21</v>
      </c>
      <c r="C26" t="s">
        <v>447</v>
      </c>
      <c r="D26">
        <f>VLOOKUP(Tabla7[[#This Row],[NOMBRE DIST.]],Tabla16[[#All],[NOMBRE]:[ID]],2,FALSE)</f>
        <v>1</v>
      </c>
      <c r="E26" t="s">
        <v>452</v>
      </c>
      <c r="F26" s="9" t="str">
        <f t="shared" si="0"/>
        <v>EXEC ADD_SECTOR 'SAN MARTIN' ,1</v>
      </c>
    </row>
    <row r="27" spans="2:6" x14ac:dyDescent="0.25">
      <c r="B27">
        <v>22</v>
      </c>
      <c r="C27" t="s">
        <v>448</v>
      </c>
      <c r="D27">
        <f>VLOOKUP(Tabla7[[#This Row],[NOMBRE DIST.]],Tabla16[[#All],[NOMBRE]:[ID]],2,FALSE)</f>
        <v>1</v>
      </c>
      <c r="E27" t="s">
        <v>452</v>
      </c>
      <c r="F27" s="9" t="str">
        <f t="shared" si="0"/>
        <v>EXEC ADD_SECTOR 'BELLAVISTA' ,1</v>
      </c>
    </row>
    <row r="28" spans="2:6" x14ac:dyDescent="0.25">
      <c r="B28">
        <v>23</v>
      </c>
      <c r="C28" t="s">
        <v>449</v>
      </c>
      <c r="D28">
        <f>VLOOKUP(Tabla7[[#This Row],[NOMBRE DIST.]],Tabla16[[#All],[NOMBRE]:[ID]],2,FALSE)</f>
        <v>1</v>
      </c>
      <c r="E28" t="s">
        <v>452</v>
      </c>
      <c r="F28" s="9" t="str">
        <f t="shared" si="0"/>
        <v>EXEC ADD_SECTOR 'SANTISIMO SACRAMENTO' ,1</v>
      </c>
    </row>
    <row r="29" spans="2:6" x14ac:dyDescent="0.25">
      <c r="B29">
        <v>24</v>
      </c>
      <c r="C29" t="s">
        <v>450</v>
      </c>
      <c r="D29">
        <f>VLOOKUP(Tabla7[[#This Row],[NOMBRE DIST.]],Tabla16[[#All],[NOMBRE]:[ID]],2,FALSE)</f>
        <v>1</v>
      </c>
      <c r="E29" t="s">
        <v>452</v>
      </c>
      <c r="F29" s="9" t="str">
        <f t="shared" si="0"/>
        <v>EXEC ADD_SECTOR 'MANUEL AREVALO' ,1</v>
      </c>
    </row>
    <row r="30" spans="2:6" x14ac:dyDescent="0.25">
      <c r="B30">
        <v>25</v>
      </c>
      <c r="C30" t="s">
        <v>451</v>
      </c>
      <c r="D30">
        <f>VLOOKUP(Tabla7[[#This Row],[NOMBRE DIST.]],Tabla16[[#All],[NOMBRE]:[ID]],2,FALSE)</f>
        <v>1</v>
      </c>
      <c r="E30" t="s">
        <v>452</v>
      </c>
      <c r="F30" s="9" t="str">
        <f t="shared" si="0"/>
        <v>EXEC ADD_SECTOR 'LOS BRILLANTES' ,1</v>
      </c>
    </row>
    <row r="31" spans="2:6" x14ac:dyDescent="0.25">
      <c r="B31">
        <v>26</v>
      </c>
      <c r="C31" t="s">
        <v>457</v>
      </c>
      <c r="D31" s="1">
        <f>VLOOKUP(Tabla7[[#This Row],[NOMBRE DIST.]],Tabla16[[#All],[NOMBRE]:[ID]],2,FALSE)</f>
        <v>3</v>
      </c>
      <c r="E31" t="s">
        <v>456</v>
      </c>
      <c r="F31" s="9" t="str">
        <f t="shared" si="0"/>
        <v>EXEC ADD_SECTOR 'EL MILAGRO' ,3</v>
      </c>
    </row>
    <row r="32" spans="2:6" x14ac:dyDescent="0.25">
      <c r="B32">
        <v>27</v>
      </c>
      <c r="C32" t="s">
        <v>203</v>
      </c>
      <c r="D32" s="1">
        <f>VLOOKUP(Tabla7[[#This Row],[NOMBRE DIST.]],Tabla16[[#All],[NOMBRE]:[ID]],2,FALSE)</f>
        <v>1</v>
      </c>
      <c r="E32" t="s">
        <v>452</v>
      </c>
      <c r="F32" s="9" t="str">
        <f t="shared" si="0"/>
        <v>EXEC ADD_SECTOR 'OTROS' ,1</v>
      </c>
    </row>
    <row r="33" spans="2:6" x14ac:dyDescent="0.25">
      <c r="B33">
        <v>28</v>
      </c>
      <c r="C33" t="s">
        <v>203</v>
      </c>
      <c r="D33" s="1">
        <f>VLOOKUP(Tabla7[[#This Row],[NOMBRE DIST.]],Tabla16[[#All],[NOMBRE]:[ID]],2,FALSE)</f>
        <v>2</v>
      </c>
      <c r="E33" t="s">
        <v>453</v>
      </c>
      <c r="F33" s="9" t="str">
        <f t="shared" si="0"/>
        <v>EXEC ADD_SECTOR 'OTROS' ,2</v>
      </c>
    </row>
    <row r="34" spans="2:6" x14ac:dyDescent="0.25">
      <c r="B34">
        <v>29</v>
      </c>
      <c r="C34" t="s">
        <v>203</v>
      </c>
      <c r="D34" s="1">
        <f>VLOOKUP(Tabla7[[#This Row],[NOMBRE DIST.]],Tabla16[[#All],[NOMBRE]:[ID]],2,FALSE)</f>
        <v>3</v>
      </c>
      <c r="E34" t="s">
        <v>456</v>
      </c>
      <c r="F34" s="9" t="str">
        <f t="shared" si="0"/>
        <v>EXEC ADD_SECTOR 'OTROS' ,3</v>
      </c>
    </row>
    <row r="35" spans="2:6" x14ac:dyDescent="0.25">
      <c r="B35">
        <v>30</v>
      </c>
      <c r="C35" t="s">
        <v>455</v>
      </c>
      <c r="D35">
        <f>VLOOKUP(Tabla7[[#This Row],[NOMBRE DIST.]],Tabla16[[#All],[NOMBRE]:[ID]],2,FALSE)</f>
        <v>1</v>
      </c>
      <c r="E35" t="s">
        <v>452</v>
      </c>
      <c r="F35" s="9" t="str">
        <f t="shared" si="0"/>
        <v>EXEC ADD_SECTOR 'PARQUE INDUSTRIAL' ,1</v>
      </c>
    </row>
    <row r="36" spans="2:6" x14ac:dyDescent="0.25">
      <c r="B36">
        <v>31</v>
      </c>
      <c r="C36" t="s">
        <v>454</v>
      </c>
      <c r="D36">
        <f>VLOOKUP(Tabla7[[#This Row],[NOMBRE DIST.]],Tabla16[[#All],[NOMBRE]:[ID]],2,FALSE)</f>
        <v>1</v>
      </c>
      <c r="E36" t="s">
        <v>452</v>
      </c>
      <c r="F36" s="9" t="str">
        <f t="shared" si="0"/>
        <v>EXEC ADD_SECTOR 'SANTA VERONICA' ,1</v>
      </c>
    </row>
    <row r="37" spans="2:6" x14ac:dyDescent="0.25">
      <c r="B37">
        <v>32</v>
      </c>
      <c r="C37" t="s">
        <v>203</v>
      </c>
      <c r="D37" s="1">
        <f>VLOOKUP(Tabla7[[#This Row],[NOMBRE DIST.]],Tabla16[[#All],[NOMBRE]:[ID]],2,FALSE)</f>
        <v>4</v>
      </c>
      <c r="E37" t="s">
        <v>203</v>
      </c>
      <c r="F37" s="142" t="str">
        <f>CONCATENATE($B$2," '",C37,"' ,",D37)</f>
        <v>EXEC ADD_SECTOR 'OTROS' ,4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7"/>
  <sheetViews>
    <sheetView topLeftCell="B1" workbookViewId="0">
      <selection activeCell="D7" sqref="D7:D16"/>
    </sheetView>
  </sheetViews>
  <sheetFormatPr baseColWidth="10" defaultRowHeight="15" x14ac:dyDescent="0.25"/>
  <cols>
    <col min="4" max="4" width="7.42578125" customWidth="1"/>
    <col min="5" max="5" width="16.42578125" customWidth="1"/>
    <col min="6" max="6" width="30.85546875" customWidth="1"/>
  </cols>
  <sheetData>
    <row r="3" spans="2:4" x14ac:dyDescent="0.25">
      <c r="B3" t="s">
        <v>468</v>
      </c>
    </row>
    <row r="6" spans="2:4" x14ac:dyDescent="0.25">
      <c r="B6" t="s">
        <v>458</v>
      </c>
      <c r="C6" t="s">
        <v>147</v>
      </c>
      <c r="D6" t="s">
        <v>426</v>
      </c>
    </row>
    <row r="7" spans="2:4" x14ac:dyDescent="0.25">
      <c r="B7">
        <v>1</v>
      </c>
      <c r="C7" t="s">
        <v>459</v>
      </c>
      <c r="D7" s="9" t="str">
        <f>CONCATENATE($B$3," '",C7,"'")</f>
        <v>EXEC ADD_CONSULTORIO 'MEDICINA'</v>
      </c>
    </row>
    <row r="8" spans="2:4" x14ac:dyDescent="0.25">
      <c r="B8">
        <v>2</v>
      </c>
      <c r="C8" t="s">
        <v>460</v>
      </c>
      <c r="D8" s="9" t="str">
        <f t="shared" ref="D8:D16" si="0">CONCATENATE($B$3," '",C8,"'")</f>
        <v>EXEC ADD_CONSULTORIO 'OBSTETRICIA'</v>
      </c>
    </row>
    <row r="9" spans="2:4" x14ac:dyDescent="0.25">
      <c r="B9">
        <v>3</v>
      </c>
      <c r="C9" t="s">
        <v>461</v>
      </c>
      <c r="D9" s="9" t="str">
        <f t="shared" si="0"/>
        <v>EXEC ADD_CONSULTORIO 'CRECIMIENTO Y DESARROLLO'</v>
      </c>
    </row>
    <row r="10" spans="2:4" x14ac:dyDescent="0.25">
      <c r="B10">
        <v>4</v>
      </c>
      <c r="C10" t="s">
        <v>462</v>
      </c>
      <c r="D10" s="9" t="str">
        <f t="shared" si="0"/>
        <v>EXEC ADD_CONSULTORIO 'SALUD DEL ESCOLAR'</v>
      </c>
    </row>
    <row r="11" spans="2:4" x14ac:dyDescent="0.25">
      <c r="B11">
        <v>5</v>
      </c>
      <c r="C11" t="s">
        <v>463</v>
      </c>
      <c r="D11" s="9" t="str">
        <f t="shared" si="0"/>
        <v>EXEC ADD_CONSULTORIO 'NUTRICION'</v>
      </c>
    </row>
    <row r="12" spans="2:4" x14ac:dyDescent="0.25">
      <c r="B12">
        <v>6</v>
      </c>
      <c r="C12" t="s">
        <v>464</v>
      </c>
      <c r="D12" s="9" t="str">
        <f t="shared" si="0"/>
        <v>EXEC ADD_CONSULTORIO 'NO TRANSMISIBLES'</v>
      </c>
    </row>
    <row r="13" spans="2:4" x14ac:dyDescent="0.25">
      <c r="B13">
        <v>7</v>
      </c>
      <c r="C13" t="s">
        <v>465</v>
      </c>
      <c r="D13" s="9" t="str">
        <f t="shared" si="0"/>
        <v>EXEC ADD_CONSULTORIO 'ODONTOLOGIA'</v>
      </c>
    </row>
    <row r="14" spans="2:4" x14ac:dyDescent="0.25">
      <c r="B14">
        <v>8</v>
      </c>
      <c r="C14" s="141" t="s">
        <v>466</v>
      </c>
      <c r="D14" s="9" t="str">
        <f t="shared" si="0"/>
        <v>EXEC ADD_CONSULTORIO 'EMERGENCIA'</v>
      </c>
    </row>
    <row r="15" spans="2:4" x14ac:dyDescent="0.25">
      <c r="B15">
        <v>9</v>
      </c>
      <c r="C15" s="141" t="s">
        <v>467</v>
      </c>
      <c r="D15" s="9" t="str">
        <f t="shared" si="0"/>
        <v>EXEC ADD_CONSULTORIO 'HOSPITALIZACION'</v>
      </c>
    </row>
    <row r="16" spans="2:4" x14ac:dyDescent="0.25">
      <c r="B16">
        <v>10</v>
      </c>
      <c r="C16" t="s">
        <v>203</v>
      </c>
      <c r="D16" s="9" t="str">
        <f t="shared" si="0"/>
        <v>EXEC ADD_CONSULTORIO 'OTROS'</v>
      </c>
    </row>
    <row r="17" spans="4:6" x14ac:dyDescent="0.25">
      <c r="F17" s="9"/>
    </row>
    <row r="18" spans="4:6" x14ac:dyDescent="0.25">
      <c r="F18" s="9"/>
    </row>
    <row r="19" spans="4:6" x14ac:dyDescent="0.25">
      <c r="F19" s="9"/>
    </row>
    <row r="20" spans="4:6" x14ac:dyDescent="0.25">
      <c r="F20" s="9"/>
    </row>
    <row r="21" spans="4:6" x14ac:dyDescent="0.25">
      <c r="F21" s="9"/>
    </row>
    <row r="22" spans="4:6" x14ac:dyDescent="0.25">
      <c r="F22" s="9"/>
    </row>
    <row r="23" spans="4:6" x14ac:dyDescent="0.25">
      <c r="F23" s="9"/>
    </row>
    <row r="24" spans="4:6" x14ac:dyDescent="0.25">
      <c r="F24" s="9"/>
    </row>
    <row r="25" spans="4:6" x14ac:dyDescent="0.25">
      <c r="F25" s="9"/>
    </row>
    <row r="26" spans="4:6" x14ac:dyDescent="0.25">
      <c r="F26" s="9"/>
    </row>
    <row r="27" spans="4:6" x14ac:dyDescent="0.25">
      <c r="F27" s="9"/>
    </row>
    <row r="28" spans="4:6" x14ac:dyDescent="0.25">
      <c r="F28" s="9"/>
    </row>
    <row r="29" spans="4:6" x14ac:dyDescent="0.25">
      <c r="F29" s="9"/>
    </row>
    <row r="30" spans="4:6" x14ac:dyDescent="0.25">
      <c r="F30" s="9"/>
    </row>
    <row r="31" spans="4:6" x14ac:dyDescent="0.25">
      <c r="F31" s="9"/>
    </row>
    <row r="32" spans="4:6" x14ac:dyDescent="0.25">
      <c r="D32" s="1"/>
      <c r="F32" s="9"/>
    </row>
    <row r="33" spans="4:6" x14ac:dyDescent="0.25">
      <c r="D33" s="1"/>
      <c r="F33" s="9"/>
    </row>
    <row r="34" spans="4:6" x14ac:dyDescent="0.25">
      <c r="D34" s="1"/>
      <c r="F34" s="9"/>
    </row>
    <row r="35" spans="4:6" x14ac:dyDescent="0.25">
      <c r="D35" s="1"/>
      <c r="F35" s="9"/>
    </row>
    <row r="36" spans="4:6" x14ac:dyDescent="0.25">
      <c r="F36" s="9"/>
    </row>
    <row r="37" spans="4:6" x14ac:dyDescent="0.25">
      <c r="F37" s="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B9" sqref="B9"/>
    </sheetView>
  </sheetViews>
  <sheetFormatPr baseColWidth="10" defaultRowHeight="15" x14ac:dyDescent="0.25"/>
  <sheetData>
    <row r="3" spans="2:3" x14ac:dyDescent="0.25">
      <c r="B3" t="s">
        <v>422</v>
      </c>
      <c r="C3" t="s">
        <v>147</v>
      </c>
    </row>
    <row r="4" spans="2:3" x14ac:dyDescent="0.25">
      <c r="B4">
        <v>0</v>
      </c>
      <c r="C4" t="s">
        <v>469</v>
      </c>
    </row>
    <row r="5" spans="2:3" x14ac:dyDescent="0.25">
      <c r="B5">
        <v>1</v>
      </c>
      <c r="C5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98" zoomScaleNormal="98" workbookViewId="0">
      <selection activeCell="D4" sqref="D4:D10"/>
    </sheetView>
  </sheetViews>
  <sheetFormatPr baseColWidth="10" defaultRowHeight="15" outlineLevelCol="1" x14ac:dyDescent="0.25"/>
  <cols>
    <col min="1" max="1" width="57" customWidth="1"/>
    <col min="2" max="2" width="8.42578125" customWidth="1" outlineLevel="1"/>
    <col min="3" max="3" width="11.28515625" customWidth="1" outlineLevel="1"/>
    <col min="4" max="4" width="11.85546875" customWidth="1" outlineLevel="1"/>
    <col min="5" max="5" width="8.140625" customWidth="1" outlineLevel="1"/>
    <col min="6" max="6" width="6.5703125" customWidth="1"/>
    <col min="7" max="7" width="21.42578125" customWidth="1"/>
    <col min="8" max="8" width="16.85546875" customWidth="1"/>
    <col min="10" max="10" width="28.5703125" customWidth="1"/>
  </cols>
  <sheetData>
    <row r="1" spans="1:4" x14ac:dyDescent="0.25">
      <c r="A1" t="s">
        <v>216</v>
      </c>
    </row>
    <row r="3" spans="1:4" x14ac:dyDescent="0.25">
      <c r="B3" t="s">
        <v>149</v>
      </c>
      <c r="C3" t="s">
        <v>150</v>
      </c>
      <c r="D3" t="s">
        <v>147</v>
      </c>
    </row>
    <row r="4" spans="1:4" x14ac:dyDescent="0.25">
      <c r="A4" s="1" t="str">
        <f xml:space="preserve"> CONCATENATE($A$1," '",GRUPOANALISIS[[#This Row],[NOMBRE]],"'",",'",GRUPOANALISIS[[#This Row],[COD]],"'")</f>
        <v>Exec add_area  'BIOQUIMICA','BIO'</v>
      </c>
      <c r="B4" t="s">
        <v>350</v>
      </c>
      <c r="C4" s="2">
        <v>0</v>
      </c>
      <c r="D4" t="s">
        <v>130</v>
      </c>
    </row>
    <row r="5" spans="1:4" x14ac:dyDescent="0.25">
      <c r="A5" s="1" t="str">
        <f xml:space="preserve"> CONCATENATE($A$1," '",GRUPOANALISIS[[#This Row],[NOMBRE]],"'",",'",GRUPOANALISIS[[#This Row],[COD]],"'")</f>
        <v>Exec add_area  'ESTUDIO DE SECRESIONES','SEC'</v>
      </c>
      <c r="B5" t="s">
        <v>351</v>
      </c>
      <c r="C5" s="2">
        <v>1</v>
      </c>
      <c r="D5" t="s">
        <v>348</v>
      </c>
    </row>
    <row r="6" spans="1:4" x14ac:dyDescent="0.25">
      <c r="A6" s="1" t="str">
        <f xml:space="preserve"> CONCATENATE($A$1," '",GRUPOANALISIS[[#This Row],[NOMBRE]],"'",",'",GRUPOANALISIS[[#This Row],[COD]],"'")</f>
        <v>Exec add_area  'HEMATOLOGIA','HEM'</v>
      </c>
      <c r="B6" t="s">
        <v>352</v>
      </c>
      <c r="C6" s="2">
        <v>2</v>
      </c>
      <c r="D6" t="s">
        <v>127</v>
      </c>
    </row>
    <row r="7" spans="1:4" x14ac:dyDescent="0.25">
      <c r="A7" s="1" t="str">
        <f xml:space="preserve"> CONCATENATE($A$1," '",GRUPOANALISIS[[#This Row],[NOMBRE]],"'",",'",GRUPOANALISIS[[#This Row],[COD]],"'")</f>
        <v>Exec add_area  'INMUNOLOGIA','INM'</v>
      </c>
      <c r="B7" t="s">
        <v>353</v>
      </c>
      <c r="C7" s="2">
        <v>3</v>
      </c>
      <c r="D7" t="s">
        <v>128</v>
      </c>
    </row>
    <row r="8" spans="1:4" x14ac:dyDescent="0.25">
      <c r="A8" s="1" t="str">
        <f xml:space="preserve"> CONCATENATE($A$1," '",GRUPOANALISIS[[#This Row],[NOMBRE]],"'",",'",GRUPOANALISIS[[#This Row],[COD]],"'")</f>
        <v>Exec add_area  'MICROBIOLOGIA','MIC'</v>
      </c>
      <c r="B8" t="s">
        <v>354</v>
      </c>
      <c r="C8" s="2">
        <v>4</v>
      </c>
      <c r="D8" t="s">
        <v>129</v>
      </c>
    </row>
    <row r="9" spans="1:4" x14ac:dyDescent="0.25">
      <c r="A9" s="1" t="str">
        <f xml:space="preserve"> CONCATENATE($A$1," '",GRUPOANALISIS[[#This Row],[NOMBRE]],"'",",'",GRUPOANALISIS[[#This Row],[COD]],"'")</f>
        <v>Exec add_area  'PARASITOLOGIA','PAR'</v>
      </c>
      <c r="B9" t="s">
        <v>355</v>
      </c>
      <c r="C9" s="2">
        <v>5</v>
      </c>
      <c r="D9" t="s">
        <v>349</v>
      </c>
    </row>
    <row r="10" spans="1:4" x14ac:dyDescent="0.25">
      <c r="A10" s="1" t="str">
        <f xml:space="preserve"> CONCATENATE($A$1," '",GRUPOANALISIS[[#This Row],[NOMBRE]],"'",",'",GRUPOANALISIS[[#This Row],[COD]],"'")</f>
        <v>Exec add_area  'UROANALISIS','URO'</v>
      </c>
      <c r="B10" t="s">
        <v>356</v>
      </c>
      <c r="C10" s="2">
        <v>6</v>
      </c>
      <c r="D10" t="s">
        <v>347</v>
      </c>
    </row>
    <row r="11" spans="1:4" x14ac:dyDescent="0.25">
      <c r="A11" s="1" t="str">
        <f xml:space="preserve"> CONCATENATE($A$1," '",GRUPOANALISIS[[#This Row],[NOMBRE]],"'",",'",GRUPOANALISIS[[#This Row],[COD]],"'")</f>
        <v>Exec add_area  '',''</v>
      </c>
      <c r="C11" s="2"/>
    </row>
    <row r="12" spans="1:4" x14ac:dyDescent="0.25">
      <c r="A12" s="1" t="str">
        <f xml:space="preserve"> CONCATENATE($A$1," '",GRUPOANALISIS[[#This Row],[NOMBRE]],"'",",'",GRUPOANALISIS[[#This Row],[COD]],"'")</f>
        <v>Exec add_area  '',''</v>
      </c>
      <c r="C12" s="2">
        <v>8</v>
      </c>
    </row>
    <row r="13" spans="1:4" x14ac:dyDescent="0.25">
      <c r="A13" s="1" t="str">
        <f xml:space="preserve"> CONCATENATE($A$1," '",GRUPOANALISIS[[#This Row],[NOMBRE]],"'",",'",GRUPOANALISIS[[#This Row],[COD]],"'")</f>
        <v>Exec add_area  '',''</v>
      </c>
      <c r="C13" s="2">
        <v>9</v>
      </c>
    </row>
    <row r="14" spans="1:4" x14ac:dyDescent="0.25">
      <c r="A14" s="1" t="str">
        <f xml:space="preserve"> CONCATENATE($A$1," '",GRUPOANALISIS[[#This Row],[NOMBRE]],"'",",'",GRUPOANALISIS[[#This Row],[COD]],"'")</f>
        <v>Exec add_area  '',''</v>
      </c>
      <c r="C14" s="2">
        <v>10</v>
      </c>
    </row>
    <row r="15" spans="1:4" x14ac:dyDescent="0.25">
      <c r="A15" s="1" t="str">
        <f xml:space="preserve"> CONCATENATE($A$1," '",GRUPOANALISIS[[#This Row],[NOMBRE]],"'",",'",GRUPOANALISIS[[#This Row],[COD]],"'")</f>
        <v>Exec add_area  '',''</v>
      </c>
      <c r="C15" s="2">
        <v>11</v>
      </c>
    </row>
    <row r="16" spans="1:4" x14ac:dyDescent="0.25">
      <c r="A16" s="1" t="str">
        <f xml:space="preserve"> CONCATENATE($A$1," '",GRUPOANALISIS[[#This Row],[NOMBRE]],"'",",'",GRUPOANALISIS[[#This Row],[COD]],"'")</f>
        <v>Exec add_area  '',''</v>
      </c>
      <c r="C16" s="2">
        <v>12</v>
      </c>
    </row>
    <row r="17" spans="1:3" x14ac:dyDescent="0.25">
      <c r="A17" s="1" t="str">
        <f xml:space="preserve"> CONCATENATE($A$1," '",GRUPOANALISIS[[#This Row],[NOMBRE]],"'",",'",GRUPOANALISIS[[#This Row],[COD]],"'")</f>
        <v>Exec add_area  '',''</v>
      </c>
      <c r="C17" s="2">
        <v>13</v>
      </c>
    </row>
    <row r="18" spans="1:3" x14ac:dyDescent="0.25">
      <c r="A18" s="1" t="str">
        <f xml:space="preserve"> CONCATENATE($A$1," '",GRUPOANALISIS[[#This Row],[NOMBRE]],"'",",'",GRUPOANALISIS[[#This Row],[COD]],"'")</f>
        <v>Exec add_area  '',''</v>
      </c>
      <c r="C18" s="2">
        <v>14</v>
      </c>
    </row>
    <row r="19" spans="1:3" x14ac:dyDescent="0.25">
      <c r="A19" s="1" t="str">
        <f xml:space="preserve"> CONCATENATE($A$1," '",GRUPOANALISIS[[#This Row],[NOMBRE]],"'",",'",GRUPOANALISIS[[#This Row],[COD]],"'")</f>
        <v>Exec add_area  '',''</v>
      </c>
      <c r="C19" s="2">
        <v>15</v>
      </c>
    </row>
    <row r="20" spans="1:3" x14ac:dyDescent="0.25">
      <c r="A20" s="1" t="str">
        <f xml:space="preserve"> CONCATENATE($A$1," '",GRUPOANALISIS[[#This Row],[NOMBRE]],"'",",'",GRUPOANALISIS[[#This Row],[COD]],"'")</f>
        <v>Exec add_area  '',''</v>
      </c>
      <c r="C20" s="2">
        <v>16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35"/>
  <sheetViews>
    <sheetView topLeftCell="C16" workbookViewId="0">
      <selection activeCell="D22" sqref="D22"/>
    </sheetView>
  </sheetViews>
  <sheetFormatPr baseColWidth="10" defaultRowHeight="15" x14ac:dyDescent="0.25"/>
  <cols>
    <col min="1" max="1" width="5" hidden="1" customWidth="1"/>
    <col min="2" max="2" width="4.5703125" hidden="1" customWidth="1"/>
    <col min="3" max="3" width="7.7109375" customWidth="1"/>
    <col min="4" max="4" width="44.42578125" customWidth="1"/>
    <col min="5" max="12" width="15.7109375" customWidth="1"/>
  </cols>
  <sheetData>
    <row r="3" spans="3:12" ht="15" customHeight="1" x14ac:dyDescent="0.25">
      <c r="C3" s="132"/>
      <c r="D3" s="132" t="s">
        <v>404</v>
      </c>
      <c r="E3" s="133" t="s">
        <v>405</v>
      </c>
      <c r="F3" s="133" t="s">
        <v>406</v>
      </c>
      <c r="G3" s="133" t="s">
        <v>407</v>
      </c>
      <c r="H3" s="133" t="s">
        <v>408</v>
      </c>
      <c r="I3" s="133" t="s">
        <v>409</v>
      </c>
      <c r="J3" s="133" t="s">
        <v>410</v>
      </c>
      <c r="K3" s="133" t="s">
        <v>411</v>
      </c>
      <c r="L3" s="133" t="s">
        <v>412</v>
      </c>
    </row>
    <row r="4" spans="3:12" ht="15" customHeight="1" x14ac:dyDescent="0.25">
      <c r="C4" s="144"/>
      <c r="D4" s="134" t="s">
        <v>14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3:12" ht="15" customHeight="1" x14ac:dyDescent="0.25">
      <c r="C5" s="144"/>
      <c r="D5" s="134" t="s">
        <v>133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3:12" ht="15" customHeight="1" x14ac:dyDescent="0.25">
      <c r="C6" s="144"/>
      <c r="D6" s="134" t="s">
        <v>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3:12" ht="15" customHeight="1" x14ac:dyDescent="0.25">
      <c r="C7" s="144"/>
      <c r="D7" s="134" t="s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  <row r="8" spans="3:12" ht="15" customHeight="1" x14ac:dyDescent="0.25">
      <c r="C8" s="144"/>
      <c r="D8" s="134" t="s">
        <v>131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  <row r="9" spans="3:12" ht="15" customHeight="1" x14ac:dyDescent="0.25">
      <c r="C9" s="144"/>
      <c r="D9" s="134" t="s">
        <v>63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</row>
    <row r="10" spans="3:12" ht="15" customHeight="1" x14ac:dyDescent="0.25">
      <c r="C10" s="144"/>
      <c r="D10" s="134" t="s">
        <v>9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</row>
    <row r="11" spans="3:12" ht="15" customHeight="1" x14ac:dyDescent="0.25">
      <c r="C11" s="144"/>
      <c r="D11" s="134" t="s">
        <v>13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3:12" ht="15" customHeight="1" x14ac:dyDescent="0.25">
      <c r="C12" s="144"/>
      <c r="D12" s="134" t="s">
        <v>12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  <row r="13" spans="3:12" ht="15" customHeight="1" x14ac:dyDescent="0.25">
      <c r="C13" s="144"/>
      <c r="D13" s="134" t="s">
        <v>15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3:12" ht="15" customHeight="1" x14ac:dyDescent="0.25">
      <c r="C14" s="144"/>
      <c r="D14" s="134" t="s">
        <v>213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spans="3:12" ht="15" customHeight="1" x14ac:dyDescent="0.25">
      <c r="C15" s="144"/>
      <c r="D15" s="134" t="s">
        <v>214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3:12" ht="15" customHeight="1" x14ac:dyDescent="0.25">
      <c r="C16" s="144"/>
      <c r="D16" s="134" t="s">
        <v>321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3:12" ht="15" customHeight="1" x14ac:dyDescent="0.25">
      <c r="C17" s="144"/>
      <c r="D17" s="134" t="s">
        <v>306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3:12" x14ac:dyDescent="0.25">
      <c r="C18" s="145"/>
      <c r="D18" s="131" t="s">
        <v>16</v>
      </c>
      <c r="E18" s="116">
        <v>0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0</v>
      </c>
    </row>
    <row r="19" spans="3:12" x14ac:dyDescent="0.25">
      <c r="C19" s="145"/>
      <c r="D19" s="131" t="s">
        <v>45</v>
      </c>
      <c r="E19" s="116">
        <v>0</v>
      </c>
      <c r="F19" s="116">
        <v>0</v>
      </c>
      <c r="G19" s="116">
        <v>0</v>
      </c>
      <c r="H19" s="116">
        <v>0</v>
      </c>
      <c r="I19" s="116">
        <v>0</v>
      </c>
      <c r="J19" s="116">
        <v>0</v>
      </c>
      <c r="K19" s="116">
        <v>0</v>
      </c>
      <c r="L19" s="116">
        <v>0</v>
      </c>
    </row>
    <row r="20" spans="3:12" x14ac:dyDescent="0.25">
      <c r="C20" s="145"/>
      <c r="D20" s="131" t="s">
        <v>43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0</v>
      </c>
    </row>
    <row r="21" spans="3:12" x14ac:dyDescent="0.25">
      <c r="C21" s="145"/>
      <c r="D21" s="131" t="s">
        <v>331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</row>
    <row r="22" spans="3:12" x14ac:dyDescent="0.25">
      <c r="C22" s="145"/>
      <c r="D22" s="131" t="s">
        <v>55</v>
      </c>
      <c r="E22" s="116">
        <v>0</v>
      </c>
      <c r="F22" s="116">
        <v>0</v>
      </c>
      <c r="G22" s="116">
        <v>0</v>
      </c>
      <c r="H22" s="116">
        <v>0</v>
      </c>
      <c r="I22" s="116">
        <v>0</v>
      </c>
      <c r="J22" s="116">
        <v>0</v>
      </c>
      <c r="K22" s="116">
        <v>0</v>
      </c>
      <c r="L22" s="116">
        <v>0</v>
      </c>
    </row>
    <row r="23" spans="3:12" x14ac:dyDescent="0.25">
      <c r="C23" s="145"/>
      <c r="D23" s="131" t="s">
        <v>413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</row>
    <row r="24" spans="3:12" x14ac:dyDescent="0.25">
      <c r="C24" s="145"/>
      <c r="D24" s="131" t="s">
        <v>308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</row>
    <row r="25" spans="3:12" x14ac:dyDescent="0.25">
      <c r="C25" s="145"/>
      <c r="D25" s="131" t="s">
        <v>324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</row>
    <row r="26" spans="3:12" ht="30" x14ac:dyDescent="0.25">
      <c r="C26" s="145"/>
      <c r="D26" s="131" t="s">
        <v>50</v>
      </c>
      <c r="E26" s="116">
        <v>0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</row>
    <row r="27" spans="3:12" x14ac:dyDescent="0.25">
      <c r="C27" s="145"/>
      <c r="D27" s="131" t="s">
        <v>51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</row>
    <row r="28" spans="3:12" x14ac:dyDescent="0.25">
      <c r="C28" s="145"/>
      <c r="D28" s="131" t="s">
        <v>52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</row>
    <row r="29" spans="3:12" x14ac:dyDescent="0.25">
      <c r="C29" s="145"/>
      <c r="D29" s="131" t="s">
        <v>53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</row>
    <row r="30" spans="3:12" x14ac:dyDescent="0.25">
      <c r="C30" s="145"/>
      <c r="D30" s="131" t="s">
        <v>400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</row>
    <row r="31" spans="3:12" x14ac:dyDescent="0.25">
      <c r="C31" s="145"/>
      <c r="D31" s="131" t="s">
        <v>54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</row>
    <row r="32" spans="3:12" x14ac:dyDescent="0.25">
      <c r="C32" s="145"/>
      <c r="D32" s="131" t="s">
        <v>49</v>
      </c>
      <c r="E32" s="116">
        <v>0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  <c r="L32" s="116">
        <v>0</v>
      </c>
    </row>
    <row r="33" spans="3:12" x14ac:dyDescent="0.25">
      <c r="C33" s="145"/>
      <c r="D33" s="131" t="s">
        <v>136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</row>
    <row r="34" spans="3:12" x14ac:dyDescent="0.25">
      <c r="C34" s="145"/>
      <c r="D34" s="131" t="s">
        <v>47</v>
      </c>
      <c r="E34" s="116">
        <v>0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0</v>
      </c>
    </row>
    <row r="35" spans="3:12" x14ac:dyDescent="0.25">
      <c r="C35" s="145"/>
      <c r="D35" s="131" t="s">
        <v>414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</row>
  </sheetData>
  <mergeCells count="2">
    <mergeCell ref="C4:C17"/>
    <mergeCell ref="C18:C35"/>
  </mergeCells>
  <pageMargins left="0.25" right="0.25" top="0.75" bottom="0.75" header="0.3" footer="0.3"/>
  <pageSetup paperSize="9" scale="80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opLeftCell="A65" zoomScale="96" zoomScaleNormal="96" workbookViewId="0">
      <selection activeCell="A3" sqref="A3:A70"/>
    </sheetView>
  </sheetViews>
  <sheetFormatPr baseColWidth="10" defaultRowHeight="15" x14ac:dyDescent="0.25"/>
  <cols>
    <col min="1" max="1" width="61.5703125" customWidth="1"/>
    <col min="2" max="2" width="42.7109375" customWidth="1"/>
    <col min="3" max="3" width="9.42578125" customWidth="1"/>
    <col min="4" max="4" width="10.42578125" customWidth="1"/>
    <col min="5" max="5" width="9.140625" customWidth="1"/>
    <col min="6" max="6" width="10" customWidth="1"/>
    <col min="7" max="7" width="9.42578125" customWidth="1"/>
    <col min="8" max="8" width="4.42578125" customWidth="1"/>
    <col min="10" max="10" width="5.42578125" customWidth="1"/>
    <col min="11" max="11" width="40.85546875" customWidth="1"/>
  </cols>
  <sheetData>
    <row r="1" spans="1:9" x14ac:dyDescent="0.25">
      <c r="A1" t="s">
        <v>369</v>
      </c>
    </row>
    <row r="2" spans="1:9" x14ac:dyDescent="0.25">
      <c r="B2" s="34" t="s">
        <v>147</v>
      </c>
      <c r="C2" s="34" t="s">
        <v>150</v>
      </c>
      <c r="D2" s="34" t="s">
        <v>148</v>
      </c>
      <c r="E2" s="34" t="s">
        <v>368</v>
      </c>
      <c r="F2" s="34" t="s">
        <v>367</v>
      </c>
      <c r="G2" s="34" t="s">
        <v>366</v>
      </c>
      <c r="H2" s="34"/>
    </row>
    <row r="3" spans="1:9" x14ac:dyDescent="0.25">
      <c r="A3" t="str">
        <f>CONCATENATE($A$1," '",PRUEBA[[#This Row],[CODIGO]],"','",PRUEBA[[#This Row],[NOMBRE]],"',",PRUEBA[[#This Row],[TIENEITEM]],",",PRUEBA[[#This Row],[TIENEGRUPO]],",",PRUEBA[GRUPO DE ANALISIS])</f>
        <v>EXEC ADD_PLANTILLA 'EXA1','CONSTANTES CORPUSCULARES',1,0,2</v>
      </c>
      <c r="B3" s="31" t="s">
        <v>14</v>
      </c>
      <c r="C3" s="97">
        <v>1</v>
      </c>
      <c r="D3" s="97" t="str">
        <f>CONCATENATE("EXA",PRUEBA[[#This Row],[INDICE]])</f>
        <v>EXA1</v>
      </c>
      <c r="E3" s="139">
        <f>IF(COUNTIF(Tabla11[EXAMEN FK],PRUEBA[[#This Row],[INDICE]])&gt;0,1,0)</f>
        <v>1</v>
      </c>
      <c r="F3" s="139">
        <f>IF(COUNTIF(GRUPOITEM[idPrueba],PRUEBA[[#This Row],[INDICE]])&gt;0,1,0)</f>
        <v>0</v>
      </c>
      <c r="G3" s="140">
        <f>VLOOKUP(I3,GRUPOANALISIS[],2,FALSE)</f>
        <v>2</v>
      </c>
      <c r="H3" s="40"/>
      <c r="I3" s="114" t="s">
        <v>352</v>
      </c>
    </row>
    <row r="4" spans="1:9" x14ac:dyDescent="0.25">
      <c r="A4" t="str">
        <f>CONCATENATE($A$1," '",PRUEBA[[#This Row],[CODIGO]],"','",PRUEBA[[#This Row],[NOMBRE]],"',",PRUEBA[[#This Row],[TIENEITEM]],",",PRUEBA[[#This Row],[TIENEGRUPO]],",",PRUEBA[GRUPO DE ANALISIS])</f>
        <v>EXEC ADD_PLANTILLA 'EXA2','FENOMELO LE',1,0,3</v>
      </c>
      <c r="B4" s="31" t="s">
        <v>16</v>
      </c>
      <c r="C4" s="97">
        <v>2</v>
      </c>
      <c r="D4" s="97" t="str">
        <f>CONCATENATE("EXA",PRUEBA[[#This Row],[INDICE]])</f>
        <v>EXA2</v>
      </c>
      <c r="E4" s="139">
        <f>IF(COUNTIF(Tabla11[EXAMEN FK],PRUEBA[[#This Row],[INDICE]])&gt;0,1,0)</f>
        <v>1</v>
      </c>
      <c r="F4" s="139">
        <f>IF(COUNTIF(GRUPOITEM[idPrueba],PRUEBA[[#This Row],[INDICE]])&gt;0,1,0)</f>
        <v>0</v>
      </c>
      <c r="G4" s="140">
        <f>VLOOKUP(I4,GRUPOANALISIS[],2,FALSE)</f>
        <v>3</v>
      </c>
      <c r="H4" s="41"/>
      <c r="I4" s="115" t="s">
        <v>353</v>
      </c>
    </row>
    <row r="5" spans="1:9" x14ac:dyDescent="0.25">
      <c r="A5" t="str">
        <f>CONCATENATE($A$1," '",PRUEBA[[#This Row],[CODIGO]],"','",PRUEBA[[#This Row],[NOMBRE]],"',",PRUEBA[[#This Row],[TIENEITEM]],",",PRUEBA[[#This Row],[TIENEGRUPO]],",",PRUEBA[GRUPO DE ANALISIS])</f>
        <v>EXEC ADD_PLANTILLA 'EXA3','GRUPO SANGUINEO Y FACTOR RH',1,0,2</v>
      </c>
      <c r="B5" s="31" t="s">
        <v>133</v>
      </c>
      <c r="C5" s="97">
        <v>3</v>
      </c>
      <c r="D5" s="97" t="str">
        <f>CONCATENATE("EXA",PRUEBA[[#This Row],[INDICE]])</f>
        <v>EXA3</v>
      </c>
      <c r="E5" s="139">
        <f>IF(COUNTIF(Tabla11[EXAMEN FK],PRUEBA[[#This Row],[INDICE]])&gt;0,1,0)</f>
        <v>1</v>
      </c>
      <c r="F5" s="139">
        <f>IF(COUNTIF(GRUPOITEM[idPrueba],PRUEBA[[#This Row],[INDICE]])&gt;0,1,0)</f>
        <v>0</v>
      </c>
      <c r="G5" s="140">
        <f>VLOOKUP(I5,GRUPOANALISIS[],2,FALSE)</f>
        <v>2</v>
      </c>
      <c r="H5" s="39"/>
      <c r="I5" s="114" t="s">
        <v>352</v>
      </c>
    </row>
    <row r="6" spans="1:9" x14ac:dyDescent="0.25">
      <c r="A6" t="str">
        <f>CONCATENATE($A$1," '",PRUEBA[[#This Row],[CODIGO]],"','",PRUEBA[[#This Row],[NOMBRE]],"',",PRUEBA[[#This Row],[TIENEITEM]],",",PRUEBA[[#This Row],[TIENEGRUPO]],",",PRUEBA[GRUPO DE ANALISIS])</f>
        <v>EXEC ADD_PLANTILLA 'EXA4','HEMATOCRITO',1,0,2</v>
      </c>
      <c r="B6" s="36" t="s">
        <v>1</v>
      </c>
      <c r="C6" s="97">
        <v>4</v>
      </c>
      <c r="D6" s="97" t="str">
        <f>CONCATENATE("EXA",PRUEBA[[#This Row],[INDICE]])</f>
        <v>EXA4</v>
      </c>
      <c r="E6" s="139">
        <f>IF(COUNTIF(Tabla11[EXAMEN FK],PRUEBA[[#This Row],[INDICE]])&gt;0,1,0)</f>
        <v>1</v>
      </c>
      <c r="F6" s="139">
        <f>IF(COUNTIF(GRUPOITEM[idPrueba],PRUEBA[[#This Row],[INDICE]])&gt;0,1,0)</f>
        <v>0</v>
      </c>
      <c r="G6" s="140">
        <f>VLOOKUP(I6,GRUPOANALISIS[],2,FALSE)</f>
        <v>2</v>
      </c>
      <c r="H6" s="39"/>
      <c r="I6" s="114" t="s">
        <v>352</v>
      </c>
    </row>
    <row r="7" spans="1:9" x14ac:dyDescent="0.25">
      <c r="A7" t="str">
        <f>CONCATENATE($A$1," '",PRUEBA[[#This Row],[CODIGO]],"','",PRUEBA[[#This Row],[NOMBRE]],"',",PRUEBA[[#This Row],[TIENEITEM]],",",PRUEBA[[#This Row],[TIENEGRUPO]],",",PRUEBA[GRUPO DE ANALISIS])</f>
        <v>EXEC ADD_PLANTILLA 'EXA5','HEMOGLOBINA',1,0,2</v>
      </c>
      <c r="B7" s="36" t="s">
        <v>0</v>
      </c>
      <c r="C7" s="97">
        <v>5</v>
      </c>
      <c r="D7" s="97" t="str">
        <f>CONCATENATE("EXA",PRUEBA[[#This Row],[INDICE]])</f>
        <v>EXA5</v>
      </c>
      <c r="E7" s="139">
        <f>IF(COUNTIF(Tabla11[EXAMEN FK],PRUEBA[[#This Row],[INDICE]])&gt;0,1,0)</f>
        <v>1</v>
      </c>
      <c r="F7" s="139">
        <f>IF(COUNTIF(GRUPOITEM[idPrueba],PRUEBA[[#This Row],[INDICE]])&gt;0,1,0)</f>
        <v>0</v>
      </c>
      <c r="G7" s="140">
        <f>VLOOKUP(I7,GRUPOANALISIS[],2,FALSE)</f>
        <v>2</v>
      </c>
      <c r="H7" s="42"/>
      <c r="I7" s="114" t="s">
        <v>352</v>
      </c>
    </row>
    <row r="8" spans="1:9" x14ac:dyDescent="0.25">
      <c r="A8" t="str">
        <f>CONCATENATE($A$1," '",PRUEBA[[#This Row],[CODIGO]],"','",PRUEBA[[#This Row],[NOMBRE]],"',",PRUEBA[[#This Row],[TIENEITEM]],",",PRUEBA[[#This Row],[TIENEGRUPO]],",",PRUEBA[GRUPO DE ANALISIS])</f>
        <v>EXEC ADD_PLANTILLA 'EXA6','HEMOGRAMA',1,0,2</v>
      </c>
      <c r="B8" s="31" t="s">
        <v>131</v>
      </c>
      <c r="C8" s="97">
        <v>6</v>
      </c>
      <c r="D8" s="97" t="str">
        <f>CONCATENATE("EXA",PRUEBA[[#This Row],[INDICE]])</f>
        <v>EXA6</v>
      </c>
      <c r="E8" s="139">
        <f>IF(COUNTIF(Tabla11[EXAMEN FK],PRUEBA[[#This Row],[INDICE]])&gt;0,1,0)</f>
        <v>1</v>
      </c>
      <c r="F8" s="139">
        <f>IF(COUNTIF(GRUPOITEM[idPrueba],PRUEBA[[#This Row],[INDICE]])&gt;0,1,0)</f>
        <v>0</v>
      </c>
      <c r="G8" s="140">
        <f>VLOOKUP(I8,GRUPOANALISIS[],2,FALSE)</f>
        <v>2</v>
      </c>
      <c r="H8" s="42"/>
      <c r="I8" s="114" t="s">
        <v>352</v>
      </c>
    </row>
    <row r="9" spans="1:9" x14ac:dyDescent="0.25">
      <c r="A9" t="str">
        <f>CONCATENATE($A$1," '",PRUEBA[[#This Row],[CODIGO]],"','",PRUEBA[[#This Row],[NOMBRE]],"',",PRUEBA[[#This Row],[TIENEITEM]],",",PRUEBA[[#This Row],[TIENEGRUPO]],",",PRUEBA[GRUPO DE ANALISIS])</f>
        <v>EXEC ADD_PLANTILLA 'EXA7','RECUENTO DE PLAQUETAS',1,0,2</v>
      </c>
      <c r="B9" s="31" t="s">
        <v>9</v>
      </c>
      <c r="C9" s="97">
        <v>7</v>
      </c>
      <c r="D9" s="97" t="str">
        <f>CONCATENATE("EXA",PRUEBA[[#This Row],[INDICE]])</f>
        <v>EXA7</v>
      </c>
      <c r="E9" s="139">
        <f>IF(COUNTIF(Tabla11[EXAMEN FK],PRUEBA[[#This Row],[INDICE]])&gt;0,1,0)</f>
        <v>1</v>
      </c>
      <c r="F9" s="139">
        <f>IF(COUNTIF(GRUPOITEM[idPrueba],PRUEBA[[#This Row],[INDICE]])&gt;0,1,0)</f>
        <v>0</v>
      </c>
      <c r="G9" s="140">
        <f>VLOOKUP(I9,GRUPOANALISIS[],2,FALSE)</f>
        <v>2</v>
      </c>
      <c r="H9" s="39"/>
      <c r="I9" s="114" t="s">
        <v>352</v>
      </c>
    </row>
    <row r="10" spans="1:9" x14ac:dyDescent="0.25">
      <c r="A10" t="str">
        <f>CONCATENATE($A$1," '",PRUEBA[[#This Row],[CODIGO]],"','",PRUEBA[[#This Row],[NOMBRE]],"',",PRUEBA[[#This Row],[TIENEITEM]],",",PRUEBA[[#This Row],[TIENEGRUPO]],",",PRUEBA[GRUPO DE ANALISIS])</f>
        <v>EXEC ADD_PLANTILLA 'EXA8','TIEMPO DE COAGULACION',1,0,2</v>
      </c>
      <c r="B10" s="31" t="s">
        <v>13</v>
      </c>
      <c r="C10" s="97">
        <v>8</v>
      </c>
      <c r="D10" s="97" t="str">
        <f>CONCATENATE("EXA",PRUEBA[[#This Row],[INDICE]])</f>
        <v>EXA8</v>
      </c>
      <c r="E10" s="139">
        <f>IF(COUNTIF(Tabla11[EXAMEN FK],PRUEBA[[#This Row],[INDICE]])&gt;0,1,0)</f>
        <v>1</v>
      </c>
      <c r="F10" s="139">
        <f>IF(COUNTIF(GRUPOITEM[idPrueba],PRUEBA[[#This Row],[INDICE]])&gt;0,1,0)</f>
        <v>0</v>
      </c>
      <c r="G10" s="140">
        <f>VLOOKUP(I10,GRUPOANALISIS[],2,FALSE)</f>
        <v>2</v>
      </c>
      <c r="H10" s="39"/>
      <c r="I10" s="114" t="s">
        <v>352</v>
      </c>
    </row>
    <row r="11" spans="1:9" x14ac:dyDescent="0.25">
      <c r="A11" t="str">
        <f>CONCATENATE($A$1," '",PRUEBA[[#This Row],[CODIGO]],"','",PRUEBA[[#This Row],[NOMBRE]],"',",PRUEBA[[#This Row],[TIENEITEM]],",",PRUEBA[[#This Row],[TIENEGRUPO]],",",PRUEBA[GRUPO DE ANALISIS])</f>
        <v>EXEC ADD_PLANTILLA 'EXA9','TIEMPO DE SANGRIA',1,0,2</v>
      </c>
      <c r="B11" s="31" t="s">
        <v>12</v>
      </c>
      <c r="C11" s="97">
        <v>9</v>
      </c>
      <c r="D11" s="97" t="str">
        <f>CONCATENATE("EXA",PRUEBA[[#This Row],[INDICE]])</f>
        <v>EXA9</v>
      </c>
      <c r="E11" s="139">
        <f>IF(COUNTIF(Tabla11[EXAMEN FK],PRUEBA[[#This Row],[INDICE]])&gt;0,1,0)</f>
        <v>1</v>
      </c>
      <c r="F11" s="139">
        <f>IF(COUNTIF(GRUPOITEM[idPrueba],PRUEBA[[#This Row],[INDICE]])&gt;0,1,0)</f>
        <v>0</v>
      </c>
      <c r="G11" s="140">
        <f>VLOOKUP(I11,GRUPOANALISIS[],2,FALSE)</f>
        <v>2</v>
      </c>
      <c r="H11" s="39"/>
      <c r="I11" s="114" t="s">
        <v>352</v>
      </c>
    </row>
    <row r="12" spans="1:9" x14ac:dyDescent="0.25">
      <c r="A12" t="str">
        <f>CONCATENATE($A$1," '",PRUEBA[[#This Row],[CODIGO]],"','",PRUEBA[[#This Row],[NOMBRE]],"',",PRUEBA[[#This Row],[TIENEITEM]],",",PRUEBA[[#This Row],[TIENEGRUPO]],",",PRUEBA[GRUPO DE ANALISIS])</f>
        <v>EXEC ADD_PLANTILLA 'EXA10','VELOCIDAD DE SEDIMENTACION GLOBULAR',1,0,2</v>
      </c>
      <c r="B12" s="31" t="s">
        <v>15</v>
      </c>
      <c r="C12" s="97">
        <v>10</v>
      </c>
      <c r="D12" s="97" t="str">
        <f>CONCATENATE("EXA",PRUEBA[[#This Row],[INDICE]])</f>
        <v>EXA10</v>
      </c>
      <c r="E12" s="139">
        <f>IF(COUNTIF(Tabla11[EXAMEN FK],PRUEBA[[#This Row],[INDICE]])&gt;0,1,0)</f>
        <v>1</v>
      </c>
      <c r="F12" s="139">
        <f>IF(COUNTIF(GRUPOITEM[idPrueba],PRUEBA[[#This Row],[INDICE]])&gt;0,1,0)</f>
        <v>0</v>
      </c>
      <c r="G12" s="140">
        <f>VLOOKUP(I12,GRUPOANALISIS[],2,FALSE)</f>
        <v>2</v>
      </c>
      <c r="H12" s="39"/>
      <c r="I12" s="114" t="s">
        <v>352</v>
      </c>
    </row>
    <row r="13" spans="1:9" x14ac:dyDescent="0.25">
      <c r="A13" t="str">
        <f>CONCATENATE($A$1," '",PRUEBA[[#This Row],[CODIGO]],"','",PRUEBA[[#This Row],[NOMBRE]],"',",PRUEBA[[#This Row],[TIENEITEM]],",",PRUEBA[[#This Row],[TIENEGRUPO]],",",PRUEBA[GRUPO DE ANALISIS])</f>
        <v>EXEC ADD_PLANTILLA 'EXA11','ANTIESTREPTOLISINA O CUALITATIVA',1,0,3</v>
      </c>
      <c r="B13" s="37" t="s">
        <v>45</v>
      </c>
      <c r="C13" s="97">
        <v>11</v>
      </c>
      <c r="D13" s="97" t="str">
        <f>CONCATENATE("EXA",PRUEBA[[#This Row],[INDICE]])</f>
        <v>EXA11</v>
      </c>
      <c r="E13" s="139">
        <f>IF(COUNTIF(Tabla11[EXAMEN FK],PRUEBA[[#This Row],[INDICE]])&gt;0,1,0)</f>
        <v>1</v>
      </c>
      <c r="F13" s="139">
        <f>IF(COUNTIF(GRUPOITEM[idPrueba],PRUEBA[[#This Row],[INDICE]])&gt;0,1,0)</f>
        <v>0</v>
      </c>
      <c r="G13" s="140">
        <f>VLOOKUP(I13,GRUPOANALISIS[],2,FALSE)</f>
        <v>3</v>
      </c>
      <c r="H13" s="42"/>
      <c r="I13" s="115" t="s">
        <v>353</v>
      </c>
    </row>
    <row r="14" spans="1:9" x14ac:dyDescent="0.25">
      <c r="A14" t="str">
        <f>CONCATENATE($A$1," '",PRUEBA[[#This Row],[CODIGO]],"','",PRUEBA[[#This Row],[NOMBRE]],"',",PRUEBA[[#This Row],[TIENEITEM]],",",PRUEBA[[#This Row],[TIENEGRUPO]],",",PRUEBA[GRUPO DE ANALISIS])</f>
        <v>EXEC ADD_PLANTILLA 'EXA12','ANTIESTREPTOLISINA O CUANTITATIVA',1,0,3</v>
      </c>
      <c r="B14" s="31" t="s">
        <v>43</v>
      </c>
      <c r="C14" s="97">
        <v>12</v>
      </c>
      <c r="D14" s="97" t="str">
        <f>CONCATENATE("EXA",PRUEBA[[#This Row],[INDICE]])</f>
        <v>EXA12</v>
      </c>
      <c r="E14" s="139">
        <f>IF(COUNTIF(Tabla11[EXAMEN FK],PRUEBA[[#This Row],[INDICE]])&gt;0,1,0)</f>
        <v>1</v>
      </c>
      <c r="F14" s="139">
        <f>IF(COUNTIF(GRUPOITEM[idPrueba],PRUEBA[[#This Row],[INDICE]])&gt;0,1,0)</f>
        <v>0</v>
      </c>
      <c r="G14" s="140">
        <f>VLOOKUP(I14,GRUPOANALISIS[],2,FALSE)</f>
        <v>3</v>
      </c>
      <c r="H14" s="43"/>
      <c r="I14" s="115" t="s">
        <v>353</v>
      </c>
    </row>
    <row r="15" spans="1:9" x14ac:dyDescent="0.25">
      <c r="A15" t="str">
        <f>CONCATENATE($A$1," '",PRUEBA[[#This Row],[CODIGO]],"','",PRUEBA[[#This Row],[NOMBRE]],"',",PRUEBA[[#This Row],[TIENEITEM]],",",PRUEBA[[#This Row],[TIENEGRUPO]],",",PRUEBA[GRUPO DE ANALISIS])</f>
        <v>EXEC ADD_PLANTILLA 'EXA13','DIAGNOSTICO DE EMBARAZO EN ORINA (HCG)',1,0,3</v>
      </c>
      <c r="B15" s="37" t="s">
        <v>331</v>
      </c>
      <c r="C15" s="97">
        <v>13</v>
      </c>
      <c r="D15" s="97" t="str">
        <f>CONCATENATE("EXA",PRUEBA[[#This Row],[INDICE]])</f>
        <v>EXA13</v>
      </c>
      <c r="E15" s="139">
        <f>IF(COUNTIF(Tabla11[EXAMEN FK],PRUEBA[[#This Row],[INDICE]])&gt;0,1,0)</f>
        <v>1</v>
      </c>
      <c r="F15" s="139">
        <f>IF(COUNTIF(GRUPOITEM[idPrueba],PRUEBA[[#This Row],[INDICE]])&gt;0,1,0)</f>
        <v>0</v>
      </c>
      <c r="G15" s="140">
        <f>VLOOKUP(I15,GRUPOANALISIS[],2,FALSE)</f>
        <v>3</v>
      </c>
      <c r="H15" s="44"/>
      <c r="I15" s="115" t="s">
        <v>353</v>
      </c>
    </row>
    <row r="16" spans="1:9" x14ac:dyDescent="0.25">
      <c r="A16" t="str">
        <f>CONCATENATE($A$1," '",PRUEBA[[#This Row],[CODIGO]],"','",PRUEBA[[#This Row],[NOMBRE]],"',",PRUEBA[[#This Row],[TIENEITEM]],",",PRUEBA[[#This Row],[TIENEGRUPO]],",",PRUEBA[GRUPO DE ANALISIS])</f>
        <v>EXEC ADD_PLANTILLA 'EXA14','FACTOR REUMATOIDEO CUALITATIVO',1,0,3</v>
      </c>
      <c r="B16" s="37" t="s">
        <v>55</v>
      </c>
      <c r="C16" s="97">
        <v>14</v>
      </c>
      <c r="D16" s="97" t="str">
        <f>CONCATENATE("EXA",PRUEBA[[#This Row],[INDICE]])</f>
        <v>EXA14</v>
      </c>
      <c r="E16" s="139">
        <f>IF(COUNTIF(Tabla11[EXAMEN FK],PRUEBA[[#This Row],[INDICE]])&gt;0,1,0)</f>
        <v>1</v>
      </c>
      <c r="F16" s="139">
        <f>IF(COUNTIF(GRUPOITEM[idPrueba],PRUEBA[[#This Row],[INDICE]])&gt;0,1,0)</f>
        <v>0</v>
      </c>
      <c r="G16" s="140">
        <f>VLOOKUP(I16,GRUPOANALISIS[],2,FALSE)</f>
        <v>3</v>
      </c>
      <c r="H16" s="44"/>
      <c r="I16" s="115" t="s">
        <v>353</v>
      </c>
    </row>
    <row r="17" spans="1:9" x14ac:dyDescent="0.25">
      <c r="A17" t="str">
        <f>CONCATENATE($A$1," '",PRUEBA[[#This Row],[CODIGO]],"','",PRUEBA[[#This Row],[NOMBRE]],"',",PRUEBA[[#This Row],[TIENEITEM]],",",PRUEBA[[#This Row],[TIENEGRUPO]],",",PRUEBA[GRUPO DE ANALISIS])</f>
        <v>EXEC ADD_PLANTILLA 'EXA15','FACTOR REUMATOIDEO CUANTITATIVO ',1,0,3</v>
      </c>
      <c r="B17" s="37" t="s">
        <v>44</v>
      </c>
      <c r="C17" s="97">
        <v>15</v>
      </c>
      <c r="D17" s="97" t="str">
        <f>CONCATENATE("EXA",PRUEBA[[#This Row],[INDICE]])</f>
        <v>EXA15</v>
      </c>
      <c r="E17" s="139">
        <f>IF(COUNTIF(Tabla11[EXAMEN FK],PRUEBA[[#This Row],[INDICE]])&gt;0,1,0)</f>
        <v>1</v>
      </c>
      <c r="F17" s="139">
        <f>IF(COUNTIF(GRUPOITEM[idPrueba],PRUEBA[[#This Row],[INDICE]])&gt;0,1,0)</f>
        <v>0</v>
      </c>
      <c r="G17" s="140">
        <f>VLOOKUP(I17,GRUPOANALISIS[],2,FALSE)</f>
        <v>3</v>
      </c>
      <c r="H17" s="44"/>
      <c r="I17" s="115" t="s">
        <v>353</v>
      </c>
    </row>
    <row r="18" spans="1:9" x14ac:dyDescent="0.25">
      <c r="A18" t="str">
        <f>CONCATENATE($A$1," '",PRUEBA[[#This Row],[CODIGO]],"','",PRUEBA[[#This Row],[NOMBRE]],"',",PRUEBA[[#This Row],[TIENEITEM]],",",PRUEBA[[#This Row],[TIENEGRUPO]],",",PRUEBA[GRUPO DE ANALISIS])</f>
        <v>EXEC ADD_PLANTILLA 'EXA16','PROTEINAS C REACTIVO CUALITATIVO',1,0,3</v>
      </c>
      <c r="B18" s="37" t="s">
        <v>308</v>
      </c>
      <c r="C18" s="97">
        <v>16</v>
      </c>
      <c r="D18" s="97" t="str">
        <f>CONCATENATE("EXA",PRUEBA[[#This Row],[INDICE]])</f>
        <v>EXA16</v>
      </c>
      <c r="E18" s="139">
        <f>IF(COUNTIF(Tabla11[EXAMEN FK],PRUEBA[[#This Row],[INDICE]])&gt;0,1,0)</f>
        <v>1</v>
      </c>
      <c r="F18" s="139">
        <f>IF(COUNTIF(GRUPOITEM[idPrueba],PRUEBA[[#This Row],[INDICE]])&gt;0,1,0)</f>
        <v>0</v>
      </c>
      <c r="G18" s="140">
        <f>VLOOKUP(I18,GRUPOANALISIS[],2,FALSE)</f>
        <v>3</v>
      </c>
      <c r="H18" s="44"/>
      <c r="I18" s="115" t="s">
        <v>353</v>
      </c>
    </row>
    <row r="19" spans="1:9" x14ac:dyDescent="0.25">
      <c r="A19" t="str">
        <f>CONCATENATE($A$1," '",PRUEBA[[#This Row],[CODIGO]],"','",PRUEBA[[#This Row],[NOMBRE]],"',",PRUEBA[[#This Row],[TIENEITEM]],",",PRUEBA[[#This Row],[TIENEGRUPO]],",",PRUEBA[GRUPO DE ANALISIS])</f>
        <v>EXEC ADD_PLANTILLA 'EXA17','PROTEINAS C REACTIVO CUANTITATIVO',1,0,3</v>
      </c>
      <c r="B19" s="37" t="s">
        <v>324</v>
      </c>
      <c r="C19" s="97">
        <v>17</v>
      </c>
      <c r="D19" s="97" t="str">
        <f>CONCATENATE("EXA",PRUEBA[[#This Row],[INDICE]])</f>
        <v>EXA17</v>
      </c>
      <c r="E19" s="139">
        <f>IF(COUNTIF(Tabla11[EXAMEN FK],PRUEBA[[#This Row],[INDICE]])&gt;0,1,0)</f>
        <v>1</v>
      </c>
      <c r="F19" s="139">
        <f>IF(COUNTIF(GRUPOITEM[idPrueba],PRUEBA[[#This Row],[INDICE]])&gt;0,1,0)</f>
        <v>0</v>
      </c>
      <c r="G19" s="140">
        <f>VLOOKUP(I19,GRUPOANALISIS[],2,FALSE)</f>
        <v>3</v>
      </c>
      <c r="H19" s="44"/>
      <c r="I19" s="115" t="s">
        <v>353</v>
      </c>
    </row>
    <row r="20" spans="1:9" x14ac:dyDescent="0.25">
      <c r="A20" t="str">
        <f>CONCATENATE($A$1," '",PRUEBA[[#This Row],[CODIGO]],"','",PRUEBA[[#This Row],[NOMBRE]],"',",PRUEBA[[#This Row],[TIENEITEM]],",",PRUEBA[[#This Row],[TIENEGRUPO]],",",PRUEBA[GRUPO DE ANALISIS])</f>
        <v>EXEC ADD_PLANTILLA 'EXA18','PRUEBA RÁPIDA DE ANTÍGENO PROSTÁTICO ESPECÍFICO - PSA',1,0,3</v>
      </c>
      <c r="B20" s="37" t="s">
        <v>50</v>
      </c>
      <c r="C20" s="97">
        <v>18</v>
      </c>
      <c r="D20" s="97" t="str">
        <f>CONCATENATE("EXA",PRUEBA[[#This Row],[INDICE]])</f>
        <v>EXA18</v>
      </c>
      <c r="E20" s="139">
        <f>IF(COUNTIF(Tabla11[EXAMEN FK],PRUEBA[[#This Row],[INDICE]])&gt;0,1,0)</f>
        <v>1</v>
      </c>
      <c r="F20" s="139">
        <f>IF(COUNTIF(GRUPOITEM[idPrueba],PRUEBA[[#This Row],[INDICE]])&gt;0,1,0)</f>
        <v>0</v>
      </c>
      <c r="G20" s="140">
        <f>VLOOKUP(I20,GRUPOANALISIS[],2,FALSE)</f>
        <v>3</v>
      </c>
      <c r="H20" s="44"/>
      <c r="I20" s="115" t="s">
        <v>353</v>
      </c>
    </row>
    <row r="21" spans="1:9" x14ac:dyDescent="0.25">
      <c r="A21" t="str">
        <f>CONCATENATE($A$1," '",PRUEBA[[#This Row],[CODIGO]],"','",PRUEBA[[#This Row],[NOMBRE]],"',",PRUEBA[[#This Row],[TIENEITEM]],",",PRUEBA[[#This Row],[TIENEGRUPO]],",",PRUEBA[GRUPO DE ANALISIS])</f>
        <v>EXEC ADD_PLANTILLA 'EXA19','PRUEBA RÁPIDA DE HELICOBACTER PYLORI',1,0,3</v>
      </c>
      <c r="B21" s="37" t="s">
        <v>51</v>
      </c>
      <c r="C21" s="97">
        <v>19</v>
      </c>
      <c r="D21" s="97" t="str">
        <f>CONCATENATE("EXA",PRUEBA[[#This Row],[INDICE]])</f>
        <v>EXA19</v>
      </c>
      <c r="E21" s="139">
        <f>IF(COUNTIF(Tabla11[EXAMEN FK],PRUEBA[[#This Row],[INDICE]])&gt;0,1,0)</f>
        <v>1</v>
      </c>
      <c r="F21" s="139">
        <f>IF(COUNTIF(GRUPOITEM[idPrueba],PRUEBA[[#This Row],[INDICE]])&gt;0,1,0)</f>
        <v>0</v>
      </c>
      <c r="G21" s="140">
        <f>VLOOKUP(I21,GRUPOANALISIS[],2,FALSE)</f>
        <v>3</v>
      </c>
      <c r="H21" s="44"/>
      <c r="I21" s="115" t="s">
        <v>353</v>
      </c>
    </row>
    <row r="22" spans="1:9" x14ac:dyDescent="0.25">
      <c r="A22" t="str">
        <f>CONCATENATE($A$1," '",PRUEBA[[#This Row],[CODIGO]],"','",PRUEBA[[#This Row],[NOMBRE]],"',",PRUEBA[[#This Row],[TIENEITEM]],",",PRUEBA[[#This Row],[TIENEGRUPO]],",",PRUEBA[GRUPO DE ANALISIS])</f>
        <v>EXEC ADD_PLANTILLA 'EXA20','PRUEBA RÁPIDA DE HEPATITIS A',1,0,3</v>
      </c>
      <c r="B22" s="37" t="s">
        <v>52</v>
      </c>
      <c r="C22" s="97">
        <v>20</v>
      </c>
      <c r="D22" s="34" t="str">
        <f>CONCATENATE("EXA",PRUEBA[[#This Row],[INDICE]])</f>
        <v>EXA20</v>
      </c>
      <c r="E22" s="35">
        <f>IF(COUNTIF(Tabla11[EXAMEN FK],PRUEBA[[#This Row],[INDICE]])&gt;0,1,0)</f>
        <v>1</v>
      </c>
      <c r="F22" s="35">
        <f>IF(COUNTIF(GRUPOITEM[idPrueba],PRUEBA[[#This Row],[INDICE]])&gt;0,1,0)</f>
        <v>0</v>
      </c>
      <c r="G22" s="140">
        <f>VLOOKUP(I22,GRUPOANALISIS[],2,FALSE)</f>
        <v>3</v>
      </c>
      <c r="H22" s="44"/>
      <c r="I22" s="115" t="s">
        <v>353</v>
      </c>
    </row>
    <row r="23" spans="1:9" x14ac:dyDescent="0.25">
      <c r="A23" t="str">
        <f>CONCATENATE($A$1," '",PRUEBA[[#This Row],[CODIGO]],"','",PRUEBA[[#This Row],[NOMBRE]],"',",PRUEBA[[#This Row],[TIENEITEM]],",",PRUEBA[[#This Row],[TIENEGRUPO]],",",PRUEBA[GRUPO DE ANALISIS])</f>
        <v>EXEC ADD_PLANTILLA 'EXA21','PRUEBA RÁPIDA DE HEPATITIS B',1,0,3</v>
      </c>
      <c r="B23" s="37" t="s">
        <v>53</v>
      </c>
      <c r="C23" s="97">
        <v>21</v>
      </c>
      <c r="D23" s="34" t="str">
        <f>CONCATENATE("EXA",PRUEBA[[#This Row],[INDICE]])</f>
        <v>EXA21</v>
      </c>
      <c r="E23" s="35">
        <f>IF(COUNTIF(Tabla11[EXAMEN FK],PRUEBA[[#This Row],[INDICE]])&gt;0,1,0)</f>
        <v>1</v>
      </c>
      <c r="F23" s="35">
        <f>IF(COUNTIF(GRUPOITEM[idPrueba],PRUEBA[[#This Row],[INDICE]])&gt;0,1,0)</f>
        <v>0</v>
      </c>
      <c r="G23" s="140">
        <f>VLOOKUP(I23,GRUPOANALISIS[],2,FALSE)</f>
        <v>3</v>
      </c>
      <c r="H23" s="44"/>
      <c r="I23" s="115" t="s">
        <v>353</v>
      </c>
    </row>
    <row r="24" spans="1:9" x14ac:dyDescent="0.25">
      <c r="A24" t="str">
        <f>CONCATENATE($A$1," '",PRUEBA[[#This Row],[CODIGO]],"','",PRUEBA[[#This Row],[NOMBRE]],"',",PRUEBA[[#This Row],[TIENEITEM]],",",PRUEBA[[#This Row],[TIENEGRUPO]],",",PRUEBA[GRUPO DE ANALISIS])</f>
        <v>EXEC ADD_PLANTILLA 'EXA22','PRUEBA RAPIDA DE PREGNOSTICON ',1,0,3</v>
      </c>
      <c r="B24" s="31" t="s">
        <v>401</v>
      </c>
      <c r="C24" s="97">
        <v>22</v>
      </c>
      <c r="D24" s="34" t="str">
        <f>CONCATENATE("EXA",PRUEBA[[#This Row],[INDICE]])</f>
        <v>EXA22</v>
      </c>
      <c r="E24" s="35">
        <f>IF(COUNTIF(Tabla11[EXAMEN FK],PRUEBA[[#This Row],[INDICE]])&gt;0,1,0)</f>
        <v>1</v>
      </c>
      <c r="F24" s="35">
        <f>IF(COUNTIF(GRUPOITEM[idPrueba],PRUEBA[[#This Row],[INDICE]])&gt;0,1,0)</f>
        <v>0</v>
      </c>
      <c r="G24" s="140">
        <f>VLOOKUP(I24,GRUPOANALISIS[],2,FALSE)</f>
        <v>3</v>
      </c>
      <c r="H24" s="44"/>
      <c r="I24" s="115" t="s">
        <v>353</v>
      </c>
    </row>
    <row r="25" spans="1:9" x14ac:dyDescent="0.25">
      <c r="A25" t="str">
        <f>CONCATENATE($A$1," '",PRUEBA[[#This Row],[CODIGO]],"','",PRUEBA[[#This Row],[NOMBRE]],"',",PRUEBA[[#This Row],[TIENEITEM]],",",PRUEBA[[#This Row],[TIENEGRUPO]],",",PRUEBA[GRUPO DE ANALISIS])</f>
        <v>EXEC ADD_PLANTILLA 'EXA23','PRUEBA RAPIDA DE VIH',1,0,3</v>
      </c>
      <c r="B25" s="37" t="s">
        <v>54</v>
      </c>
      <c r="C25" s="97">
        <v>23</v>
      </c>
      <c r="D25" s="34" t="str">
        <f>CONCATENATE("EXA",PRUEBA[[#This Row],[INDICE]])</f>
        <v>EXA23</v>
      </c>
      <c r="E25" s="35">
        <f>IF(COUNTIF(Tabla11[EXAMEN FK],PRUEBA[[#This Row],[INDICE]])&gt;0,1,0)</f>
        <v>1</v>
      </c>
      <c r="F25" s="35">
        <f>IF(COUNTIF(GRUPOITEM[idPrueba],PRUEBA[[#This Row],[INDICE]])&gt;0,1,0)</f>
        <v>0</v>
      </c>
      <c r="G25" s="140">
        <f>VLOOKUP(I25,GRUPOANALISIS[],2,FALSE)</f>
        <v>3</v>
      </c>
      <c r="H25" s="44"/>
      <c r="I25" s="115" t="s">
        <v>353</v>
      </c>
    </row>
    <row r="26" spans="1:9" x14ac:dyDescent="0.25">
      <c r="A26" t="str">
        <f>CONCATENATE($A$1," '",PRUEBA[[#This Row],[CODIGO]],"','",PRUEBA[[#This Row],[NOMBRE]],"',",PRUEBA[[#This Row],[TIENEITEM]],",",PRUEBA[[#This Row],[TIENEGRUPO]],",",PRUEBA[GRUPO DE ANALISIS])</f>
        <v>EXEC ADD_PLANTILLA 'EXA24','PRUEBAS DE COMMBS DIRECTO',1,0,3</v>
      </c>
      <c r="B26" s="37" t="s">
        <v>49</v>
      </c>
      <c r="C26" s="97">
        <v>24</v>
      </c>
      <c r="D26" s="34" t="str">
        <f>CONCATENATE("EXA",PRUEBA[[#This Row],[INDICE]])</f>
        <v>EXA24</v>
      </c>
      <c r="E26" s="35">
        <f>IF(COUNTIF(Tabla11[EXAMEN FK],PRUEBA[[#This Row],[INDICE]])&gt;0,1,0)</f>
        <v>1</v>
      </c>
      <c r="F26" s="35">
        <f>IF(COUNTIF(GRUPOITEM[idPrueba],PRUEBA[[#This Row],[INDICE]])&gt;0,1,0)</f>
        <v>0</v>
      </c>
      <c r="G26" s="140">
        <f>VLOOKUP(I26,GRUPOANALISIS[],2,FALSE)</f>
        <v>3</v>
      </c>
      <c r="H26" s="44"/>
      <c r="I26" s="115" t="s">
        <v>353</v>
      </c>
    </row>
    <row r="27" spans="1:9" x14ac:dyDescent="0.25">
      <c r="A27" t="str">
        <f>CONCATENATE($A$1," '",PRUEBA[[#This Row],[CODIGO]],"','",PRUEBA[[#This Row],[NOMBRE]],"',",PRUEBA[[#This Row],[TIENEITEM]],",",PRUEBA[[#This Row],[TIENEGRUPO]],",",PRUEBA[GRUPO DE ANALISIS])</f>
        <v>EXEC ADD_PLANTILLA 'EXA25','REACCION DE WIDAL',1,0,3</v>
      </c>
      <c r="B27" s="31" t="s">
        <v>136</v>
      </c>
      <c r="C27" s="97">
        <v>25</v>
      </c>
      <c r="D27" s="34" t="str">
        <f>CONCATENATE("EXA",PRUEBA[[#This Row],[INDICE]])</f>
        <v>EXA25</v>
      </c>
      <c r="E27" s="35">
        <f>IF(COUNTIF(Tabla11[EXAMEN FK],PRUEBA[[#This Row],[INDICE]])&gt;0,1,0)</f>
        <v>1</v>
      </c>
      <c r="F27" s="35">
        <f>IF(COUNTIF(GRUPOITEM[idPrueba],PRUEBA[[#This Row],[INDICE]])&gt;0,1,0)</f>
        <v>0</v>
      </c>
      <c r="G27" s="140">
        <f>VLOOKUP(I27,GRUPOANALISIS[],2,FALSE)</f>
        <v>3</v>
      </c>
      <c r="H27" s="44"/>
      <c r="I27" s="115" t="s">
        <v>353</v>
      </c>
    </row>
    <row r="28" spans="1:9" x14ac:dyDescent="0.25">
      <c r="A28" t="str">
        <f>CONCATENATE($A$1," '",PRUEBA[[#This Row],[CODIGO]],"','",PRUEBA[[#This Row],[NOMBRE]],"',",PRUEBA[[#This Row],[TIENEITEM]],",",PRUEBA[[#This Row],[TIENEGRUPO]],",",PRUEBA[GRUPO DE ANALISIS])</f>
        <v>EXEC ADD_PLANTILLA 'EXA26','RPR CUALITATIVO SIFILIS',1,0,3</v>
      </c>
      <c r="B28" s="37" t="s">
        <v>47</v>
      </c>
      <c r="C28" s="97">
        <v>26</v>
      </c>
      <c r="D28" s="34" t="str">
        <f>CONCATENATE("EXA",PRUEBA[[#This Row],[INDICE]])</f>
        <v>EXA26</v>
      </c>
      <c r="E28" s="35">
        <f>IF(COUNTIF(Tabla11[EXAMEN FK],PRUEBA[[#This Row],[INDICE]])&gt;0,1,0)</f>
        <v>1</v>
      </c>
      <c r="F28" s="35">
        <f>IF(COUNTIF(GRUPOITEM[idPrueba],PRUEBA[[#This Row],[INDICE]])&gt;0,1,0)</f>
        <v>0</v>
      </c>
      <c r="G28" s="140">
        <f>VLOOKUP(I28,GRUPOANALISIS[],2,FALSE)</f>
        <v>3</v>
      </c>
      <c r="H28" s="44"/>
      <c r="I28" s="115" t="s">
        <v>353</v>
      </c>
    </row>
    <row r="29" spans="1:9" x14ac:dyDescent="0.25">
      <c r="A29" t="str">
        <f>CONCATENATE($A$1," '",PRUEBA[[#This Row],[CODIGO]],"','",PRUEBA[[#This Row],[NOMBRE]],"',",PRUEBA[[#This Row],[TIENEITEM]],",",PRUEBA[[#This Row],[TIENEGRUPO]],",",PRUEBA[GRUPO DE ANALISIS])</f>
        <v>EXEC ADD_PLANTILLA 'EXA27','RPR CUANTITATIVO SIFILIS ',1,0,3</v>
      </c>
      <c r="B29" s="37" t="s">
        <v>46</v>
      </c>
      <c r="C29" s="97">
        <v>27</v>
      </c>
      <c r="D29" s="34" t="str">
        <f>CONCATENATE("EXA",PRUEBA[[#This Row],[INDICE]])</f>
        <v>EXA27</v>
      </c>
      <c r="E29" s="35">
        <f>IF(COUNTIF(Tabla11[EXAMEN FK],PRUEBA[[#This Row],[INDICE]])&gt;0,1,0)</f>
        <v>1</v>
      </c>
      <c r="F29" s="35">
        <f>IF(COUNTIF(GRUPOITEM[idPrueba],PRUEBA[[#This Row],[INDICE]])&gt;0,1,0)</f>
        <v>0</v>
      </c>
      <c r="G29" s="140">
        <f>VLOOKUP(I29,GRUPOANALISIS[],2,FALSE)</f>
        <v>3</v>
      </c>
      <c r="H29" s="44"/>
      <c r="I29" s="115" t="s">
        <v>353</v>
      </c>
    </row>
    <row r="30" spans="1:9" x14ac:dyDescent="0.25">
      <c r="A30" t="str">
        <f>CONCATENATE($A$1," '",PRUEBA[[#This Row],[CODIGO]],"','",PRUEBA[[#This Row],[NOMBRE]],"',",PRUEBA[[#This Row],[TIENEITEM]],",",PRUEBA[[#This Row],[TIENEGRUPO]],",",PRUEBA[GRUPO DE ANALISIS])</f>
        <v>EXEC ADD_PLANTILLA 'EXA28','COLORACION GRAM',1,0,4</v>
      </c>
      <c r="B30" s="37" t="s">
        <v>137</v>
      </c>
      <c r="C30" s="97">
        <v>28</v>
      </c>
      <c r="D30" s="34" t="str">
        <f>CONCATENATE("EXA",PRUEBA[[#This Row],[INDICE]])</f>
        <v>EXA28</v>
      </c>
      <c r="E30" s="35">
        <f>IF(COUNTIF(Tabla11[EXAMEN FK],PRUEBA[[#This Row],[INDICE]])&gt;0,1,0)</f>
        <v>1</v>
      </c>
      <c r="F30" s="35">
        <f>IF(COUNTIF(GRUPOITEM[idPrueba],PRUEBA[[#This Row],[INDICE]])&gt;0,1,0)</f>
        <v>0</v>
      </c>
      <c r="G30" s="140">
        <f>VLOOKUP(I30,GRUPOANALISIS[],2,FALSE)</f>
        <v>4</v>
      </c>
      <c r="H30" s="39"/>
      <c r="I30" s="115" t="s">
        <v>354</v>
      </c>
    </row>
    <row r="31" spans="1:9" x14ac:dyDescent="0.25">
      <c r="A31" t="str">
        <f>CONCATENATE($A$1," '",PRUEBA[[#This Row],[CODIGO]],"','",PRUEBA[[#This Row],[NOMBRE]],"',",PRUEBA[[#This Row],[TIENEITEM]],",",PRUEBA[[#This Row],[TIENEGRUPO]],",",PRUEBA[GRUPO DE ANALISIS])</f>
        <v>EXEC ADD_PLANTILLA 'EXA29','CULTIVO MICROBIOLOGICO Y ANTIBIOGRAMA',1,1,4</v>
      </c>
      <c r="B31" s="85" t="s">
        <v>323</v>
      </c>
      <c r="C31" s="97">
        <v>29</v>
      </c>
      <c r="D31" s="34" t="str">
        <f>CONCATENATE("EXA",PRUEBA[[#This Row],[INDICE]])</f>
        <v>EXA29</v>
      </c>
      <c r="E31" s="35">
        <f>IF(COUNTIF(Tabla11[EXAMEN FK],PRUEBA[[#This Row],[INDICE]])&gt;0,1,0)</f>
        <v>1</v>
      </c>
      <c r="F31" s="35">
        <f>IF(COUNTIF(GRUPOITEM[idPrueba],PRUEBA[[#This Row],[INDICE]])&gt;0,1,0)</f>
        <v>1</v>
      </c>
      <c r="G31" s="140">
        <f>VLOOKUP(I31,GRUPOANALISIS[],2,FALSE)</f>
        <v>4</v>
      </c>
      <c r="H31" s="38"/>
      <c r="I31" s="115" t="s">
        <v>354</v>
      </c>
    </row>
    <row r="32" spans="1:9" x14ac:dyDescent="0.25">
      <c r="A32" t="str">
        <f>CONCATENATE($A$1," '",PRUEBA[[#This Row],[CODIGO]],"','",PRUEBA[[#This Row],[NOMBRE]],"',",PRUEBA[[#This Row],[TIENEITEM]],",",PRUEBA[[#This Row],[TIENEGRUPO]],",",PRUEBA[GRUPO DE ANALISIS])</f>
        <v>EXEC ADD_PLANTILLA 'EXA30','EXAMEN DE ORINA',0,1,6</v>
      </c>
      <c r="B32" s="37" t="s">
        <v>325</v>
      </c>
      <c r="C32" s="97">
        <v>30</v>
      </c>
      <c r="D32" s="34" t="str">
        <f>CONCATENATE("EXA",PRUEBA[[#This Row],[INDICE]])</f>
        <v>EXA30</v>
      </c>
      <c r="E32" s="35">
        <f>IF(COUNTIF(Tabla11[EXAMEN FK],PRUEBA[[#This Row],[INDICE]])&gt;0,1,0)</f>
        <v>0</v>
      </c>
      <c r="F32" s="35">
        <f>IF(COUNTIF(GRUPOITEM[idPrueba],PRUEBA[[#This Row],[INDICE]])&gt;0,1,0)</f>
        <v>1</v>
      </c>
      <c r="G32" s="140">
        <f>VLOOKUP(I32,GRUPOANALISIS[],2,FALSE)</f>
        <v>6</v>
      </c>
      <c r="H32" s="37"/>
      <c r="I32" s="115" t="s">
        <v>356</v>
      </c>
    </row>
    <row r="33" spans="1:9" x14ac:dyDescent="0.25">
      <c r="A33" t="str">
        <f>CONCATENATE($A$1," '",PRUEBA[[#This Row],[CODIGO]],"','",PRUEBA[[#This Row],[NOMBRE]],"',",PRUEBA[[#This Row],[TIENEITEM]],",",PRUEBA[[#This Row],[TIENEGRUPO]],",",PRUEBA[GRUPO DE ANALISIS])</f>
        <v>EXEC ADD_PLANTILLA 'EXA31','EXAMEN DE SECRECION VAGINAL',1,0,1</v>
      </c>
      <c r="B33" s="135" t="s">
        <v>156</v>
      </c>
      <c r="C33" s="97">
        <v>31</v>
      </c>
      <c r="D33" s="136" t="str">
        <f>CONCATENATE("EXA",PRUEBA[[#This Row],[INDICE]])</f>
        <v>EXA31</v>
      </c>
      <c r="E33" s="137">
        <f>IF(COUNTIF(Tabla11[EXAMEN FK],PRUEBA[[#This Row],[INDICE]])&gt;0,1,0)</f>
        <v>1</v>
      </c>
      <c r="F33" s="137">
        <f>IF(COUNTIF(GRUPOITEM[idPrueba],PRUEBA[[#This Row],[INDICE]])&gt;0,1,0)</f>
        <v>0</v>
      </c>
      <c r="G33" s="140">
        <f>VLOOKUP(I33,GRUPOANALISIS[],2,FALSE)</f>
        <v>1</v>
      </c>
      <c r="H33" s="37"/>
      <c r="I33" s="114" t="s">
        <v>351</v>
      </c>
    </row>
    <row r="34" spans="1:9" x14ac:dyDescent="0.25">
      <c r="A34" t="str">
        <f>CONCATENATE($A$1," '",PRUEBA[[#This Row],[CODIGO]],"','",PRUEBA[[#This Row],[NOMBRE]],"',",PRUEBA[[#This Row],[TIENEITEM]],",",PRUEBA[[#This Row],[TIENEGRUPO]],",",PRUEBA[GRUPO DE ANALISIS])</f>
        <v>EXEC ADD_PLANTILLA 'EXA32','EXAMEN DE SECRECION',0,1,1</v>
      </c>
      <c r="B34" s="138" t="s">
        <v>292</v>
      </c>
      <c r="C34" s="97">
        <v>32</v>
      </c>
      <c r="D34" s="136" t="str">
        <f>CONCATENATE("EXA",PRUEBA[[#This Row],[INDICE]])</f>
        <v>EXA32</v>
      </c>
      <c r="E34" s="137">
        <f>IF(COUNTIF(Tabla11[EXAMEN FK],PRUEBA[[#This Row],[INDICE]])&gt;0,1,0)</f>
        <v>0</v>
      </c>
      <c r="F34" s="137">
        <f>IF(COUNTIF(GRUPOITEM[idPrueba],PRUEBA[[#This Row],[INDICE]])&gt;0,1,0)</f>
        <v>1</v>
      </c>
      <c r="G34" s="140">
        <f>VLOOKUP(I34,GRUPOANALISIS[],2,FALSE)</f>
        <v>1</v>
      </c>
      <c r="H34" s="34"/>
      <c r="I34" s="115" t="s">
        <v>351</v>
      </c>
    </row>
    <row r="35" spans="1:9" x14ac:dyDescent="0.25">
      <c r="A35" t="str">
        <f>CONCATENATE($A$1," '",PRUEBA[[#This Row],[CODIGO]],"','",PRUEBA[[#This Row],[NOMBRE]],"',",PRUEBA[[#This Row],[TIENEITEM]],",",PRUEBA[[#This Row],[TIENEGRUPO]],",",PRUEBA[GRUPO DE ANALISIS])</f>
        <v>EXEC ADD_PLANTILLA 'EXA33','EXAMEN DIRECTO DE HECES',1,0,5</v>
      </c>
      <c r="B35" s="38" t="s">
        <v>140</v>
      </c>
      <c r="C35" s="97">
        <v>33</v>
      </c>
      <c r="D35" s="34" t="str">
        <f>CONCATENATE("EXA",PRUEBA[[#This Row],[INDICE]])</f>
        <v>EXA33</v>
      </c>
      <c r="E35" s="35">
        <f>IF(COUNTIF(Tabla11[EXAMEN FK],PRUEBA[[#This Row],[INDICE]])&gt;0,1,0)</f>
        <v>1</v>
      </c>
      <c r="F35" s="35">
        <v>0</v>
      </c>
      <c r="G35" s="140">
        <f>VLOOKUP(I35,GRUPOANALISIS[],2,FALSE)</f>
        <v>5</v>
      </c>
      <c r="H35" s="37"/>
      <c r="I35" s="114" t="s">
        <v>355</v>
      </c>
    </row>
    <row r="36" spans="1:9" x14ac:dyDescent="0.25">
      <c r="A36" t="str">
        <f>CONCATENATE($A$1," '",PRUEBA[[#This Row],[CODIGO]],"','",PRUEBA[[#This Row],[NOMBRE]],"',",PRUEBA[[#This Row],[TIENEITEM]],",",PRUEBA[[#This Row],[TIENEGRUPO]],",",PRUEBA[GRUPO DE ANALISIS])</f>
        <v>EXEC ADD_PLANTILLA 'EXA34','EXAMEN DIRECTO DE RASPADO DE PIEL',1,0,4</v>
      </c>
      <c r="B36" s="5" t="s">
        <v>145</v>
      </c>
      <c r="C36" s="97">
        <v>34</v>
      </c>
      <c r="D36" s="34" t="str">
        <f>CONCATENATE("EXA",PRUEBA[[#This Row],[INDICE]])</f>
        <v>EXA34</v>
      </c>
      <c r="E36" s="35">
        <f>IF(COUNTIF(Tabla11[EXAMEN FK],PRUEBA[[#This Row],[INDICE]])&gt;0,1,0)</f>
        <v>1</v>
      </c>
      <c r="F36" s="35">
        <f>IF(COUNTIF(GRUPOITEM[idPrueba],PRUEBA[[#This Row],[INDICE]])&gt;0,1,0)</f>
        <v>0</v>
      </c>
      <c r="G36" s="140">
        <f>VLOOKUP(I36,GRUPOANALISIS[],2,FALSE)</f>
        <v>4</v>
      </c>
      <c r="H36" s="38"/>
      <c r="I36" s="115" t="s">
        <v>354</v>
      </c>
    </row>
    <row r="37" spans="1:9" x14ac:dyDescent="0.25">
      <c r="A37" t="str">
        <f>CONCATENATE($A$1," '",PRUEBA[[#This Row],[CODIGO]],"','",PRUEBA[[#This Row],[NOMBRE]],"',",PRUEBA[[#This Row],[TIENEITEM]],",",PRUEBA[[#This Row],[TIENEGRUPO]],",",PRUEBA[GRUPO DE ANALISIS])</f>
        <v>EXEC ADD_PLANTILLA 'EXA35','LEUCOCITOS EN MOCO FECAL',1,0,5</v>
      </c>
      <c r="B37" s="38" t="s">
        <v>69</v>
      </c>
      <c r="C37" s="97">
        <v>35</v>
      </c>
      <c r="D37" s="34" t="str">
        <f>CONCATENATE("EXA",PRUEBA[[#This Row],[INDICE]])</f>
        <v>EXA35</v>
      </c>
      <c r="E37" s="35">
        <f>IF(COUNTIF(Tabla11[EXAMEN FK],PRUEBA[[#This Row],[INDICE]])&gt;0,1,0)</f>
        <v>1</v>
      </c>
      <c r="F37" s="35">
        <f>IF(COUNTIF(GRUPOITEM[idPrueba],PRUEBA[[#This Row],[INDICE]])&gt;0,1,0)</f>
        <v>0</v>
      </c>
      <c r="G37" s="140">
        <f>VLOOKUP(I37,GRUPOANALISIS[],2,FALSE)</f>
        <v>5</v>
      </c>
      <c r="H37" s="38"/>
      <c r="I37" s="114" t="s">
        <v>355</v>
      </c>
    </row>
    <row r="38" spans="1:9" x14ac:dyDescent="0.25">
      <c r="A38" t="str">
        <f>CONCATENATE($A$1," '",PRUEBA[[#This Row],[CODIGO]],"','",PRUEBA[[#This Row],[NOMBRE]],"',",PRUEBA[[#This Row],[TIENEITEM]],",",PRUEBA[[#This Row],[TIENEGRUPO]],",",PRUEBA[GRUPO DE ANALISIS])</f>
        <v>EXEC ADD_PLANTILLA 'EXA36','METODO DE CONCENTRACION DE HECES',1,0,5</v>
      </c>
      <c r="B38" s="5" t="s">
        <v>121</v>
      </c>
      <c r="C38" s="97">
        <v>36</v>
      </c>
      <c r="D38" s="34" t="str">
        <f>CONCATENATE("EXA",PRUEBA[[#This Row],[INDICE]])</f>
        <v>EXA36</v>
      </c>
      <c r="E38" s="35">
        <f>IF(COUNTIF(Tabla11[EXAMEN FK],PRUEBA[[#This Row],[INDICE]])&gt;0,1,0)</f>
        <v>1</v>
      </c>
      <c r="F38" s="35">
        <f>IF(COUNTIF(GRUPOITEM[idPrueba],PRUEBA[[#This Row],[INDICE]])&gt;0,1,0)</f>
        <v>0</v>
      </c>
      <c r="G38" s="140">
        <f>VLOOKUP(I38,GRUPOANALISIS[],2,FALSE)</f>
        <v>5</v>
      </c>
      <c r="H38" s="38"/>
      <c r="I38" s="114" t="s">
        <v>355</v>
      </c>
    </row>
    <row r="39" spans="1:9" x14ac:dyDescent="0.25">
      <c r="A39" t="str">
        <f>CONCATENATE($A$1," '",PRUEBA[[#This Row],[CODIGO]],"','",PRUEBA[[#This Row],[NOMBRE]],"',",PRUEBA[[#This Row],[TIENEITEM]],",",PRUEBA[[#This Row],[TIENEGRUPO]],",",PRUEBA[GRUPO DE ANALISIS])</f>
        <v>EXEC ADD_PLANTILLA 'EXA37','PRUEBA DE HELECHO',1,0,4</v>
      </c>
      <c r="B39" s="5" t="s">
        <v>123</v>
      </c>
      <c r="C39" s="97">
        <v>37</v>
      </c>
      <c r="D39" s="34" t="str">
        <f>CONCATENATE("EXA",PRUEBA[[#This Row],[INDICE]])</f>
        <v>EXA37</v>
      </c>
      <c r="E39" s="35">
        <f>IF(COUNTIF(Tabla11[EXAMEN FK],PRUEBA[[#This Row],[INDICE]])&gt;0,1,0)</f>
        <v>1</v>
      </c>
      <c r="F39" s="35">
        <f>IF(COUNTIF(GRUPOITEM[idPrueba],PRUEBA[[#This Row],[INDICE]])&gt;0,1,0)</f>
        <v>0</v>
      </c>
      <c r="G39" s="140">
        <f>VLOOKUP(I39,GRUPOANALISIS[],2,FALSE)</f>
        <v>4</v>
      </c>
      <c r="H39" s="38"/>
      <c r="I39" s="114" t="s">
        <v>354</v>
      </c>
    </row>
    <row r="40" spans="1:9" x14ac:dyDescent="0.25">
      <c r="A40" t="str">
        <f>CONCATENATE($A$1," '",PRUEBA[[#This Row],[CODIGO]],"','",PRUEBA[[#This Row],[NOMBRE]],"',",PRUEBA[[#This Row],[TIENEITEM]],",",PRUEBA[[#This Row],[TIENEGRUPO]],",",PRUEBA[GRUPO DE ANALISIS])</f>
        <v>EXEC ADD_PLANTILLA 'EXA38','PRUEBA RAPIDA DE THEVENON',1,0,5</v>
      </c>
      <c r="B40" s="38" t="s">
        <v>70</v>
      </c>
      <c r="C40" s="97">
        <v>38</v>
      </c>
      <c r="D40" s="34" t="str">
        <f>CONCATENATE("EXA",PRUEBA[[#This Row],[INDICE]])</f>
        <v>EXA38</v>
      </c>
      <c r="E40" s="35">
        <f>IF(COUNTIF(Tabla11[EXAMEN FK],PRUEBA[[#This Row],[INDICE]])&gt;0,1,0)</f>
        <v>1</v>
      </c>
      <c r="F40" s="35">
        <f>IF(COUNTIF(GRUPOITEM[idPrueba],PRUEBA[[#This Row],[INDICE]])&gt;0,1,0)</f>
        <v>0</v>
      </c>
      <c r="G40" s="140">
        <f>VLOOKUP(I40,GRUPOANALISIS[],2,FALSE)</f>
        <v>5</v>
      </c>
      <c r="H40" s="38"/>
      <c r="I40" s="115" t="s">
        <v>355</v>
      </c>
    </row>
    <row r="41" spans="1:9" x14ac:dyDescent="0.25">
      <c r="A41" t="str">
        <f>CONCATENATE($A$1," '",PRUEBA[[#This Row],[CODIGO]],"','",PRUEBA[[#This Row],[NOMBRE]],"',",PRUEBA[[#This Row],[TIENEITEM]],",",PRUEBA[[#This Row],[TIENEGRUPO]],",",PRUEBA[GRUPO DE ANALISIS])</f>
        <v>EXEC ADD_PLANTILLA 'EXA39','RECUENTO DIFERENCIAL EN HECES',1,0,5</v>
      </c>
      <c r="B41" s="5" t="s">
        <v>122</v>
      </c>
      <c r="C41" s="97">
        <v>39</v>
      </c>
      <c r="D41" s="34" t="str">
        <f>CONCATENATE("EXA",PRUEBA[[#This Row],[INDICE]])</f>
        <v>EXA39</v>
      </c>
      <c r="E41" s="35">
        <f>IF(COUNTIF(Tabla11[EXAMEN FK],PRUEBA[[#This Row],[INDICE]])&gt;0,1,0)</f>
        <v>1</v>
      </c>
      <c r="F41" s="35">
        <f>IF(COUNTIF(GRUPOITEM[idPrueba],PRUEBA[[#This Row],[INDICE]])&gt;0,1,0)</f>
        <v>0</v>
      </c>
      <c r="G41" s="140">
        <f>VLOOKUP(I41,GRUPOANALISIS[],2,FALSE)</f>
        <v>5</v>
      </c>
      <c r="H41" s="45"/>
      <c r="I41" s="115" t="s">
        <v>355</v>
      </c>
    </row>
    <row r="42" spans="1:9" x14ac:dyDescent="0.25">
      <c r="A42" t="str">
        <f>CONCATENATE($A$1," '",PRUEBA[[#This Row],[CODIGO]],"','",PRUEBA[[#This Row],[NOMBRE]],"',",PRUEBA[[#This Row],[TIENEITEM]],",",PRUEBA[[#This Row],[TIENEGRUPO]],",",PRUEBA[GRUPO DE ANALISIS])</f>
        <v>EXEC ADD_PLANTILLA 'EXA40','TEST DE GRAHAM',1,0,5</v>
      </c>
      <c r="B42" s="5" t="s">
        <v>146</v>
      </c>
      <c r="C42" s="97">
        <v>40</v>
      </c>
      <c r="D42" s="34" t="str">
        <f>CONCATENATE("EXA",PRUEBA[[#This Row],[INDICE]])</f>
        <v>EXA40</v>
      </c>
      <c r="E42" s="35">
        <f>IF(COUNTIF(Tabla11[EXAMEN FK],PRUEBA[[#This Row],[INDICE]])&gt;0,1,0)</f>
        <v>1</v>
      </c>
      <c r="F42" s="35">
        <f>IF(COUNTIF(GRUPOITEM[idPrueba],PRUEBA[[#This Row],[INDICE]])&gt;0,1,0)</f>
        <v>0</v>
      </c>
      <c r="G42" s="140">
        <f>VLOOKUP(I42,GRUPOANALISIS[],2,FALSE)</f>
        <v>5</v>
      </c>
      <c r="H42" s="45"/>
      <c r="I42" s="115" t="s">
        <v>355</v>
      </c>
    </row>
    <row r="43" spans="1:9" x14ac:dyDescent="0.25">
      <c r="A43" t="str">
        <f>CONCATENATE($A$1," '",PRUEBA[[#This Row],[CODIGO]],"','",PRUEBA[[#This Row],[NOMBRE]],"',",PRUEBA[[#This Row],[TIENEITEM]],",",PRUEBA[[#This Row],[TIENEGRUPO]],",",PRUEBA[GRUPO DE ANALISIS])</f>
        <v>EXEC ADD_PLANTILLA 'EXA41','EXAMEN SERIADO DE HECES',0,1,5</v>
      </c>
      <c r="B43" s="37" t="s">
        <v>141</v>
      </c>
      <c r="C43" s="97">
        <v>41</v>
      </c>
      <c r="D43" s="34" t="str">
        <f>CONCATENATE("EXA",PRUEBA[[#This Row],[INDICE]])</f>
        <v>EXA41</v>
      </c>
      <c r="E43" s="35">
        <f>IF(COUNTIF(Tabla11[EXAMEN FK],PRUEBA[[#This Row],[INDICE]])&gt;0,1,0)</f>
        <v>0</v>
      </c>
      <c r="F43" s="35">
        <v>1</v>
      </c>
      <c r="G43" s="140">
        <f>VLOOKUP(I43,GRUPOANALISIS[],2,FALSE)</f>
        <v>5</v>
      </c>
      <c r="H43" s="45"/>
      <c r="I43" s="115" t="s">
        <v>355</v>
      </c>
    </row>
    <row r="44" spans="1:9" x14ac:dyDescent="0.25">
      <c r="A44" t="str">
        <f>CONCATENATE($A$1," '",PRUEBA[[#This Row],[CODIGO]],"','",PRUEBA[[#This Row],[NOMBRE]],"',",PRUEBA[[#This Row],[TIENEITEM]],",",PRUEBA[[#This Row],[TIENEGRUPO]],",",PRUEBA[GRUPO DE ANALISIS])</f>
        <v>EXEC ADD_PLANTILLA 'EXA42','ACIDO URICO',1,0,0</v>
      </c>
      <c r="B44" s="31" t="s">
        <v>17</v>
      </c>
      <c r="C44" s="97">
        <v>42</v>
      </c>
      <c r="D44" s="34" t="str">
        <f>CONCATENATE("EXA",PRUEBA[[#This Row],[INDICE]])</f>
        <v>EXA42</v>
      </c>
      <c r="E44" s="35">
        <f>IF(COUNTIF(Tabla11[EXAMEN FK],PRUEBA[[#This Row],[INDICE]])&gt;0,1,0)</f>
        <v>1</v>
      </c>
      <c r="F44" s="35">
        <f>IF(COUNTIF(GRUPOITEM[idPrueba],PRUEBA[[#This Row],[INDICE]])&gt;0,1,0)</f>
        <v>0</v>
      </c>
      <c r="G44" s="140">
        <f>VLOOKUP(I44,GRUPOANALISIS[],2,FALSE)</f>
        <v>0</v>
      </c>
      <c r="H44" s="45"/>
      <c r="I44" s="115" t="s">
        <v>350</v>
      </c>
    </row>
    <row r="45" spans="1:9" x14ac:dyDescent="0.25">
      <c r="A45" t="str">
        <f>CONCATENATE($A$1," '",PRUEBA[[#This Row],[CODIGO]],"','",PRUEBA[[#This Row],[NOMBRE]],"',",PRUEBA[[#This Row],[TIENEITEM]],",",PRUEBA[[#This Row],[TIENEGRUPO]],",",PRUEBA[GRUPO DE ANALISIS])</f>
        <v>EXEC ADD_PLANTILLA 'EXA43','ALBUMINA',1,0,0</v>
      </c>
      <c r="B45" s="31" t="s">
        <v>18</v>
      </c>
      <c r="C45" s="97">
        <v>43</v>
      </c>
      <c r="D45" s="34" t="str">
        <f>CONCATENATE("EXA",PRUEBA[[#This Row],[INDICE]])</f>
        <v>EXA43</v>
      </c>
      <c r="E45" s="35">
        <f>IF(COUNTIF(Tabla11[EXAMEN FK],PRUEBA[[#This Row],[INDICE]])&gt;0,1,0)</f>
        <v>1</v>
      </c>
      <c r="F45" s="35">
        <f>IF(COUNTIF(GRUPOITEM[idPrueba],PRUEBA[[#This Row],[INDICE]])&gt;0,1,0)</f>
        <v>0</v>
      </c>
      <c r="G45" s="140">
        <f>VLOOKUP(I45,GRUPOANALISIS[],2,FALSE)</f>
        <v>0</v>
      </c>
      <c r="H45" s="45"/>
      <c r="I45" s="115" t="s">
        <v>350</v>
      </c>
    </row>
    <row r="46" spans="1:9" x14ac:dyDescent="0.25">
      <c r="A46" t="str">
        <f>CONCATENATE($A$1," '",PRUEBA[[#This Row],[CODIGO]],"','",PRUEBA[[#This Row],[NOMBRE]],"',",PRUEBA[[#This Row],[TIENEITEM]],",",PRUEBA[[#This Row],[TIENEGRUPO]],",",PRUEBA[GRUPO DE ANALISIS])</f>
        <v>EXEC ADD_PLANTILLA 'EXA44','BILIRRUBINA TOTAL Y FRACCIONADAS',1,0,0</v>
      </c>
      <c r="B46" s="31" t="s">
        <v>135</v>
      </c>
      <c r="C46" s="97">
        <v>44</v>
      </c>
      <c r="D46" s="34" t="str">
        <f>CONCATENATE("EXA",PRUEBA[[#This Row],[INDICE]])</f>
        <v>EXA44</v>
      </c>
      <c r="E46" s="35">
        <f>IF(COUNTIF(Tabla11[EXAMEN FK],PRUEBA[[#This Row],[INDICE]])&gt;0,1,0)</f>
        <v>1</v>
      </c>
      <c r="F46" s="35">
        <f>IF(COUNTIF(GRUPOITEM[idPrueba],PRUEBA[[#This Row],[INDICE]])&gt;0,1,0)</f>
        <v>0</v>
      </c>
      <c r="G46" s="140">
        <f>VLOOKUP(I46,GRUPOANALISIS[],2,FALSE)</f>
        <v>0</v>
      </c>
      <c r="H46" s="39"/>
      <c r="I46" s="115" t="s">
        <v>350</v>
      </c>
    </row>
    <row r="47" spans="1:9" x14ac:dyDescent="0.25">
      <c r="A47" t="str">
        <f>CONCATENATE($A$1," '",PRUEBA[[#This Row],[CODIGO]],"','",PRUEBA[[#This Row],[NOMBRE]],"',",PRUEBA[[#This Row],[TIENEITEM]],",",PRUEBA[[#This Row],[TIENEGRUPO]],",",PRUEBA[GRUPO DE ANALISIS])</f>
        <v>EXEC ADD_PLANTILLA 'EXA45','COLESTEROL HDL',1,0,0</v>
      </c>
      <c r="B47" s="31" t="s">
        <v>30</v>
      </c>
      <c r="C47" s="97">
        <v>45</v>
      </c>
      <c r="D47" s="34" t="str">
        <f>CONCATENATE("EXA",PRUEBA[[#This Row],[INDICE]])</f>
        <v>EXA45</v>
      </c>
      <c r="E47" s="35">
        <f>IF(COUNTIF(Tabla11[EXAMEN FK],PRUEBA[[#This Row],[INDICE]])&gt;0,1,0)</f>
        <v>1</v>
      </c>
      <c r="F47" s="35">
        <f>IF(COUNTIF(GRUPOITEM[idPrueba],PRUEBA[[#This Row],[INDICE]])&gt;0,1,0)</f>
        <v>0</v>
      </c>
      <c r="G47" s="140">
        <f>VLOOKUP(I47,GRUPOANALISIS[],2,FALSE)</f>
        <v>0</v>
      </c>
      <c r="H47" s="39"/>
      <c r="I47" s="115" t="s">
        <v>350</v>
      </c>
    </row>
    <row r="48" spans="1:9" x14ac:dyDescent="0.25">
      <c r="A48" t="str">
        <f>CONCATENATE($A$1," '",PRUEBA[[#This Row],[CODIGO]],"','",PRUEBA[[#This Row],[NOMBRE]],"',",PRUEBA[[#This Row],[TIENEITEM]],",",PRUEBA[[#This Row],[TIENEGRUPO]],",",PRUEBA[GRUPO DE ANALISIS])</f>
        <v>EXEC ADD_PLANTILLA 'EXA46','COLESTEROL VDL',1,0,0</v>
      </c>
      <c r="B48" s="31" t="s">
        <v>170</v>
      </c>
      <c r="C48" s="97">
        <v>46</v>
      </c>
      <c r="D48" s="34" t="str">
        <f>CONCATENATE("EXA",PRUEBA[[#This Row],[INDICE]])</f>
        <v>EXA46</v>
      </c>
      <c r="E48" s="35">
        <f>IF(COUNTIF(Tabla11[EXAMEN FK],PRUEBA[[#This Row],[INDICE]])&gt;0,1,0)</f>
        <v>1</v>
      </c>
      <c r="F48" s="35">
        <f>IF(COUNTIF(GRUPOITEM[idPrueba],PRUEBA[[#This Row],[INDICE]])&gt;0,1,0)</f>
        <v>0</v>
      </c>
      <c r="G48" s="140">
        <f>VLOOKUP(I48,GRUPOANALISIS[],2,FALSE)</f>
        <v>0</v>
      </c>
      <c r="H48" s="39"/>
      <c r="I48" s="115" t="s">
        <v>350</v>
      </c>
    </row>
    <row r="49" spans="1:9" x14ac:dyDescent="0.25">
      <c r="A49" t="str">
        <f>CONCATENATE($A$1," '",PRUEBA[[#This Row],[CODIGO]],"','",PRUEBA[[#This Row],[NOMBRE]],"',",PRUEBA[[#This Row],[TIENEITEM]],",",PRUEBA[[#This Row],[TIENEGRUPO]],",",PRUEBA[GRUPO DE ANALISIS])</f>
        <v>EXEC ADD_PLANTILLA 'EXA47','COLESTEROL LDL',1,0,0</v>
      </c>
      <c r="B49" s="31" t="s">
        <v>31</v>
      </c>
      <c r="C49" s="97">
        <v>47</v>
      </c>
      <c r="D49" s="34" t="str">
        <f>CONCATENATE("EXA",PRUEBA[[#This Row],[INDICE]])</f>
        <v>EXA47</v>
      </c>
      <c r="E49" s="35">
        <f>IF(COUNTIF(Tabla11[EXAMEN FK],PRUEBA[[#This Row],[INDICE]])&gt;0,1,0)</f>
        <v>1</v>
      </c>
      <c r="F49" s="35">
        <f>IF(COUNTIF(GRUPOITEM[idPrueba],PRUEBA[[#This Row],[INDICE]])&gt;0,1,0)</f>
        <v>0</v>
      </c>
      <c r="G49" s="140">
        <f>VLOOKUP(I49,GRUPOANALISIS[],2,FALSE)</f>
        <v>0</v>
      </c>
      <c r="H49" s="39"/>
      <c r="I49" s="115" t="s">
        <v>350</v>
      </c>
    </row>
    <row r="50" spans="1:9" x14ac:dyDescent="0.25">
      <c r="A50" t="str">
        <f>CONCATENATE($A$1," '",PRUEBA[[#This Row],[CODIGO]],"','",PRUEBA[[#This Row],[NOMBRE]],"',",PRUEBA[[#This Row],[TIENEITEM]],",",PRUEBA[[#This Row],[TIENEGRUPO]],",",PRUEBA[GRUPO DE ANALISIS])</f>
        <v>EXEC ADD_PLANTILLA 'EXA48','COLESTEROL TOTAL',1,0,0</v>
      </c>
      <c r="B50" s="31" t="s">
        <v>27</v>
      </c>
      <c r="C50" s="97">
        <v>48</v>
      </c>
      <c r="D50" s="34" t="str">
        <f>CONCATENATE("EXA",PRUEBA[[#This Row],[INDICE]])</f>
        <v>EXA48</v>
      </c>
      <c r="E50" s="35">
        <f>IF(COUNTIF(Tabla11[EXAMEN FK],PRUEBA[[#This Row],[INDICE]])&gt;0,1,0)</f>
        <v>1</v>
      </c>
      <c r="F50" s="35">
        <f>IF(COUNTIF(GRUPOITEM[idPrueba],PRUEBA[[#This Row],[INDICE]])&gt;0,1,0)</f>
        <v>0</v>
      </c>
      <c r="G50" s="140">
        <f>VLOOKUP(I50,GRUPOANALISIS[],2,FALSE)</f>
        <v>0</v>
      </c>
      <c r="H50" s="39"/>
      <c r="I50" s="115" t="s">
        <v>350</v>
      </c>
    </row>
    <row r="51" spans="1:9" x14ac:dyDescent="0.25">
      <c r="A51" t="str">
        <f>CONCATENATE($A$1," '",PRUEBA[[#This Row],[CODIGO]],"','",PRUEBA[[#This Row],[NOMBRE]],"',",PRUEBA[[#This Row],[TIENEITEM]],",",PRUEBA[[#This Row],[TIENEGRUPO]],",",PRUEBA[GRUPO DE ANALISIS])</f>
        <v>EXEC ADD_PLANTILLA 'EXA49','CREATININA EN ORINA',1,0,0</v>
      </c>
      <c r="B51" s="31" t="s">
        <v>19</v>
      </c>
      <c r="C51" s="97">
        <v>49</v>
      </c>
      <c r="D51" s="34" t="str">
        <f>CONCATENATE("EXA",PRUEBA[[#This Row],[INDICE]])</f>
        <v>EXA49</v>
      </c>
      <c r="E51" s="35">
        <f>IF(COUNTIF(Tabla11[EXAMEN FK],PRUEBA[[#This Row],[INDICE]])&gt;0,1,0)</f>
        <v>1</v>
      </c>
      <c r="F51" s="35">
        <f>IF(COUNTIF(GRUPOITEM[idPrueba],PRUEBA[[#This Row],[INDICE]])&gt;0,1,0)</f>
        <v>0</v>
      </c>
      <c r="G51" s="140">
        <f>VLOOKUP(I51,GRUPOANALISIS[],2,FALSE)</f>
        <v>0</v>
      </c>
      <c r="H51" s="39"/>
      <c r="I51" s="115" t="s">
        <v>350</v>
      </c>
    </row>
    <row r="52" spans="1:9" x14ac:dyDescent="0.25">
      <c r="A52" t="str">
        <f>CONCATENATE($A$1," '",PRUEBA[[#This Row],[CODIGO]],"','",PRUEBA[[#This Row],[NOMBRE]],"',",PRUEBA[[#This Row],[TIENEITEM]],",",PRUEBA[[#This Row],[TIENEGRUPO]],",",PRUEBA[GRUPO DE ANALISIS])</f>
        <v>EXEC ADD_PLANTILLA 'EXA50','CREATININA SERICA',1,0,0</v>
      </c>
      <c r="B52" s="31" t="s">
        <v>20</v>
      </c>
      <c r="C52" s="97">
        <v>50</v>
      </c>
      <c r="D52" s="34" t="str">
        <f>CONCATENATE("EXA",PRUEBA[[#This Row],[INDICE]])</f>
        <v>EXA50</v>
      </c>
      <c r="E52" s="35">
        <f>IF(COUNTIF(Tabla11[EXAMEN FK],PRUEBA[[#This Row],[INDICE]])&gt;0,1,0)</f>
        <v>1</v>
      </c>
      <c r="F52" s="35">
        <f>IF(COUNTIF(GRUPOITEM[idPrueba],PRUEBA[[#This Row],[INDICE]])&gt;0,1,0)</f>
        <v>0</v>
      </c>
      <c r="G52" s="140">
        <f>VLOOKUP(I52,GRUPOANALISIS[],2,FALSE)</f>
        <v>0</v>
      </c>
      <c r="H52" s="39"/>
      <c r="I52" s="115" t="s">
        <v>350</v>
      </c>
    </row>
    <row r="53" spans="1:9" x14ac:dyDescent="0.25">
      <c r="A53" t="str">
        <f>CONCATENATE($A$1," '",PRUEBA[[#This Row],[CODIGO]],"','",PRUEBA[[#This Row],[NOMBRE]],"',",PRUEBA[[#This Row],[TIENEITEM]],",",PRUEBA[[#This Row],[TIENEGRUPO]],",",PRUEBA[GRUPO DE ANALISIS])</f>
        <v>EXEC ADD_PLANTILLA 'EXA51','DEPURACION DE CREATININA',1,0,0</v>
      </c>
      <c r="B53" s="31" t="s">
        <v>21</v>
      </c>
      <c r="C53" s="97">
        <v>51</v>
      </c>
      <c r="D53" s="34" t="str">
        <f>CONCATENATE("EXA",PRUEBA[[#This Row],[INDICE]])</f>
        <v>EXA51</v>
      </c>
      <c r="E53" s="35">
        <f>IF(COUNTIF(Tabla11[EXAMEN FK],PRUEBA[[#This Row],[INDICE]])&gt;0,1,0)</f>
        <v>1</v>
      </c>
      <c r="F53" s="35">
        <f>IF(COUNTIF(GRUPOITEM[idPrueba],PRUEBA[[#This Row],[INDICE]])&gt;0,1,0)</f>
        <v>0</v>
      </c>
      <c r="G53" s="140">
        <f>VLOOKUP(I53,GRUPOANALISIS[],2,FALSE)</f>
        <v>0</v>
      </c>
      <c r="H53" s="39"/>
      <c r="I53" s="115" t="s">
        <v>350</v>
      </c>
    </row>
    <row r="54" spans="1:9" x14ac:dyDescent="0.25">
      <c r="A54" t="str">
        <f>CONCATENATE($A$1," '",PRUEBA[[#This Row],[CODIGO]],"','",PRUEBA[[#This Row],[NOMBRE]],"',",PRUEBA[[#This Row],[TIENEITEM]],",",PRUEBA[[#This Row],[TIENEGRUPO]],",",PRUEBA[GRUPO DE ANALISIS])</f>
        <v>EXEC ADD_PLANTILLA 'EXA52','FOSFATA ALCALINA',1,0,0</v>
      </c>
      <c r="B54" s="31" t="s">
        <v>32</v>
      </c>
      <c r="C54" s="97">
        <v>52</v>
      </c>
      <c r="D54" s="34" t="str">
        <f>CONCATENATE("EXA",PRUEBA[[#This Row],[INDICE]])</f>
        <v>EXA52</v>
      </c>
      <c r="E54" s="35">
        <f>IF(COUNTIF(Tabla11[EXAMEN FK],PRUEBA[[#This Row],[INDICE]])&gt;0,1,0)</f>
        <v>1</v>
      </c>
      <c r="F54" s="35">
        <f>IF(COUNTIF(GRUPOITEM[idPrueba],PRUEBA[[#This Row],[INDICE]])&gt;0,1,0)</f>
        <v>0</v>
      </c>
      <c r="G54" s="140">
        <f>VLOOKUP(I54,GRUPOANALISIS[],2,FALSE)</f>
        <v>0</v>
      </c>
      <c r="H54" s="39"/>
      <c r="I54" s="115" t="s">
        <v>350</v>
      </c>
    </row>
    <row r="55" spans="1:9" x14ac:dyDescent="0.25">
      <c r="A55" t="str">
        <f>CONCATENATE($A$1," '",PRUEBA[[#This Row],[CODIGO]],"','",PRUEBA[[#This Row],[NOMBRE]],"',",PRUEBA[[#This Row],[TIENEITEM]],",",PRUEBA[[#This Row],[TIENEGRUPO]],",",PRUEBA[GRUPO DE ANALISIS])</f>
        <v>EXEC ADD_PLANTILLA 'EXA53','GLOBULINA',1,0,0</v>
      </c>
      <c r="B55" s="39" t="s">
        <v>24</v>
      </c>
      <c r="C55" s="97">
        <v>53</v>
      </c>
      <c r="D55" s="34" t="str">
        <f>CONCATENATE("EXA",PRUEBA[[#This Row],[INDICE]])</f>
        <v>EXA53</v>
      </c>
      <c r="E55" s="35">
        <f>IF(COUNTIF(Tabla11[EXAMEN FK],PRUEBA[[#This Row],[INDICE]])&gt;0,1,0)</f>
        <v>1</v>
      </c>
      <c r="F55" s="35">
        <f>IF(COUNTIF(GRUPOITEM[idPrueba],PRUEBA[[#This Row],[INDICE]])&gt;0,1,0)</f>
        <v>0</v>
      </c>
      <c r="G55" s="140">
        <f>VLOOKUP(I55,GRUPOANALISIS[],2,FALSE)</f>
        <v>0</v>
      </c>
      <c r="H55" s="39"/>
      <c r="I55" s="115" t="s">
        <v>350</v>
      </c>
    </row>
    <row r="56" spans="1:9" x14ac:dyDescent="0.25">
      <c r="A56" t="str">
        <f>CONCATENATE($A$1," '",PRUEBA[[#This Row],[CODIGO]],"','",PRUEBA[[#This Row],[NOMBRE]],"',",PRUEBA[[#This Row],[TIENEITEM]],",",PRUEBA[[#This Row],[TIENEGRUPO]],",",PRUEBA[GRUPO DE ANALISIS])</f>
        <v>EXEC ADD_PLANTILLA 'EXA54','GAMMAGLUTAMILTRANSPEPTIDASA',1,0,0</v>
      </c>
      <c r="B56" s="39" t="s">
        <v>345</v>
      </c>
      <c r="C56" s="97">
        <v>54</v>
      </c>
      <c r="D56" s="34" t="str">
        <f>CONCATENATE("EXA",PRUEBA[[#This Row],[INDICE]])</f>
        <v>EXA54</v>
      </c>
      <c r="E56" s="35">
        <f>IF(COUNTIF(Tabla11[EXAMEN FK],PRUEBA[[#This Row],[INDICE]])&gt;0,1,0)</f>
        <v>1</v>
      </c>
      <c r="F56" s="35">
        <f>IF(COUNTIF(GRUPOITEM[idPrueba],PRUEBA[[#This Row],[INDICE]])&gt;0,1,0)</f>
        <v>0</v>
      </c>
      <c r="G56" s="140">
        <f>VLOOKUP(I56,GRUPOANALISIS[],2,FALSE)</f>
        <v>0</v>
      </c>
      <c r="H56" s="42"/>
      <c r="I56" s="115" t="s">
        <v>350</v>
      </c>
    </row>
    <row r="57" spans="1:9" x14ac:dyDescent="0.25">
      <c r="A57" t="str">
        <f>CONCATENATE($A$1," '",PRUEBA[[#This Row],[CODIGO]],"','",PRUEBA[[#This Row],[NOMBRE]],"',",PRUEBA[[#This Row],[TIENEITEM]],",",PRUEBA[[#This Row],[TIENEGRUPO]],",",PRUEBA[GRUPO DE ANALISIS])</f>
        <v>EXEC ADD_PLANTILLA 'EXA55','GLUCOSA BASAL',1,0,0</v>
      </c>
      <c r="B57" s="39" t="s">
        <v>23</v>
      </c>
      <c r="C57" s="97">
        <v>55</v>
      </c>
      <c r="D57" s="34" t="str">
        <f>CONCATENATE("EXA",PRUEBA[[#This Row],[INDICE]])</f>
        <v>EXA55</v>
      </c>
      <c r="E57" s="35">
        <f>IF(COUNTIF(Tabla11[EXAMEN FK],PRUEBA[[#This Row],[INDICE]])&gt;0,1,0)</f>
        <v>1</v>
      </c>
      <c r="F57" s="35">
        <f>IF(COUNTIF(GRUPOITEM[idPrueba],PRUEBA[[#This Row],[INDICE]])&gt;0,1,0)</f>
        <v>0</v>
      </c>
      <c r="G57" s="140">
        <f>VLOOKUP(I57,GRUPOANALISIS[],2,FALSE)</f>
        <v>0</v>
      </c>
      <c r="H57" s="39"/>
      <c r="I57" s="115" t="s">
        <v>350</v>
      </c>
    </row>
    <row r="58" spans="1:9" x14ac:dyDescent="0.25">
      <c r="A58" t="str">
        <f>CONCATENATE($A$1," '",PRUEBA[[#This Row],[CODIGO]],"','",PRUEBA[[#This Row],[NOMBRE]],"',",PRUEBA[[#This Row],[TIENEITEM]],",",PRUEBA[[#This Row],[TIENEGRUPO]],",",PRUEBA[GRUPO DE ANALISIS])</f>
        <v>EXEC ADD_PLANTILLA 'EXA56','GLUCOSA POSTPRANDIAL',1,0,0</v>
      </c>
      <c r="B58" s="39" t="s">
        <v>22</v>
      </c>
      <c r="C58" s="97">
        <v>56</v>
      </c>
      <c r="D58" s="34" t="str">
        <f>CONCATENATE("EXA",PRUEBA[[#This Row],[INDICE]])</f>
        <v>EXA56</v>
      </c>
      <c r="E58" s="35">
        <f>IF(COUNTIF(Tabla11[EXAMEN FK],PRUEBA[[#This Row],[INDICE]])&gt;0,1,0)</f>
        <v>1</v>
      </c>
      <c r="F58" s="35">
        <f>IF(COUNTIF(GRUPOITEM[idPrueba],PRUEBA[[#This Row],[INDICE]])&gt;0,1,0)</f>
        <v>0</v>
      </c>
      <c r="G58" s="140">
        <f>VLOOKUP(I58,GRUPOANALISIS[],2,FALSE)</f>
        <v>0</v>
      </c>
      <c r="H58" s="39"/>
      <c r="I58" s="115" t="s">
        <v>350</v>
      </c>
    </row>
    <row r="59" spans="1:9" x14ac:dyDescent="0.25">
      <c r="A59" t="str">
        <f>CONCATENATE($A$1," '",PRUEBA[[#This Row],[CODIGO]],"','",PRUEBA[[#This Row],[NOMBRE]],"',",PRUEBA[[#This Row],[TIENEITEM]],",",PRUEBA[[#This Row],[TIENEGRUPO]],",",PRUEBA[GRUPO DE ANALISIS])</f>
        <v>EXEC ADD_PLANTILLA 'EXA57','PROTEINA EN ORINA (ASS)',1,0,0</v>
      </c>
      <c r="B59" s="64" t="s">
        <v>300</v>
      </c>
      <c r="C59" s="97">
        <v>57</v>
      </c>
      <c r="D59" s="34" t="str">
        <f>CONCATENATE("EXA",PRUEBA[[#This Row],[INDICE]])</f>
        <v>EXA57</v>
      </c>
      <c r="E59" s="35">
        <f>IF(COUNTIF(Tabla11[EXAMEN FK],PRUEBA[[#This Row],[INDICE]])&gt;0,1,0)</f>
        <v>1</v>
      </c>
      <c r="F59" s="35">
        <f>IF(COUNTIF(GRUPOITEM[idPrueba],PRUEBA[[#This Row],[INDICE]])&gt;0,1,0)</f>
        <v>0</v>
      </c>
      <c r="G59" s="140">
        <f>VLOOKUP(I59,GRUPOANALISIS[],2,FALSE)</f>
        <v>0</v>
      </c>
      <c r="H59" s="39"/>
      <c r="I59" s="115" t="s">
        <v>350</v>
      </c>
    </row>
    <row r="60" spans="1:9" x14ac:dyDescent="0.25">
      <c r="A60" t="str">
        <f>CONCATENATE($A$1," '",PRUEBA[[#This Row],[CODIGO]],"','",PRUEBA[[#This Row],[NOMBRE]],"',",PRUEBA[[#This Row],[TIENEITEM]],",",PRUEBA[[#This Row],[TIENEGRUPO]],",",PRUEBA[GRUPO DE ANALISIS])</f>
        <v>EXEC ADD_PLANTILLA 'EXA58','PROTEINA EN ORINA DE 24 HORAS',1,0,0</v>
      </c>
      <c r="B60" s="31" t="s">
        <v>26</v>
      </c>
      <c r="C60" s="97">
        <v>58</v>
      </c>
      <c r="D60" s="34" t="str">
        <f>CONCATENATE("EXA",PRUEBA[[#This Row],[INDICE]])</f>
        <v>EXA58</v>
      </c>
      <c r="E60" s="35">
        <f>IF(COUNTIF(Tabla11[EXAMEN FK],PRUEBA[[#This Row],[INDICE]])&gt;0,1,0)</f>
        <v>1</v>
      </c>
      <c r="F60" s="35">
        <f>IF(COUNTIF(GRUPOITEM[idPrueba],PRUEBA[[#This Row],[INDICE]])&gt;0,1,0)</f>
        <v>0</v>
      </c>
      <c r="G60" s="140">
        <f>VLOOKUP(I60,GRUPOANALISIS[],2,FALSE)</f>
        <v>0</v>
      </c>
      <c r="H60" s="39"/>
      <c r="I60" s="115" t="s">
        <v>350</v>
      </c>
    </row>
    <row r="61" spans="1:9" x14ac:dyDescent="0.25">
      <c r="A61" t="str">
        <f>CONCATENATE($A$1," '",PRUEBA[[#This Row],[CODIGO]],"','",PRUEBA[[#This Row],[NOMBRE]],"',",PRUEBA[[#This Row],[TIENEITEM]],",",PRUEBA[[#This Row],[TIENEGRUPO]],",",PRUEBA[GRUPO DE ANALISIS])</f>
        <v>EXEC ADD_PLANTILLA 'EXA59','PROTEINAS TOTALES',1,0,0</v>
      </c>
      <c r="B61" s="31" t="s">
        <v>158</v>
      </c>
      <c r="C61" s="97">
        <v>59</v>
      </c>
      <c r="D61" s="34" t="str">
        <f>CONCATENATE("EXA",PRUEBA[[#This Row],[INDICE]])</f>
        <v>EXA59</v>
      </c>
      <c r="E61" s="35">
        <f>IF(COUNTIF(Tabla11[EXAMEN FK],PRUEBA[[#This Row],[INDICE]])&gt;0,1,0)</f>
        <v>1</v>
      </c>
      <c r="F61" s="35">
        <f>IF(COUNTIF(GRUPOITEM[idPrueba],PRUEBA[[#This Row],[INDICE]])&gt;0,1,0)</f>
        <v>0</v>
      </c>
      <c r="G61" s="140">
        <f>VLOOKUP(I61,GRUPOANALISIS[],2,FALSE)</f>
        <v>0</v>
      </c>
      <c r="H61" s="39"/>
      <c r="I61" s="115" t="s">
        <v>350</v>
      </c>
    </row>
    <row r="62" spans="1:9" x14ac:dyDescent="0.25">
      <c r="A62" t="str">
        <f>CONCATENATE($A$1," '",PRUEBA[[#This Row],[CODIGO]],"','",PRUEBA[[#This Row],[NOMBRE]],"',",PRUEBA[[#This Row],[TIENEITEM]],",",PRUEBA[[#This Row],[TIENEGRUPO]],",",PRUEBA[GRUPO DE ANALISIS])</f>
        <v>EXEC ADD_PLANTILLA 'EXA60','TOLERANCIA A LA GLUCOSA',1,0,0</v>
      </c>
      <c r="B62" s="31" t="s">
        <v>134</v>
      </c>
      <c r="C62" s="97">
        <v>60</v>
      </c>
      <c r="D62" s="34" t="str">
        <f>CONCATENATE("EXA",PRUEBA[[#This Row],[INDICE]])</f>
        <v>EXA60</v>
      </c>
      <c r="E62" s="35">
        <f>IF(COUNTIF(Tabla11[EXAMEN FK],PRUEBA[[#This Row],[INDICE]])&gt;0,1,0)</f>
        <v>1</v>
      </c>
      <c r="F62" s="35">
        <f>IF(COUNTIF(GRUPOITEM[idPrueba],PRUEBA[[#This Row],[INDICE]])&gt;0,1,0)</f>
        <v>0</v>
      </c>
      <c r="G62" s="140">
        <f>VLOOKUP(I62,GRUPOANALISIS[],2,FALSE)</f>
        <v>0</v>
      </c>
      <c r="H62" s="39"/>
      <c r="I62" s="115" t="s">
        <v>350</v>
      </c>
    </row>
    <row r="63" spans="1:9" x14ac:dyDescent="0.25">
      <c r="A63" t="str">
        <f>CONCATENATE($A$1," '",PRUEBA[[#This Row],[CODIGO]],"','",PRUEBA[[#This Row],[NOMBRE]],"',",PRUEBA[[#This Row],[TIENEITEM]],",",PRUEBA[[#This Row],[TIENEGRUPO]],",",PRUEBA[GRUPO DE ANALISIS])</f>
        <v>EXEC ADD_PLANTILLA 'EXA61','TRANSAMINASAS TGO',1,0,0</v>
      </c>
      <c r="B63" s="31" t="s">
        <v>35</v>
      </c>
      <c r="C63" s="97">
        <v>61</v>
      </c>
      <c r="D63" s="34" t="str">
        <f>CONCATENATE("EXA",PRUEBA[[#This Row],[INDICE]])</f>
        <v>EXA61</v>
      </c>
      <c r="E63" s="35">
        <f>IF(COUNTIF(Tabla11[EXAMEN FK],PRUEBA[[#This Row],[INDICE]])&gt;0,1,0)</f>
        <v>1</v>
      </c>
      <c r="F63" s="35">
        <f>IF(COUNTIF(GRUPOITEM[idPrueba],PRUEBA[[#This Row],[INDICE]])&gt;0,1,0)</f>
        <v>0</v>
      </c>
      <c r="G63" s="140">
        <f>VLOOKUP(I63,GRUPOANALISIS[],2,FALSE)</f>
        <v>0</v>
      </c>
      <c r="H63" s="39"/>
      <c r="I63" s="115" t="s">
        <v>350</v>
      </c>
    </row>
    <row r="64" spans="1:9" x14ac:dyDescent="0.25">
      <c r="A64" t="str">
        <f>CONCATENATE($A$1," '",PRUEBA[[#This Row],[CODIGO]],"','",PRUEBA[[#This Row],[NOMBRE]],"',",PRUEBA[[#This Row],[TIENEITEM]],",",PRUEBA[[#This Row],[TIENEGRUPO]],",",PRUEBA[GRUPO DE ANALISIS])</f>
        <v>EXEC ADD_PLANTILLA 'EXA62','TRANSAMINASAS TGP',1,0,0</v>
      </c>
      <c r="B64" s="31" t="s">
        <v>34</v>
      </c>
      <c r="C64" s="97">
        <v>62</v>
      </c>
      <c r="D64" s="34" t="str">
        <f>CONCATENATE("EXA",PRUEBA[[#This Row],[INDICE]])</f>
        <v>EXA62</v>
      </c>
      <c r="E64" s="35">
        <f>IF(COUNTIF(Tabla11[EXAMEN FK],PRUEBA[[#This Row],[INDICE]])&gt;0,1,0)</f>
        <v>1</v>
      </c>
      <c r="F64" s="35">
        <f>IF(COUNTIF(GRUPOITEM[idPrueba],PRUEBA[[#This Row],[INDICE]])&gt;0,1,0)</f>
        <v>0</v>
      </c>
      <c r="G64" s="140">
        <f>VLOOKUP(I64,GRUPOANALISIS[],2,FALSE)</f>
        <v>0</v>
      </c>
      <c r="H64" s="39"/>
      <c r="I64" s="115" t="s">
        <v>350</v>
      </c>
    </row>
    <row r="65" spans="1:9" x14ac:dyDescent="0.25">
      <c r="A65" t="str">
        <f>CONCATENATE($A$1," '",PRUEBA[[#This Row],[CODIGO]],"','",PRUEBA[[#This Row],[NOMBRE]],"',",PRUEBA[[#This Row],[TIENEITEM]],",",PRUEBA[[#This Row],[TIENEGRUPO]],",",PRUEBA[GRUPO DE ANALISIS])</f>
        <v>EXEC ADD_PLANTILLA 'EXA63','TRIGLICERIDOS',1,0,0</v>
      </c>
      <c r="B65" s="31" t="s">
        <v>28</v>
      </c>
      <c r="C65" s="97">
        <v>63</v>
      </c>
      <c r="D65" s="34" t="str">
        <f>CONCATENATE("EXA",PRUEBA[[#This Row],[INDICE]])</f>
        <v>EXA63</v>
      </c>
      <c r="E65" s="35">
        <f>IF(COUNTIF(Tabla11[EXAMEN FK],PRUEBA[[#This Row],[INDICE]])&gt;0,1,0)</f>
        <v>1</v>
      </c>
      <c r="F65" s="35">
        <f>IF(COUNTIF(GRUPOITEM[idPrueba],PRUEBA[[#This Row],[INDICE]])&gt;0,1,0)</f>
        <v>0</v>
      </c>
      <c r="G65" s="140">
        <f>VLOOKUP(I65,GRUPOANALISIS[],2,FALSE)</f>
        <v>0</v>
      </c>
      <c r="H65" s="39"/>
      <c r="I65" s="115" t="s">
        <v>350</v>
      </c>
    </row>
    <row r="66" spans="1:9" x14ac:dyDescent="0.25">
      <c r="A66" t="str">
        <f>CONCATENATE($A$1," '",PRUEBA[[#This Row],[CODIGO]],"','",PRUEBA[[#This Row],[NOMBRE]],"',",PRUEBA[[#This Row],[TIENEITEM]],",",PRUEBA[[#This Row],[TIENEGRUPO]],",",PRUEBA[GRUPO DE ANALISIS])</f>
        <v>EXEC ADD_PLANTILLA 'EXA64','UREA',1,0,0</v>
      </c>
      <c r="B66" s="31" t="s">
        <v>33</v>
      </c>
      <c r="C66" s="97">
        <v>64</v>
      </c>
      <c r="D66" s="34" t="str">
        <f>CONCATENATE("EXA",PRUEBA[[#This Row],[INDICE]])</f>
        <v>EXA64</v>
      </c>
      <c r="E66" s="35">
        <f>IF(COUNTIF(Tabla11[EXAMEN FK],PRUEBA[[#This Row],[INDICE]])&gt;0,1,0)</f>
        <v>1</v>
      </c>
      <c r="F66" s="35">
        <f>IF(COUNTIF(GRUPOITEM[idPrueba],PRUEBA[[#This Row],[INDICE]])&gt;0,1,0)</f>
        <v>0</v>
      </c>
      <c r="G66" s="140">
        <f>VLOOKUP(I66,GRUPOANALISIS[],2,FALSE)</f>
        <v>0</v>
      </c>
      <c r="H66" s="39"/>
      <c r="I66" s="115" t="s">
        <v>350</v>
      </c>
    </row>
    <row r="67" spans="1:9" x14ac:dyDescent="0.25">
      <c r="A67" t="str">
        <f>CONCATENATE($A$1," '",PRUEBA[[#This Row],[CODIGO]],"','",PRUEBA[[#This Row],[NOMBRE]],"',",PRUEBA[[#This Row],[TIENEITEM]],",",PRUEBA[[#This Row],[TIENEGRUPO]],",",PRUEBA[GRUPO DE ANALISIS])</f>
        <v>EXEC ADD_PLANTILLA 'EXA65','TIEMPO DE PROTOMBINA',1,0,2</v>
      </c>
      <c r="B67" s="34" t="s">
        <v>213</v>
      </c>
      <c r="C67" s="97">
        <v>65</v>
      </c>
      <c r="D67" s="34" t="str">
        <f>CONCATENATE("EXA",PRUEBA[[#This Row],[INDICE]])</f>
        <v>EXA65</v>
      </c>
      <c r="E67" s="35">
        <f>IF(COUNTIF(Tabla11[EXAMEN FK],PRUEBA[[#This Row],[INDICE]])&gt;0,1,0)</f>
        <v>1</v>
      </c>
      <c r="F67" s="35">
        <f>IF(COUNTIF(GRUPOITEM[idPrueba],PRUEBA[[#This Row],[INDICE]])&gt;0,1,0)</f>
        <v>0</v>
      </c>
      <c r="G67" s="140">
        <f>VLOOKUP(I67,GRUPOANALISIS[],2,FALSE)</f>
        <v>2</v>
      </c>
      <c r="H67" s="39"/>
      <c r="I67" s="114" t="s">
        <v>352</v>
      </c>
    </row>
    <row r="68" spans="1:9" x14ac:dyDescent="0.25">
      <c r="A68" t="str">
        <f>CONCATENATE($A$1," '",PRUEBA[[#This Row],[CODIGO]],"','",PRUEBA[[#This Row],[NOMBRE]],"',",PRUEBA[[#This Row],[TIENEITEM]],",",PRUEBA[[#This Row],[TIENEGRUPO]],",",PRUEBA[GRUPO DE ANALISIS])</f>
        <v>EXEC ADD_PLANTILLA 'EXA66','TIEMPO DE TROMBOPLASTINA',1,0,2</v>
      </c>
      <c r="B68" s="34" t="s">
        <v>214</v>
      </c>
      <c r="C68" s="97">
        <v>66</v>
      </c>
      <c r="D68" s="34" t="str">
        <f>CONCATENATE("EXA",PRUEBA[[#This Row],[INDICE]])</f>
        <v>EXA66</v>
      </c>
      <c r="E68" s="35">
        <f>IF(COUNTIF(Tabla11[EXAMEN FK],PRUEBA[[#This Row],[INDICE]])&gt;0,1,0)</f>
        <v>1</v>
      </c>
      <c r="F68" s="35">
        <f>IF(COUNTIF(GRUPOITEM[idPrueba],PRUEBA[[#This Row],[INDICE]])&gt;0,1,0)</f>
        <v>0</v>
      </c>
      <c r="G68" s="140">
        <f>VLOOKUP(I68,GRUPOANALISIS[],2,FALSE)</f>
        <v>2</v>
      </c>
      <c r="H68" s="39"/>
      <c r="I68" s="115" t="s">
        <v>352</v>
      </c>
    </row>
    <row r="69" spans="1:9" x14ac:dyDescent="0.25">
      <c r="A69" t="str">
        <f>CONCATENATE($A$1," '",PRUEBA[[#This Row],[CODIGO]],"','",PRUEBA[[#This Row],[NOMBRE]],"',",PRUEBA[[#This Row],[TIENEITEM]],",",PRUEBA[[#This Row],[TIENEGRUPO]],",",PRUEBA[GRUPO DE ANALISIS])</f>
        <v>EXEC ADD_PLANTILLA 'EXA67','INR',1,0,2</v>
      </c>
      <c r="B69" s="34" t="s">
        <v>321</v>
      </c>
      <c r="C69" s="97">
        <v>67</v>
      </c>
      <c r="D69" s="34" t="str">
        <f>CONCATENATE("EXA",PRUEBA[[#This Row],[INDICE]])</f>
        <v>EXA67</v>
      </c>
      <c r="E69" s="35">
        <f>IF(COUNTIF(Tabla11[EXAMEN FK],PRUEBA[[#This Row],[INDICE]])&gt;0,1,0)</f>
        <v>1</v>
      </c>
      <c r="F69" s="35">
        <v>0</v>
      </c>
      <c r="G69" s="140">
        <f>VLOOKUP(I69,GRUPOANALISIS[],2,FALSE)</f>
        <v>2</v>
      </c>
      <c r="H69" s="39"/>
      <c r="I69" s="114" t="s">
        <v>352</v>
      </c>
    </row>
    <row r="70" spans="1:9" x14ac:dyDescent="0.25">
      <c r="A70" t="str">
        <f>CONCATENATE($A$1," '",PRUEBA[[#This Row],[CODIGO]],"','",PRUEBA[[#This Row],[NOMBRE]],"',",PRUEBA[[#This Row],[TIENEITEM]],",",PRUEBA[[#This Row],[TIENEGRUPO]],",",PRUEBA[GRUPO DE ANALISIS])</f>
        <v>EXEC ADD_PLANTILLA 'EXA68','RECUENTO DE GLOBULOS ROJOS',1,0,2</v>
      </c>
      <c r="B70" s="10" t="s">
        <v>306</v>
      </c>
      <c r="C70" s="97">
        <v>68</v>
      </c>
      <c r="D70" s="34" t="str">
        <f>CONCATENATE("EXA",PRUEBA[[#This Row],[INDICE]])</f>
        <v>EXA68</v>
      </c>
      <c r="E70" s="35">
        <f>IF(COUNTIF(Tabla11[EXAMEN FK],PRUEBA[[#This Row],[INDICE]])&gt;0,1,0)</f>
        <v>1</v>
      </c>
      <c r="F70" s="35">
        <v>0</v>
      </c>
      <c r="G70" s="140">
        <f>VLOOKUP(I70,GRUPOANALISIS[],2,FALSE)</f>
        <v>2</v>
      </c>
      <c r="H70" s="37"/>
      <c r="I70" s="113" t="s">
        <v>352</v>
      </c>
    </row>
    <row r="71" spans="1:9" x14ac:dyDescent="0.25">
      <c r="D71" s="1"/>
      <c r="E71" s="1"/>
      <c r="F71" s="1"/>
      <c r="G71" s="1"/>
      <c r="H71" s="39"/>
    </row>
    <row r="72" spans="1:9" x14ac:dyDescent="0.25">
      <c r="D72" s="1"/>
      <c r="E72" s="1"/>
      <c r="F72" s="1"/>
      <c r="G72" s="1"/>
      <c r="H72" s="39"/>
    </row>
    <row r="73" spans="1:9" x14ac:dyDescent="0.25">
      <c r="D73" s="1"/>
      <c r="E73" s="1"/>
      <c r="F73" s="1"/>
      <c r="G73" s="1"/>
      <c r="H73" s="34"/>
    </row>
    <row r="74" spans="1:9" x14ac:dyDescent="0.25">
      <c r="D74" s="1"/>
      <c r="E74" s="1"/>
      <c r="F74" s="1"/>
      <c r="G74" s="1"/>
      <c r="H74" s="34"/>
    </row>
    <row r="75" spans="1:9" x14ac:dyDescent="0.25">
      <c r="D75" s="1"/>
      <c r="E75" s="1"/>
      <c r="F75" s="1"/>
      <c r="G75" s="1"/>
      <c r="H75" s="34"/>
    </row>
    <row r="76" spans="1:9" x14ac:dyDescent="0.25">
      <c r="D76" s="1"/>
      <c r="E76" s="1"/>
      <c r="F76" s="1"/>
      <c r="G76" s="1"/>
      <c r="H76" s="28"/>
    </row>
    <row r="77" spans="1:9" x14ac:dyDescent="0.25">
      <c r="D77" s="1"/>
      <c r="E77" s="1"/>
      <c r="F77" s="1"/>
      <c r="G77" s="1"/>
      <c r="H77" s="28"/>
    </row>
    <row r="78" spans="1:9" x14ac:dyDescent="0.25">
      <c r="D78" s="1"/>
      <c r="E78" s="1"/>
      <c r="F78" s="1"/>
      <c r="G78" s="1"/>
      <c r="H78" s="28"/>
    </row>
    <row r="79" spans="1:9" x14ac:dyDescent="0.25">
      <c r="D79" s="1"/>
      <c r="E79" s="1"/>
      <c r="F79" s="1"/>
      <c r="G79" s="1"/>
      <c r="H79" s="28"/>
    </row>
    <row r="80" spans="1:9" x14ac:dyDescent="0.25">
      <c r="D80" s="1"/>
      <c r="E80" s="1"/>
      <c r="F80" s="1"/>
      <c r="G80" s="1"/>
      <c r="H80" s="28"/>
    </row>
    <row r="81" spans="4:8" x14ac:dyDescent="0.25">
      <c r="D81" s="1"/>
      <c r="E81" s="1"/>
      <c r="F81" s="1"/>
      <c r="G81" s="1"/>
      <c r="H81" s="28"/>
    </row>
    <row r="82" spans="4:8" x14ac:dyDescent="0.25">
      <c r="D82" s="1"/>
      <c r="E82" s="1"/>
      <c r="F82" s="1"/>
      <c r="G82" s="1"/>
      <c r="H82" s="28"/>
    </row>
    <row r="83" spans="4:8" x14ac:dyDescent="0.25">
      <c r="D83" s="1"/>
      <c r="E83" s="1"/>
      <c r="F83" s="1"/>
      <c r="G83" s="1"/>
      <c r="H83" s="28"/>
    </row>
    <row r="84" spans="4:8" x14ac:dyDescent="0.25">
      <c r="D84" s="1"/>
      <c r="E84" s="1"/>
      <c r="F84" s="1"/>
      <c r="G84" s="1"/>
      <c r="H84" s="28"/>
    </row>
    <row r="85" spans="4:8" x14ac:dyDescent="0.25">
      <c r="D85" s="1"/>
      <c r="E85" s="1"/>
      <c r="F85" s="1"/>
      <c r="G85" s="1"/>
      <c r="H85" s="28"/>
    </row>
    <row r="86" spans="4:8" x14ac:dyDescent="0.25">
      <c r="H86" s="28"/>
    </row>
    <row r="87" spans="4:8" x14ac:dyDescent="0.25">
      <c r="H87" s="28"/>
    </row>
    <row r="88" spans="4:8" x14ac:dyDescent="0.25">
      <c r="H88" s="28"/>
    </row>
    <row r="89" spans="4:8" x14ac:dyDescent="0.25">
      <c r="H89" s="28"/>
    </row>
    <row r="90" spans="4:8" x14ac:dyDescent="0.25">
      <c r="H90" s="28"/>
    </row>
    <row r="91" spans="4:8" x14ac:dyDescent="0.25">
      <c r="H91" s="28"/>
    </row>
    <row r="92" spans="4:8" x14ac:dyDescent="0.25">
      <c r="H92" s="28"/>
    </row>
    <row r="93" spans="4:8" x14ac:dyDescent="0.25">
      <c r="H93" s="28"/>
    </row>
    <row r="94" spans="4:8" x14ac:dyDescent="0.25">
      <c r="H94" s="28"/>
    </row>
    <row r="95" spans="4:8" x14ac:dyDescent="0.25">
      <c r="H95" s="28"/>
    </row>
    <row r="96" spans="4:8" x14ac:dyDescent="0.25">
      <c r="H96" s="28"/>
    </row>
    <row r="97" spans="8:8" x14ac:dyDescent="0.25">
      <c r="H97" s="28"/>
    </row>
    <row r="98" spans="8:8" x14ac:dyDescent="0.25">
      <c r="H98" s="28"/>
    </row>
    <row r="99" spans="8:8" x14ac:dyDescent="0.25">
      <c r="H99" s="28"/>
    </row>
    <row r="100" spans="8:8" x14ac:dyDescent="0.25">
      <c r="H100" s="28"/>
    </row>
    <row r="101" spans="8:8" x14ac:dyDescent="0.25">
      <c r="H101" s="28"/>
    </row>
    <row r="102" spans="8:8" x14ac:dyDescent="0.25">
      <c r="H102" s="28"/>
    </row>
    <row r="103" spans="8:8" x14ac:dyDescent="0.25">
      <c r="H103" s="28"/>
    </row>
    <row r="104" spans="8:8" x14ac:dyDescent="0.25">
      <c r="H104" s="28"/>
    </row>
    <row r="105" spans="8:8" x14ac:dyDescent="0.25">
      <c r="H105" s="28"/>
    </row>
    <row r="106" spans="8:8" x14ac:dyDescent="0.25">
      <c r="H106" s="28"/>
    </row>
    <row r="107" spans="8:8" x14ac:dyDescent="0.25">
      <c r="H107" s="28"/>
    </row>
    <row r="108" spans="8:8" x14ac:dyDescent="0.25">
      <c r="H108" s="28"/>
    </row>
    <row r="109" spans="8:8" x14ac:dyDescent="0.25">
      <c r="H109" s="28"/>
    </row>
    <row r="110" spans="8:8" x14ac:dyDescent="0.25">
      <c r="H110" s="28"/>
    </row>
    <row r="111" spans="8:8" x14ac:dyDescent="0.25">
      <c r="H111" s="28"/>
    </row>
    <row r="112" spans="8:8" x14ac:dyDescent="0.25">
      <c r="H112" s="28"/>
    </row>
    <row r="113" spans="8:8" x14ac:dyDescent="0.25">
      <c r="H113" s="28"/>
    </row>
    <row r="114" spans="8:8" x14ac:dyDescent="0.25">
      <c r="H114" s="28"/>
    </row>
    <row r="115" spans="8:8" x14ac:dyDescent="0.25">
      <c r="H115" s="28"/>
    </row>
    <row r="116" spans="8:8" x14ac:dyDescent="0.25">
      <c r="H116" s="28"/>
    </row>
    <row r="117" spans="8:8" x14ac:dyDescent="0.25">
      <c r="H117" s="28"/>
    </row>
    <row r="118" spans="8:8" x14ac:dyDescent="0.25">
      <c r="H118" s="28"/>
    </row>
    <row r="119" spans="8:8" x14ac:dyDescent="0.25">
      <c r="H119" s="28"/>
    </row>
    <row r="120" spans="8:8" x14ac:dyDescent="0.25">
      <c r="H120" s="28"/>
    </row>
    <row r="121" spans="8:8" x14ac:dyDescent="0.25">
      <c r="H121" s="28"/>
    </row>
    <row r="122" spans="8:8" x14ac:dyDescent="0.25">
      <c r="H122" s="28"/>
    </row>
    <row r="123" spans="8:8" x14ac:dyDescent="0.25">
      <c r="H123" s="28"/>
    </row>
    <row r="124" spans="8:8" x14ac:dyDescent="0.25">
      <c r="H124" s="28"/>
    </row>
    <row r="125" spans="8:8" x14ac:dyDescent="0.25">
      <c r="H125" s="28"/>
    </row>
    <row r="126" spans="8:8" x14ac:dyDescent="0.25">
      <c r="H126" s="28"/>
    </row>
    <row r="127" spans="8:8" x14ac:dyDescent="0.25">
      <c r="H127" s="28"/>
    </row>
    <row r="128" spans="8:8" x14ac:dyDescent="0.25">
      <c r="H128" s="28"/>
    </row>
    <row r="129" spans="8:8" x14ac:dyDescent="0.25">
      <c r="H129" s="28"/>
    </row>
    <row r="130" spans="8:8" x14ac:dyDescent="0.25">
      <c r="H130" s="28"/>
    </row>
    <row r="131" spans="8:8" x14ac:dyDescent="0.25">
      <c r="H131" s="28"/>
    </row>
    <row r="132" spans="8:8" x14ac:dyDescent="0.25">
      <c r="H132" s="28"/>
    </row>
    <row r="133" spans="8:8" x14ac:dyDescent="0.25">
      <c r="H133" s="28"/>
    </row>
    <row r="134" spans="8:8" x14ac:dyDescent="0.25">
      <c r="H134" s="28"/>
    </row>
    <row r="135" spans="8:8" x14ac:dyDescent="0.25">
      <c r="H135" s="28"/>
    </row>
    <row r="136" spans="8:8" x14ac:dyDescent="0.25">
      <c r="H136" s="28"/>
    </row>
    <row r="137" spans="8:8" x14ac:dyDescent="0.25">
      <c r="H137" s="28"/>
    </row>
    <row r="138" spans="8:8" x14ac:dyDescent="0.25">
      <c r="H138" s="28"/>
    </row>
    <row r="139" spans="8:8" x14ac:dyDescent="0.25">
      <c r="H139" s="28"/>
    </row>
    <row r="140" spans="8:8" x14ac:dyDescent="0.25">
      <c r="H140" s="28"/>
    </row>
    <row r="141" spans="8:8" x14ac:dyDescent="0.25">
      <c r="H141" s="28"/>
    </row>
    <row r="142" spans="8:8" x14ac:dyDescent="0.25">
      <c r="H142" s="28"/>
    </row>
    <row r="143" spans="8:8" x14ac:dyDescent="0.25">
      <c r="H143" s="28"/>
    </row>
    <row r="144" spans="8:8" x14ac:dyDescent="0.25">
      <c r="H144" s="28"/>
    </row>
    <row r="145" spans="8:8" x14ac:dyDescent="0.25">
      <c r="H145" s="28"/>
    </row>
    <row r="146" spans="8:8" x14ac:dyDescent="0.25">
      <c r="H146" s="28"/>
    </row>
    <row r="147" spans="8:8" x14ac:dyDescent="0.25">
      <c r="H147" s="28"/>
    </row>
    <row r="148" spans="8:8" x14ac:dyDescent="0.25">
      <c r="H148" s="28"/>
    </row>
    <row r="149" spans="8:8" x14ac:dyDescent="0.25">
      <c r="H149" s="28"/>
    </row>
    <row r="150" spans="8:8" x14ac:dyDescent="0.25">
      <c r="H150" s="28"/>
    </row>
    <row r="151" spans="8:8" x14ac:dyDescent="0.25">
      <c r="H151" s="28"/>
    </row>
    <row r="152" spans="8:8" x14ac:dyDescent="0.25">
      <c r="H152" s="28"/>
    </row>
    <row r="153" spans="8:8" x14ac:dyDescent="0.25">
      <c r="H153" s="28"/>
    </row>
    <row r="154" spans="8:8" x14ac:dyDescent="0.25">
      <c r="H154" s="28"/>
    </row>
    <row r="155" spans="8:8" x14ac:dyDescent="0.25">
      <c r="H155" s="28"/>
    </row>
    <row r="156" spans="8:8" x14ac:dyDescent="0.25">
      <c r="H156" s="28"/>
    </row>
    <row r="157" spans="8:8" x14ac:dyDescent="0.25">
      <c r="H157" s="28"/>
    </row>
    <row r="158" spans="8:8" x14ac:dyDescent="0.25">
      <c r="H158" s="28"/>
    </row>
    <row r="159" spans="8:8" x14ac:dyDescent="0.25">
      <c r="H159" s="28"/>
    </row>
    <row r="160" spans="8:8" x14ac:dyDescent="0.25">
      <c r="H160" s="28"/>
    </row>
    <row r="161" spans="8:8" x14ac:dyDescent="0.25">
      <c r="H161" s="28"/>
    </row>
    <row r="162" spans="8:8" x14ac:dyDescent="0.25">
      <c r="H162" s="28"/>
    </row>
    <row r="163" spans="8:8" x14ac:dyDescent="0.25">
      <c r="H163" s="28"/>
    </row>
    <row r="164" spans="8:8" x14ac:dyDescent="0.25">
      <c r="H164" s="28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zoomScale="55" zoomScaleNormal="55" workbookViewId="0">
      <selection activeCell="D3" sqref="D3"/>
    </sheetView>
  </sheetViews>
  <sheetFormatPr baseColWidth="10" defaultRowHeight="15" x14ac:dyDescent="0.25"/>
  <cols>
    <col min="1" max="1" width="68.5703125" customWidth="1"/>
    <col min="2" max="2" width="15.28515625" customWidth="1"/>
    <col min="3" max="3" width="15.42578125" customWidth="1"/>
    <col min="4" max="4" width="21.5703125" customWidth="1"/>
    <col min="5" max="5" width="19" customWidth="1"/>
    <col min="6" max="6" width="22" customWidth="1"/>
    <col min="7" max="7" width="35.85546875" customWidth="1"/>
    <col min="8" max="8" width="35.28515625" customWidth="1"/>
    <col min="9" max="9" width="31.42578125" customWidth="1"/>
  </cols>
  <sheetData>
    <row r="1" spans="1:8" ht="15.75" thickBot="1" x14ac:dyDescent="0.3">
      <c r="A1" t="s">
        <v>402</v>
      </c>
    </row>
    <row r="2" spans="1:8" x14ac:dyDescent="0.25">
      <c r="B2" t="s">
        <v>339</v>
      </c>
      <c r="C2" t="s">
        <v>338</v>
      </c>
      <c r="D2" s="11" t="s">
        <v>152</v>
      </c>
      <c r="E2" s="11" t="s">
        <v>153</v>
      </c>
      <c r="G2" s="29" t="s">
        <v>154</v>
      </c>
      <c r="H2" s="30" t="s">
        <v>155</v>
      </c>
    </row>
    <row r="3" spans="1:8" x14ac:dyDescent="0.25">
      <c r="A3" s="8" t="str">
        <f>CONCATENATE($A$1," ",D3,",",E3)</f>
        <v>EXEC ADD_PLANTILLAPAQUETE 1,1</v>
      </c>
      <c r="B3" s="8">
        <v>1</v>
      </c>
      <c r="C3" s="8" t="str">
        <f>CONCATENATE("TAR",PRUEBATARIFA[[#This Row],[id]])</f>
        <v>TAR1</v>
      </c>
      <c r="D3" s="86">
        <f>VLOOKUP(G3,TARIFA[],2,FALSE)</f>
        <v>1</v>
      </c>
      <c r="E3" s="86">
        <f>VLOOKUP(H3,PRUEBA[],2,FALSE)</f>
        <v>1</v>
      </c>
      <c r="F3" s="8"/>
      <c r="G3" s="38" t="s">
        <v>14</v>
      </c>
      <c r="H3" s="38" t="s">
        <v>14</v>
      </c>
    </row>
    <row r="4" spans="1:8" x14ac:dyDescent="0.25">
      <c r="A4" t="str">
        <f t="shared" ref="A4:A67" si="0">CONCATENATE($A$1," ",D4,",",E4)</f>
        <v>EXEC ADD_PLANTILLAPAQUETE 2,2</v>
      </c>
      <c r="B4">
        <v>2</v>
      </c>
      <c r="C4" t="str">
        <f>CONCATENATE("TAR",PRUEBATARIFA[[#This Row],[id]])</f>
        <v>TAR2</v>
      </c>
      <c r="D4" s="11">
        <f>VLOOKUP(G4,TARIFA[],2,FALSE)</f>
        <v>2</v>
      </c>
      <c r="E4" s="11">
        <f>VLOOKUP(H4,PRUEBA[],2,FALSE)</f>
        <v>2</v>
      </c>
      <c r="G4" s="38" t="s">
        <v>16</v>
      </c>
      <c r="H4" s="38" t="s">
        <v>16</v>
      </c>
    </row>
    <row r="5" spans="1:8" x14ac:dyDescent="0.25">
      <c r="A5" t="str">
        <f t="shared" si="0"/>
        <v>EXEC ADD_PLANTILLAPAQUETE 3,3</v>
      </c>
      <c r="B5">
        <v>3</v>
      </c>
      <c r="C5" t="str">
        <f>CONCATENATE("TAR",PRUEBATARIFA[[#This Row],[id]])</f>
        <v>TAR3</v>
      </c>
      <c r="D5" s="11">
        <f>VLOOKUP(G5,TARIFA[],2,FALSE)</f>
        <v>3</v>
      </c>
      <c r="E5" s="11">
        <f>VLOOKUP(H5,PRUEBA[],2,FALSE)</f>
        <v>3</v>
      </c>
      <c r="G5" s="38" t="s">
        <v>133</v>
      </c>
      <c r="H5" s="38" t="s">
        <v>133</v>
      </c>
    </row>
    <row r="6" spans="1:8" x14ac:dyDescent="0.25">
      <c r="A6" t="str">
        <f t="shared" si="0"/>
        <v>EXEC ADD_PLANTILLAPAQUETE 4,4</v>
      </c>
      <c r="B6">
        <v>4</v>
      </c>
      <c r="C6" t="str">
        <f>CONCATENATE("TAR",PRUEBATARIFA[[#This Row],[id]])</f>
        <v>TAR4</v>
      </c>
      <c r="D6" s="11">
        <f>VLOOKUP(G6,TARIFA[],2,FALSE)</f>
        <v>4</v>
      </c>
      <c r="E6" s="86">
        <f>VLOOKUP(H6,PRUEBA[],2,FALSE)</f>
        <v>4</v>
      </c>
      <c r="G6" s="37" t="s">
        <v>1</v>
      </c>
      <c r="H6" s="37" t="s">
        <v>1</v>
      </c>
    </row>
    <row r="7" spans="1:8" x14ac:dyDescent="0.25">
      <c r="A7" s="8" t="str">
        <f t="shared" si="0"/>
        <v>EXEC ADD_PLANTILLAPAQUETE 5,5</v>
      </c>
      <c r="B7" s="8">
        <v>5</v>
      </c>
      <c r="C7" t="str">
        <f>CONCATENATE("TAR",PRUEBATARIFA[[#This Row],[id]])</f>
        <v>TAR5</v>
      </c>
      <c r="D7" s="86">
        <f>VLOOKUP(G7,TARIFA[],2,FALSE)</f>
        <v>5</v>
      </c>
      <c r="E7" s="11">
        <f>VLOOKUP(H7,PRUEBA[],2,FALSE)</f>
        <v>5</v>
      </c>
      <c r="G7" s="37" t="s">
        <v>0</v>
      </c>
      <c r="H7" s="37" t="s">
        <v>0</v>
      </c>
    </row>
    <row r="8" spans="1:8" x14ac:dyDescent="0.25">
      <c r="A8" t="str">
        <f t="shared" si="0"/>
        <v>EXEC ADD_PLANTILLAPAQUETE 6,6</v>
      </c>
      <c r="B8" s="8">
        <v>6</v>
      </c>
      <c r="C8" t="str">
        <f>CONCATENATE("TAR",PRUEBATARIFA[[#This Row],[id]])</f>
        <v>TAR6</v>
      </c>
      <c r="D8" s="11">
        <f>VLOOKUP(G8,TARIFA[],2,FALSE)</f>
        <v>6</v>
      </c>
      <c r="E8" s="11">
        <f>VLOOKUP(H8,PRUEBA[],2,FALSE)</f>
        <v>6</v>
      </c>
      <c r="G8" s="38" t="s">
        <v>131</v>
      </c>
      <c r="H8" s="38" t="s">
        <v>131</v>
      </c>
    </row>
    <row r="9" spans="1:8" x14ac:dyDescent="0.25">
      <c r="A9" t="str">
        <f t="shared" si="0"/>
        <v>EXEC ADD_PLANTILLAPAQUETE 7,6</v>
      </c>
      <c r="B9">
        <v>7</v>
      </c>
      <c r="C9" t="str">
        <f>CONCATENATE("TAR",PRUEBATARIFA[[#This Row],[id]])</f>
        <v>TAR7</v>
      </c>
      <c r="D9" s="11">
        <f>VLOOKUP(G9,TARIFA[],2,FALSE)</f>
        <v>7</v>
      </c>
      <c r="E9" s="86">
        <f>VLOOKUP(H9,PRUEBA[],2,FALSE)</f>
        <v>6</v>
      </c>
      <c r="G9" s="38" t="s">
        <v>132</v>
      </c>
      <c r="H9" s="38" t="s">
        <v>131</v>
      </c>
    </row>
    <row r="10" spans="1:8" x14ac:dyDescent="0.25">
      <c r="A10" t="str">
        <f t="shared" si="0"/>
        <v>EXEC ADD_PLANTILLAPAQUETE 7,5</v>
      </c>
      <c r="B10">
        <v>8</v>
      </c>
      <c r="C10" t="str">
        <f>CONCATENATE("TAR",PRUEBATARIFA[[#This Row],[id]])</f>
        <v>TAR8</v>
      </c>
      <c r="D10" s="11">
        <f>VLOOKUP(G10,TARIFA[],2,FALSE)</f>
        <v>7</v>
      </c>
      <c r="E10" s="11">
        <f>VLOOKUP(H10,PRUEBA[],2,FALSE)</f>
        <v>5</v>
      </c>
      <c r="G10" s="38" t="s">
        <v>132</v>
      </c>
      <c r="H10" s="38" t="s">
        <v>0</v>
      </c>
    </row>
    <row r="11" spans="1:8" x14ac:dyDescent="0.25">
      <c r="A11" s="8" t="str">
        <f t="shared" si="0"/>
        <v>EXEC ADD_PLANTILLAPAQUETE 7,4</v>
      </c>
      <c r="B11">
        <v>9</v>
      </c>
      <c r="C11" t="str">
        <f>CONCATENATE("TAR",PRUEBATARIFA[[#This Row],[id]])</f>
        <v>TAR9</v>
      </c>
      <c r="D11" s="86">
        <f>VLOOKUP(G11,TARIFA[],2,FALSE)</f>
        <v>7</v>
      </c>
      <c r="E11" s="11">
        <f>VLOOKUP(H11,PRUEBA[],2,FALSE)</f>
        <v>4</v>
      </c>
      <c r="G11" s="38" t="s">
        <v>132</v>
      </c>
      <c r="H11" s="38" t="s">
        <v>1</v>
      </c>
    </row>
    <row r="12" spans="1:8" x14ac:dyDescent="0.25">
      <c r="A12" t="str">
        <f t="shared" si="0"/>
        <v>EXEC ADD_PLANTILLAPAQUETE 7,7</v>
      </c>
      <c r="B12" s="8">
        <v>10</v>
      </c>
      <c r="C12" t="str">
        <f>CONCATENATE("TAR",PRUEBATARIFA[[#This Row],[id]])</f>
        <v>TAR10</v>
      </c>
      <c r="D12" s="11">
        <f>VLOOKUP(G12,TARIFA[],2,FALSE)</f>
        <v>7</v>
      </c>
      <c r="E12" s="86">
        <f>VLOOKUP(H12,PRUEBA[],2,FALSE)</f>
        <v>7</v>
      </c>
      <c r="G12" s="38" t="s">
        <v>132</v>
      </c>
      <c r="H12" s="38" t="s">
        <v>9</v>
      </c>
    </row>
    <row r="13" spans="1:8" x14ac:dyDescent="0.25">
      <c r="A13" t="str">
        <f t="shared" si="0"/>
        <v>EXEC ADD_PLANTILLAPAQUETE 8,7</v>
      </c>
      <c r="B13" s="8">
        <v>11</v>
      </c>
      <c r="C13" t="str">
        <f>CONCATENATE("TAR",PRUEBATARIFA[[#This Row],[id]])</f>
        <v>TAR11</v>
      </c>
      <c r="D13" s="11">
        <f>VLOOKUP(G13,TARIFA[],2,FALSE)</f>
        <v>8</v>
      </c>
      <c r="E13" s="11">
        <f>VLOOKUP(H13,PRUEBA[],2,FALSE)</f>
        <v>7</v>
      </c>
      <c r="G13" s="38" t="s">
        <v>9</v>
      </c>
      <c r="H13" s="38" t="s">
        <v>9</v>
      </c>
    </row>
    <row r="14" spans="1:8" x14ac:dyDescent="0.25">
      <c r="A14" t="str">
        <f t="shared" si="0"/>
        <v>EXEC ADD_PLANTILLAPAQUETE 9,8</v>
      </c>
      <c r="B14">
        <v>12</v>
      </c>
      <c r="C14" t="str">
        <f>CONCATENATE("TAR",PRUEBATARIFA[[#This Row],[id]])</f>
        <v>TAR12</v>
      </c>
      <c r="D14" s="11">
        <f>VLOOKUP(G14,TARIFA[],2,FALSE)</f>
        <v>9</v>
      </c>
      <c r="E14" s="11">
        <f>VLOOKUP(H14,PRUEBA[],2,FALSE)</f>
        <v>8</v>
      </c>
      <c r="G14" s="38" t="s">
        <v>13</v>
      </c>
      <c r="H14" s="38" t="s">
        <v>13</v>
      </c>
    </row>
    <row r="15" spans="1:8" x14ac:dyDescent="0.25">
      <c r="A15" s="8" t="str">
        <f t="shared" si="0"/>
        <v>EXEC ADD_PLANTILLAPAQUETE 10,9</v>
      </c>
      <c r="B15">
        <v>13</v>
      </c>
      <c r="C15" t="str">
        <f>CONCATENATE("TAR",PRUEBATARIFA[[#This Row],[id]])</f>
        <v>TAR13</v>
      </c>
      <c r="D15" s="86">
        <f>VLOOKUP(G15,TARIFA[],2,FALSE)</f>
        <v>10</v>
      </c>
      <c r="E15" s="86">
        <f>VLOOKUP(H15,PRUEBA[],2,FALSE)</f>
        <v>9</v>
      </c>
      <c r="G15" s="38" t="s">
        <v>12</v>
      </c>
      <c r="H15" s="38" t="s">
        <v>12</v>
      </c>
    </row>
    <row r="16" spans="1:8" x14ac:dyDescent="0.25">
      <c r="A16" t="str">
        <f t="shared" si="0"/>
        <v>EXEC ADD_PLANTILLAPAQUETE 11,10</v>
      </c>
      <c r="B16">
        <v>14</v>
      </c>
      <c r="C16" t="str">
        <f>CONCATENATE("TAR",PRUEBATARIFA[[#This Row],[id]])</f>
        <v>TAR14</v>
      </c>
      <c r="D16" s="11">
        <f>VLOOKUP(G16,TARIFA[],2,FALSE)</f>
        <v>11</v>
      </c>
      <c r="E16" s="11">
        <f>VLOOKUP(H16,PRUEBA[],2,FALSE)</f>
        <v>10</v>
      </c>
      <c r="G16" s="38" t="s">
        <v>15</v>
      </c>
      <c r="H16" s="38" t="s">
        <v>15</v>
      </c>
    </row>
    <row r="17" spans="1:8" x14ac:dyDescent="0.25">
      <c r="A17" t="str">
        <f t="shared" si="0"/>
        <v>EXEC ADD_PLANTILLAPAQUETE 12,11</v>
      </c>
      <c r="B17" s="8">
        <v>15</v>
      </c>
      <c r="C17" t="str">
        <f>CONCATENATE("TAR",PRUEBATARIFA[[#This Row],[id]])</f>
        <v>TAR15</v>
      </c>
      <c r="D17" s="11">
        <f>VLOOKUP(G17,TARIFA[],2,FALSE)</f>
        <v>12</v>
      </c>
      <c r="E17" s="11">
        <f>VLOOKUP(H17,PRUEBA[],2,FALSE)</f>
        <v>11</v>
      </c>
      <c r="G17" s="37" t="s">
        <v>45</v>
      </c>
      <c r="H17" s="37" t="s">
        <v>45</v>
      </c>
    </row>
    <row r="18" spans="1:8" x14ac:dyDescent="0.25">
      <c r="A18" t="str">
        <f t="shared" si="0"/>
        <v>EXEC ADD_PLANTILLAPAQUETE 13,12</v>
      </c>
      <c r="B18" s="8">
        <v>16</v>
      </c>
      <c r="C18" t="str">
        <f>CONCATENATE("TAR",PRUEBATARIFA[[#This Row],[id]])</f>
        <v>TAR16</v>
      </c>
      <c r="D18" s="11">
        <f>VLOOKUP(G18,TARIFA[],2,FALSE)</f>
        <v>13</v>
      </c>
      <c r="E18" s="86">
        <f>VLOOKUP(H18,PRUEBA[],2,FALSE)</f>
        <v>12</v>
      </c>
      <c r="G18" s="38" t="s">
        <v>43</v>
      </c>
      <c r="H18" s="38" t="s">
        <v>43</v>
      </c>
    </row>
    <row r="19" spans="1:8" x14ac:dyDescent="0.25">
      <c r="A19" s="8" t="str">
        <f t="shared" si="0"/>
        <v>EXEC ADD_PLANTILLAPAQUETE 14,13</v>
      </c>
      <c r="B19">
        <v>17</v>
      </c>
      <c r="C19" t="str">
        <f>CONCATENATE("TAR",PRUEBATARIFA[[#This Row],[id]])</f>
        <v>TAR17</v>
      </c>
      <c r="D19" s="86">
        <f>VLOOKUP(G19,TARIFA[],2,FALSE)</f>
        <v>14</v>
      </c>
      <c r="E19" s="11">
        <f>VLOOKUP(H19,PRUEBA[],2,FALSE)</f>
        <v>13</v>
      </c>
      <c r="G19" s="37" t="s">
        <v>331</v>
      </c>
      <c r="H19" s="37" t="s">
        <v>331</v>
      </c>
    </row>
    <row r="20" spans="1:8" x14ac:dyDescent="0.25">
      <c r="A20" t="str">
        <f t="shared" si="0"/>
        <v>EXEC ADD_PLANTILLAPAQUETE 15,14</v>
      </c>
      <c r="B20">
        <v>18</v>
      </c>
      <c r="C20" t="str">
        <f>CONCATENATE("TAR",PRUEBATARIFA[[#This Row],[id]])</f>
        <v>TAR18</v>
      </c>
      <c r="D20" s="11">
        <f>VLOOKUP(G20,TARIFA[],2,FALSE)</f>
        <v>15</v>
      </c>
      <c r="E20" s="11">
        <f>VLOOKUP(H20,PRUEBA[],2,FALSE)</f>
        <v>14</v>
      </c>
      <c r="G20" s="37" t="s">
        <v>55</v>
      </c>
      <c r="H20" s="37" t="s">
        <v>55</v>
      </c>
    </row>
    <row r="21" spans="1:8" x14ac:dyDescent="0.25">
      <c r="A21" t="str">
        <f t="shared" si="0"/>
        <v>EXEC ADD_PLANTILLAPAQUETE 16,15</v>
      </c>
      <c r="B21">
        <v>19</v>
      </c>
      <c r="C21" t="str">
        <f>CONCATENATE("TAR",PRUEBATARIFA[[#This Row],[id]])</f>
        <v>TAR19</v>
      </c>
      <c r="D21" s="11">
        <f>VLOOKUP(G21,TARIFA[],2,FALSE)</f>
        <v>16</v>
      </c>
      <c r="E21" s="86">
        <f>VLOOKUP(H21,PRUEBA[],2,FALSE)</f>
        <v>15</v>
      </c>
      <c r="G21" s="37" t="s">
        <v>44</v>
      </c>
      <c r="H21" s="37" t="s">
        <v>44</v>
      </c>
    </row>
    <row r="22" spans="1:8" x14ac:dyDescent="0.25">
      <c r="A22" t="str">
        <f t="shared" si="0"/>
        <v>EXEC ADD_PLANTILLAPAQUETE 17,16</v>
      </c>
      <c r="B22" s="8">
        <v>20</v>
      </c>
      <c r="C22" t="str">
        <f>CONCATENATE("TAR",PRUEBATARIFA[[#This Row],[id]])</f>
        <v>TAR20</v>
      </c>
      <c r="D22" s="11">
        <f>VLOOKUP(G22,TARIFA[],2,FALSE)</f>
        <v>17</v>
      </c>
      <c r="E22" s="11">
        <f>VLOOKUP(H22,PRUEBA[],2,FALSE)</f>
        <v>16</v>
      </c>
      <c r="G22" s="37" t="s">
        <v>308</v>
      </c>
      <c r="H22" s="37" t="s">
        <v>308</v>
      </c>
    </row>
    <row r="23" spans="1:8" x14ac:dyDescent="0.25">
      <c r="A23" s="8" t="str">
        <f t="shared" si="0"/>
        <v>EXEC ADD_PLANTILLAPAQUETE 18,17</v>
      </c>
      <c r="B23" s="8">
        <v>21</v>
      </c>
      <c r="C23" t="str">
        <f>CONCATENATE("TAR",PRUEBATARIFA[[#This Row],[id]])</f>
        <v>TAR21</v>
      </c>
      <c r="D23" s="86">
        <f>VLOOKUP(G23,TARIFA[],2,FALSE)</f>
        <v>18</v>
      </c>
      <c r="E23" s="11">
        <f>VLOOKUP(H23,PRUEBA[],2,FALSE)</f>
        <v>17</v>
      </c>
      <c r="G23" s="37" t="s">
        <v>307</v>
      </c>
      <c r="H23" s="37" t="s">
        <v>324</v>
      </c>
    </row>
    <row r="24" spans="1:8" x14ac:dyDescent="0.25">
      <c r="A24" t="str">
        <f t="shared" si="0"/>
        <v>EXEC ADD_PLANTILLAPAQUETE 19,18</v>
      </c>
      <c r="B24">
        <v>22</v>
      </c>
      <c r="C24" t="str">
        <f>CONCATENATE("TAR",PRUEBATARIFA[[#This Row],[id]])</f>
        <v>TAR22</v>
      </c>
      <c r="D24" s="11">
        <f>VLOOKUP(G24,TARIFA[],2,FALSE)</f>
        <v>19</v>
      </c>
      <c r="E24" s="86">
        <f>VLOOKUP(H24,PRUEBA[],2,FALSE)</f>
        <v>18</v>
      </c>
      <c r="G24" s="37" t="s">
        <v>50</v>
      </c>
      <c r="H24" s="37" t="s">
        <v>50</v>
      </c>
    </row>
    <row r="25" spans="1:8" x14ac:dyDescent="0.25">
      <c r="A25" t="str">
        <f t="shared" si="0"/>
        <v>EXEC ADD_PLANTILLAPAQUETE 20,19</v>
      </c>
      <c r="B25">
        <v>23</v>
      </c>
      <c r="C25" t="str">
        <f>CONCATENATE("TAR",PRUEBATARIFA[[#This Row],[id]])</f>
        <v>TAR23</v>
      </c>
      <c r="D25" s="11">
        <f>VLOOKUP(G25,TARIFA[],2,FALSE)</f>
        <v>20</v>
      </c>
      <c r="E25" s="11">
        <f>VLOOKUP(H25,PRUEBA[],2,FALSE)</f>
        <v>19</v>
      </c>
      <c r="G25" s="37" t="s">
        <v>51</v>
      </c>
      <c r="H25" s="37" t="s">
        <v>51</v>
      </c>
    </row>
    <row r="26" spans="1:8" x14ac:dyDescent="0.25">
      <c r="A26" t="str">
        <f t="shared" si="0"/>
        <v>EXEC ADD_PLANTILLAPAQUETE 21,20</v>
      </c>
      <c r="B26">
        <v>24</v>
      </c>
      <c r="C26" t="str">
        <f>CONCATENATE("TAR",PRUEBATARIFA[[#This Row],[id]])</f>
        <v>TAR24</v>
      </c>
      <c r="D26" s="11">
        <f>VLOOKUP(G26,TARIFA[],2,FALSE)</f>
        <v>21</v>
      </c>
      <c r="E26" s="11">
        <f>VLOOKUP(H26,PRUEBA[],2,FALSE)</f>
        <v>20</v>
      </c>
      <c r="G26" s="37" t="s">
        <v>52</v>
      </c>
      <c r="H26" s="37" t="s">
        <v>52</v>
      </c>
    </row>
    <row r="27" spans="1:8" x14ac:dyDescent="0.25">
      <c r="A27" s="8" t="str">
        <f t="shared" si="0"/>
        <v>EXEC ADD_PLANTILLAPAQUETE 22,21</v>
      </c>
      <c r="B27" s="8">
        <v>25</v>
      </c>
      <c r="C27" t="str">
        <f>CONCATENATE("TAR",PRUEBATARIFA[[#This Row],[id]])</f>
        <v>TAR25</v>
      </c>
      <c r="D27" s="86">
        <f>VLOOKUP(G27,TARIFA[],2,FALSE)</f>
        <v>22</v>
      </c>
      <c r="E27" s="86">
        <f>VLOOKUP(H27,PRUEBA[],2,FALSE)</f>
        <v>21</v>
      </c>
      <c r="G27" s="37" t="s">
        <v>53</v>
      </c>
      <c r="H27" s="37" t="s">
        <v>53</v>
      </c>
    </row>
    <row r="28" spans="1:8" x14ac:dyDescent="0.25">
      <c r="A28" t="str">
        <f t="shared" si="0"/>
        <v>EXEC ADD_PLANTILLAPAQUETE 23,22</v>
      </c>
      <c r="B28" s="8">
        <v>26</v>
      </c>
      <c r="C28" t="str">
        <f>CONCATENATE("TAR",PRUEBATARIFA[[#This Row],[id]])</f>
        <v>TAR26</v>
      </c>
      <c r="D28" s="11">
        <f>VLOOKUP(G28,TARIFA[],2,FALSE)</f>
        <v>23</v>
      </c>
      <c r="E28" s="11">
        <f>VLOOKUP(H28,PRUEBA[],2,FALSE)</f>
        <v>22</v>
      </c>
      <c r="G28" s="38" t="s">
        <v>56</v>
      </c>
      <c r="H28" s="38" t="s">
        <v>401</v>
      </c>
    </row>
    <row r="29" spans="1:8" x14ac:dyDescent="0.25">
      <c r="A29" t="str">
        <f t="shared" si="0"/>
        <v>EXEC ADD_PLANTILLAPAQUETE 24,23</v>
      </c>
      <c r="B29">
        <v>27</v>
      </c>
      <c r="C29" t="str">
        <f>CONCATENATE("TAR",PRUEBATARIFA[[#This Row],[id]])</f>
        <v>TAR27</v>
      </c>
      <c r="D29" s="11">
        <f>VLOOKUP(G29,TARIFA[],2,FALSE)</f>
        <v>24</v>
      </c>
      <c r="E29" s="11">
        <f>VLOOKUP(H29,PRUEBA[],2,FALSE)</f>
        <v>23</v>
      </c>
      <c r="G29" s="37" t="s">
        <v>54</v>
      </c>
      <c r="H29" s="37" t="s">
        <v>54</v>
      </c>
    </row>
    <row r="30" spans="1:8" x14ac:dyDescent="0.25">
      <c r="A30" t="str">
        <f t="shared" si="0"/>
        <v>EXEC ADD_PLANTILLAPAQUETE 25,24</v>
      </c>
      <c r="B30">
        <v>28</v>
      </c>
      <c r="C30" t="str">
        <f>CONCATENATE("TAR",PRUEBATARIFA[[#This Row],[id]])</f>
        <v>TAR28</v>
      </c>
      <c r="D30" s="11">
        <f>VLOOKUP(G30,TARIFA[],2,FALSE)</f>
        <v>25</v>
      </c>
      <c r="E30" s="86">
        <f>VLOOKUP(H30,PRUEBA[],2,FALSE)</f>
        <v>24</v>
      </c>
      <c r="G30" s="37" t="s">
        <v>49</v>
      </c>
      <c r="H30" s="37" t="s">
        <v>49</v>
      </c>
    </row>
    <row r="31" spans="1:8" x14ac:dyDescent="0.25">
      <c r="A31" s="8" t="str">
        <f t="shared" si="0"/>
        <v>EXEC ADD_PLANTILLAPAQUETE 26,25</v>
      </c>
      <c r="B31">
        <v>29</v>
      </c>
      <c r="C31" t="str">
        <f>CONCATENATE("TAR",PRUEBATARIFA[[#This Row],[id]])</f>
        <v>TAR29</v>
      </c>
      <c r="D31" s="86">
        <f>VLOOKUP(G31,TARIFA[],2,FALSE)</f>
        <v>26</v>
      </c>
      <c r="E31" s="11">
        <f>VLOOKUP(H31,PRUEBA[],2,FALSE)</f>
        <v>25</v>
      </c>
      <c r="G31" s="38" t="s">
        <v>136</v>
      </c>
      <c r="H31" s="38" t="s">
        <v>136</v>
      </c>
    </row>
    <row r="32" spans="1:8" x14ac:dyDescent="0.25">
      <c r="A32" t="str">
        <f t="shared" si="0"/>
        <v>EXEC ADD_PLANTILLAPAQUETE 27,26</v>
      </c>
      <c r="B32" s="8">
        <v>30</v>
      </c>
      <c r="C32" t="str">
        <f>CONCATENATE("TAR",PRUEBATARIFA[[#This Row],[id]])</f>
        <v>TAR30</v>
      </c>
      <c r="D32" s="11">
        <f>VLOOKUP(G32,TARIFA[],2,FALSE)</f>
        <v>27</v>
      </c>
      <c r="E32" s="11">
        <f>VLOOKUP(H32,PRUEBA[],2,FALSE)</f>
        <v>26</v>
      </c>
      <c r="G32" s="37" t="s">
        <v>47</v>
      </c>
      <c r="H32" s="37" t="s">
        <v>47</v>
      </c>
    </row>
    <row r="33" spans="1:8" x14ac:dyDescent="0.25">
      <c r="A33" t="str">
        <f t="shared" si="0"/>
        <v>EXEC ADD_PLANTILLAPAQUETE 28,27</v>
      </c>
      <c r="B33" s="8">
        <v>31</v>
      </c>
      <c r="C33" t="str">
        <f>CONCATENATE("TAR",PRUEBATARIFA[[#This Row],[id]])</f>
        <v>TAR31</v>
      </c>
      <c r="D33" s="11">
        <f>VLOOKUP(G33,TARIFA[],2,FALSE)</f>
        <v>28</v>
      </c>
      <c r="E33" s="86">
        <f>VLOOKUP(H33,PRUEBA[],2,FALSE)</f>
        <v>27</v>
      </c>
      <c r="G33" s="37" t="s">
        <v>46</v>
      </c>
      <c r="H33" s="37" t="s">
        <v>46</v>
      </c>
    </row>
    <row r="34" spans="1:8" x14ac:dyDescent="0.25">
      <c r="A34" t="str">
        <f t="shared" si="0"/>
        <v>EXEC ADD_PLANTILLAPAQUETE 29,28</v>
      </c>
      <c r="B34">
        <v>32</v>
      </c>
      <c r="C34" t="str">
        <f>CONCATENATE("TAR",PRUEBATARIFA[[#This Row],[id]])</f>
        <v>TAR32</v>
      </c>
      <c r="D34" s="11">
        <f>VLOOKUP(G34,TARIFA[],2,FALSE)</f>
        <v>29</v>
      </c>
      <c r="E34" s="11">
        <f>VLOOKUP(H34,PRUEBA[],2,FALSE)</f>
        <v>28</v>
      </c>
      <c r="G34" s="37" t="s">
        <v>137</v>
      </c>
      <c r="H34" s="37" t="s">
        <v>137</v>
      </c>
    </row>
    <row r="35" spans="1:8" x14ac:dyDescent="0.25">
      <c r="A35" s="8" t="str">
        <f t="shared" si="0"/>
        <v>EXEC ADD_PLANTILLAPAQUETE 30,29</v>
      </c>
      <c r="B35">
        <v>33</v>
      </c>
      <c r="C35" t="str">
        <f>CONCATENATE("TAR",PRUEBATARIFA[[#This Row],[id]])</f>
        <v>TAR33</v>
      </c>
      <c r="D35" s="86">
        <f>VLOOKUP(G35,TARIFA[],2,FALSE)</f>
        <v>30</v>
      </c>
      <c r="E35" s="11">
        <f>VLOOKUP(H35,PRUEBA[],2,FALSE)</f>
        <v>29</v>
      </c>
      <c r="G35" s="38" t="s">
        <v>143</v>
      </c>
      <c r="H35" s="109" t="s">
        <v>323</v>
      </c>
    </row>
    <row r="36" spans="1:8" x14ac:dyDescent="0.25">
      <c r="A36" t="str">
        <f t="shared" si="0"/>
        <v>EXEC ADD_PLANTILLAPAQUETE 31,30</v>
      </c>
      <c r="B36">
        <v>34</v>
      </c>
      <c r="C36" t="str">
        <f>CONCATENATE("TAR",PRUEBATARIFA[[#This Row],[id]])</f>
        <v>TAR34</v>
      </c>
      <c r="D36" s="11">
        <f>VLOOKUP(G36,TARIFA[],2,FALSE)</f>
        <v>31</v>
      </c>
      <c r="E36" s="86">
        <f>VLOOKUP(H36,PRUEBA[],2,FALSE)</f>
        <v>30</v>
      </c>
      <c r="G36" s="37" t="s">
        <v>138</v>
      </c>
      <c r="H36" s="37" t="s">
        <v>325</v>
      </c>
    </row>
    <row r="37" spans="1:8" x14ac:dyDescent="0.25">
      <c r="A37" t="str">
        <f t="shared" si="0"/>
        <v>EXEC ADD_PLANTILLAPAQUETE 32,30</v>
      </c>
      <c r="B37" s="8">
        <v>35</v>
      </c>
      <c r="C37" t="str">
        <f>CONCATENATE("TAR",PRUEBATARIFA[[#This Row],[id]])</f>
        <v>TAR35</v>
      </c>
      <c r="D37" s="11">
        <f>VLOOKUP(G37,TARIFA[],2,FALSE)</f>
        <v>32</v>
      </c>
      <c r="E37" s="11">
        <f>VLOOKUP(H37,PRUEBA[],2,FALSE)</f>
        <v>30</v>
      </c>
      <c r="G37" s="38" t="s">
        <v>139</v>
      </c>
      <c r="H37" s="37" t="s">
        <v>325</v>
      </c>
    </row>
    <row r="38" spans="1:8" x14ac:dyDescent="0.25">
      <c r="A38" t="str">
        <f t="shared" si="0"/>
        <v>EXEC ADD_PLANTILLAPAQUETE 32,28</v>
      </c>
      <c r="B38" s="8">
        <v>36</v>
      </c>
      <c r="C38" t="str">
        <f>CONCATENATE("TAR",PRUEBATARIFA[[#This Row],[id]])</f>
        <v>TAR36</v>
      </c>
      <c r="D38" s="11">
        <f>VLOOKUP(G38,TARIFA[],2,FALSE)</f>
        <v>32</v>
      </c>
      <c r="E38" s="11">
        <f>VLOOKUP(H38,PRUEBA[],2,FALSE)</f>
        <v>28</v>
      </c>
      <c r="G38" s="38" t="s">
        <v>139</v>
      </c>
      <c r="H38" s="37" t="s">
        <v>137</v>
      </c>
    </row>
    <row r="39" spans="1:8" x14ac:dyDescent="0.25">
      <c r="A39" s="8" t="str">
        <f t="shared" si="0"/>
        <v>EXEC ADD_PLANTILLAPAQUETE 33,31</v>
      </c>
      <c r="B39">
        <v>37</v>
      </c>
      <c r="C39" t="str">
        <f>CONCATENATE("TAR",PRUEBATARIFA[[#This Row],[id]])</f>
        <v>TAR37</v>
      </c>
      <c r="D39" s="86">
        <f>VLOOKUP(G39,TARIFA[],2,FALSE)</f>
        <v>33</v>
      </c>
      <c r="E39" s="86">
        <f>VLOOKUP(H39,PRUEBA[],2,FALSE)</f>
        <v>31</v>
      </c>
      <c r="G39" s="38" t="s">
        <v>144</v>
      </c>
      <c r="H39" s="37" t="s">
        <v>156</v>
      </c>
    </row>
    <row r="40" spans="1:8" x14ac:dyDescent="0.25">
      <c r="A40" t="str">
        <f t="shared" si="0"/>
        <v>EXEC ADD_PLANTILLAPAQUETE 33,28</v>
      </c>
      <c r="B40">
        <v>38</v>
      </c>
      <c r="C40" t="str">
        <f>CONCATENATE("TAR",PRUEBATARIFA[[#This Row],[id]])</f>
        <v>TAR38</v>
      </c>
      <c r="D40" s="11">
        <f>VLOOKUP(G40,TARIFA[],2,FALSE)</f>
        <v>33</v>
      </c>
      <c r="E40" s="11">
        <f>VLOOKUP(H40,PRUEBA[],2,FALSE)</f>
        <v>28</v>
      </c>
      <c r="G40" s="5" t="s">
        <v>144</v>
      </c>
      <c r="H40" s="37" t="s">
        <v>137</v>
      </c>
    </row>
    <row r="41" spans="1:8" x14ac:dyDescent="0.25">
      <c r="A41" t="str">
        <f t="shared" si="0"/>
        <v>EXEC ADD_PLANTILLAPAQUETE 33,32</v>
      </c>
      <c r="B41">
        <v>39</v>
      </c>
      <c r="C41" t="str">
        <f>CONCATENATE("TAR",PRUEBATARIFA[[#This Row],[id]])</f>
        <v>TAR39</v>
      </c>
      <c r="D41" s="11">
        <f>VLOOKUP(G41,TARIFA[],2,FALSE)</f>
        <v>33</v>
      </c>
      <c r="E41" s="11">
        <f>VLOOKUP(H41,PRUEBA[],2,FALSE)</f>
        <v>32</v>
      </c>
      <c r="G41" s="5" t="s">
        <v>144</v>
      </c>
      <c r="H41" s="5" t="s">
        <v>292</v>
      </c>
    </row>
    <row r="42" spans="1:8" x14ac:dyDescent="0.25">
      <c r="A42" t="str">
        <f t="shared" si="0"/>
        <v>EXEC ADD_PLANTILLAPAQUETE 34,33</v>
      </c>
      <c r="B42" s="8">
        <v>40</v>
      </c>
      <c r="C42" t="str">
        <f>CONCATENATE("TAR",PRUEBATARIFA[[#This Row],[id]])</f>
        <v>TAR40</v>
      </c>
      <c r="D42" s="11">
        <f>VLOOKUP(G42,TARIFA[],2,FALSE)</f>
        <v>34</v>
      </c>
      <c r="E42" s="86">
        <f>VLOOKUP(H42,PRUEBA[],2,FALSE)</f>
        <v>33</v>
      </c>
      <c r="G42" s="38" t="s">
        <v>140</v>
      </c>
      <c r="H42" s="38" t="s">
        <v>140</v>
      </c>
    </row>
    <row r="43" spans="1:8" x14ac:dyDescent="0.25">
      <c r="A43" s="8" t="str">
        <f t="shared" si="0"/>
        <v>EXEC ADD_PLANTILLAPAQUETE 35,34</v>
      </c>
      <c r="B43" s="8">
        <v>41</v>
      </c>
      <c r="C43" t="str">
        <f>CONCATENATE("TAR",PRUEBATARIFA[[#This Row],[id]])</f>
        <v>TAR41</v>
      </c>
      <c r="D43" s="86">
        <f>VLOOKUP(G43,TARIFA[],2,FALSE)</f>
        <v>35</v>
      </c>
      <c r="E43" s="11">
        <f>VLOOKUP(H43,PRUEBA[],2,FALSE)</f>
        <v>34</v>
      </c>
      <c r="G43" s="5" t="s">
        <v>145</v>
      </c>
      <c r="H43" s="5" t="s">
        <v>145</v>
      </c>
    </row>
    <row r="44" spans="1:8" x14ac:dyDescent="0.25">
      <c r="A44" t="str">
        <f t="shared" si="0"/>
        <v>EXEC ADD_PLANTILLAPAQUETE 36,41</v>
      </c>
      <c r="B44">
        <v>42</v>
      </c>
      <c r="C44" t="str">
        <f>CONCATENATE("TAR",PRUEBATARIFA[[#This Row],[id]])</f>
        <v>TAR42</v>
      </c>
      <c r="D44" s="11">
        <f>VLOOKUP(G44,TARIFA[],2,FALSE)</f>
        <v>36</v>
      </c>
      <c r="E44" s="11">
        <f>VLOOKUP(H44,PRUEBA[],2,FALSE)</f>
        <v>41</v>
      </c>
      <c r="G44" s="38" t="s">
        <v>141</v>
      </c>
      <c r="H44" s="38" t="s">
        <v>141</v>
      </c>
    </row>
    <row r="45" spans="1:8" x14ac:dyDescent="0.25">
      <c r="A45" t="str">
        <f t="shared" si="0"/>
        <v>EXEC ADD_PLANTILLAPAQUETE 37,35</v>
      </c>
      <c r="B45">
        <v>43</v>
      </c>
      <c r="C45" t="str">
        <f>CONCATENATE("TAR",PRUEBATARIFA[[#This Row],[id]])</f>
        <v>TAR43</v>
      </c>
      <c r="D45" s="11">
        <f>VLOOKUP(G45,TARIFA[],2,FALSE)</f>
        <v>37</v>
      </c>
      <c r="E45" s="86">
        <f>VLOOKUP(H45,PRUEBA[],2,FALSE)</f>
        <v>35</v>
      </c>
      <c r="G45" s="38" t="s">
        <v>69</v>
      </c>
      <c r="H45" s="38" t="s">
        <v>69</v>
      </c>
    </row>
    <row r="46" spans="1:8" x14ac:dyDescent="0.25">
      <c r="A46" t="str">
        <f t="shared" si="0"/>
        <v>EXEC ADD_PLANTILLAPAQUETE 38,36</v>
      </c>
      <c r="B46">
        <v>44</v>
      </c>
      <c r="C46" t="str">
        <f>CONCATENATE("TAR",PRUEBATARIFA[[#This Row],[id]])</f>
        <v>TAR44</v>
      </c>
      <c r="D46" s="11">
        <f>VLOOKUP(G46,TARIFA[],2,FALSE)</f>
        <v>38</v>
      </c>
      <c r="E46" s="11">
        <f>VLOOKUP(H46,PRUEBA[],2,FALSE)</f>
        <v>36</v>
      </c>
      <c r="G46" s="5" t="s">
        <v>121</v>
      </c>
      <c r="H46" s="5" t="s">
        <v>121</v>
      </c>
    </row>
    <row r="47" spans="1:8" x14ac:dyDescent="0.25">
      <c r="A47" s="8" t="str">
        <f t="shared" si="0"/>
        <v>EXEC ADD_PLANTILLAPAQUETE 39,37</v>
      </c>
      <c r="B47" s="8">
        <v>45</v>
      </c>
      <c r="C47" t="str">
        <f>CONCATENATE("TAR",PRUEBATARIFA[[#This Row],[id]])</f>
        <v>TAR45</v>
      </c>
      <c r="D47" s="86">
        <f>VLOOKUP(G47,TARIFA[],2,FALSE)</f>
        <v>39</v>
      </c>
      <c r="E47" s="11">
        <f>VLOOKUP(H47,PRUEBA[],2,FALSE)</f>
        <v>37</v>
      </c>
      <c r="G47" s="5" t="s">
        <v>123</v>
      </c>
      <c r="H47" s="5" t="s">
        <v>123</v>
      </c>
    </row>
    <row r="48" spans="1:8" x14ac:dyDescent="0.25">
      <c r="A48" t="str">
        <f t="shared" si="0"/>
        <v>EXEC ADD_PLANTILLAPAQUETE 40,38</v>
      </c>
      <c r="B48" s="8">
        <v>46</v>
      </c>
      <c r="C48" t="str">
        <f>CONCATENATE("TAR",PRUEBATARIFA[[#This Row],[id]])</f>
        <v>TAR46</v>
      </c>
      <c r="D48" s="11">
        <f>VLOOKUP(G48,TARIFA[],2,FALSE)</f>
        <v>40</v>
      </c>
      <c r="E48" s="86">
        <f>VLOOKUP(H48,PRUEBA[],2,FALSE)</f>
        <v>38</v>
      </c>
      <c r="G48" s="38" t="s">
        <v>70</v>
      </c>
      <c r="H48" s="38" t="s">
        <v>70</v>
      </c>
    </row>
    <row r="49" spans="1:8" x14ac:dyDescent="0.25">
      <c r="A49" t="str">
        <f t="shared" si="0"/>
        <v>EXEC ADD_PLANTILLAPAQUETE 41,39</v>
      </c>
      <c r="B49">
        <v>47</v>
      </c>
      <c r="C49" t="str">
        <f>CONCATENATE("TAR",PRUEBATARIFA[[#This Row],[id]])</f>
        <v>TAR47</v>
      </c>
      <c r="D49" s="11">
        <f>VLOOKUP(G49,TARIFA[],2,FALSE)</f>
        <v>41</v>
      </c>
      <c r="E49" s="11">
        <f>VLOOKUP(H49,PRUEBA[],2,FALSE)</f>
        <v>39</v>
      </c>
      <c r="G49" s="5" t="s">
        <v>122</v>
      </c>
      <c r="H49" s="5" t="s">
        <v>122</v>
      </c>
    </row>
    <row r="50" spans="1:8" x14ac:dyDescent="0.25">
      <c r="A50" t="str">
        <f t="shared" si="0"/>
        <v>EXEC ADD_PLANTILLAPAQUETE 42,40</v>
      </c>
      <c r="B50">
        <v>48</v>
      </c>
      <c r="C50" t="str">
        <f>CONCATENATE("TAR",PRUEBATARIFA[[#This Row],[id]])</f>
        <v>TAR48</v>
      </c>
      <c r="D50" s="11">
        <f>VLOOKUP(G50,TARIFA[],2,FALSE)</f>
        <v>42</v>
      </c>
      <c r="E50" s="11">
        <f>VLOOKUP(H50,PRUEBA[],2,FALSE)</f>
        <v>40</v>
      </c>
      <c r="G50" s="5" t="s">
        <v>146</v>
      </c>
      <c r="H50" s="5" t="s">
        <v>146</v>
      </c>
    </row>
    <row r="51" spans="1:8" x14ac:dyDescent="0.25">
      <c r="A51" s="8" t="str">
        <f t="shared" si="0"/>
        <v>EXEC ADD_PLANTILLAPAQUETE 43,29</v>
      </c>
      <c r="B51">
        <v>49</v>
      </c>
      <c r="C51" t="str">
        <f>CONCATENATE("TAR",PRUEBATARIFA[[#This Row],[id]])</f>
        <v>TAR49</v>
      </c>
      <c r="D51" s="86">
        <f>VLOOKUP(G51,TARIFA[],2,FALSE)</f>
        <v>43</v>
      </c>
      <c r="E51" s="86">
        <f>VLOOKUP(H51,PRUEBA[],2,FALSE)</f>
        <v>29</v>
      </c>
      <c r="G51" s="38" t="s">
        <v>142</v>
      </c>
      <c r="H51" s="109" t="s">
        <v>323</v>
      </c>
    </row>
    <row r="52" spans="1:8" x14ac:dyDescent="0.25">
      <c r="A52" t="str">
        <f t="shared" si="0"/>
        <v>EXEC ADD_PLANTILLAPAQUETE 44,42</v>
      </c>
      <c r="B52" s="8">
        <v>50</v>
      </c>
      <c r="C52" t="str">
        <f>CONCATENATE("TAR",PRUEBATARIFA[[#This Row],[id]])</f>
        <v>TAR50</v>
      </c>
      <c r="D52" s="11">
        <f>VLOOKUP(G52,TARIFA[],2,FALSE)</f>
        <v>44</v>
      </c>
      <c r="E52" s="11">
        <f>VLOOKUP(H52,PRUEBA[],2,FALSE)</f>
        <v>42</v>
      </c>
      <c r="G52" s="38" t="s">
        <v>17</v>
      </c>
      <c r="H52" s="38" t="s">
        <v>17</v>
      </c>
    </row>
    <row r="53" spans="1:8" x14ac:dyDescent="0.25">
      <c r="A53" t="str">
        <f t="shared" si="0"/>
        <v>EXEC ADD_PLANTILLAPAQUETE 45,43</v>
      </c>
      <c r="B53" s="8">
        <v>51</v>
      </c>
      <c r="C53" t="str">
        <f>CONCATENATE("TAR",PRUEBATARIFA[[#This Row],[id]])</f>
        <v>TAR51</v>
      </c>
      <c r="D53" s="11">
        <f>VLOOKUP(G53,TARIFA[],2,FALSE)</f>
        <v>45</v>
      </c>
      <c r="E53" s="11">
        <f>VLOOKUP(H53,PRUEBA[],2,FALSE)</f>
        <v>43</v>
      </c>
      <c r="G53" s="38" t="s">
        <v>18</v>
      </c>
      <c r="H53" s="38" t="s">
        <v>18</v>
      </c>
    </row>
    <row r="54" spans="1:8" x14ac:dyDescent="0.25">
      <c r="A54" t="str">
        <f t="shared" si="0"/>
        <v>EXEC ADD_PLANTILLAPAQUETE 46,44</v>
      </c>
      <c r="B54">
        <v>52</v>
      </c>
      <c r="C54" t="str">
        <f>CONCATENATE("TAR",PRUEBATARIFA[[#This Row],[id]])</f>
        <v>TAR52</v>
      </c>
      <c r="D54" s="11">
        <f>VLOOKUP(G54,TARIFA[],2,FALSE)</f>
        <v>46</v>
      </c>
      <c r="E54" s="86">
        <f>VLOOKUP(H54,PRUEBA[],2,FALSE)</f>
        <v>44</v>
      </c>
      <c r="G54" s="38" t="s">
        <v>135</v>
      </c>
      <c r="H54" s="38" t="s">
        <v>135</v>
      </c>
    </row>
    <row r="55" spans="1:8" x14ac:dyDescent="0.25">
      <c r="A55" s="8" t="str">
        <f t="shared" si="0"/>
        <v>EXEC ADD_PLANTILLAPAQUETE 47,45</v>
      </c>
      <c r="B55">
        <v>53</v>
      </c>
      <c r="C55" t="str">
        <f>CONCATENATE("TAR",PRUEBATARIFA[[#This Row],[id]])</f>
        <v>TAR53</v>
      </c>
      <c r="D55" s="86">
        <f>VLOOKUP(G55,TARIFA[],2,FALSE)</f>
        <v>47</v>
      </c>
      <c r="E55" s="11">
        <f>VLOOKUP(H55,PRUEBA[],2,FALSE)</f>
        <v>45</v>
      </c>
      <c r="G55" s="38" t="s">
        <v>30</v>
      </c>
      <c r="H55" s="38" t="s">
        <v>30</v>
      </c>
    </row>
    <row r="56" spans="1:8" x14ac:dyDescent="0.25">
      <c r="A56" t="str">
        <f t="shared" si="0"/>
        <v>EXEC ADD_PLANTILLAPAQUETE 48,47</v>
      </c>
      <c r="B56">
        <v>54</v>
      </c>
      <c r="C56" t="str">
        <f>CONCATENATE("TAR",PRUEBATARIFA[[#This Row],[id]])</f>
        <v>TAR54</v>
      </c>
      <c r="D56" s="11">
        <f>VLOOKUP(G56,TARIFA[],2,FALSE)</f>
        <v>48</v>
      </c>
      <c r="E56" s="11">
        <f>VLOOKUP(H56,PRUEBA[],2,FALSE)</f>
        <v>47</v>
      </c>
      <c r="G56" s="38" t="s">
        <v>31</v>
      </c>
      <c r="H56" s="38" t="s">
        <v>31</v>
      </c>
    </row>
    <row r="57" spans="1:8" x14ac:dyDescent="0.25">
      <c r="A57" t="str">
        <f t="shared" si="0"/>
        <v>EXEC ADD_PLANTILLAPAQUETE 49,48</v>
      </c>
      <c r="B57" s="8">
        <v>55</v>
      </c>
      <c r="C57" t="str">
        <f>CONCATENATE("TAR",PRUEBATARIFA[[#This Row],[id]])</f>
        <v>TAR55</v>
      </c>
      <c r="D57" s="11">
        <f>VLOOKUP(G57,TARIFA[],2,FALSE)</f>
        <v>49</v>
      </c>
      <c r="E57" s="86">
        <f>VLOOKUP(H57,PRUEBA[],2,FALSE)</f>
        <v>48</v>
      </c>
      <c r="G57" s="38" t="s">
        <v>27</v>
      </c>
      <c r="H57" s="38" t="s">
        <v>27</v>
      </c>
    </row>
    <row r="58" spans="1:8" x14ac:dyDescent="0.25">
      <c r="A58" t="str">
        <f t="shared" si="0"/>
        <v>EXEC ADD_PLANTILLAPAQUETE 50,49</v>
      </c>
      <c r="B58" s="8">
        <v>56</v>
      </c>
      <c r="C58" t="str">
        <f>CONCATENATE("TAR",PRUEBATARIFA[[#This Row],[id]])</f>
        <v>TAR56</v>
      </c>
      <c r="D58" s="11">
        <f>VLOOKUP(G58,TARIFA[],2,FALSE)</f>
        <v>50</v>
      </c>
      <c r="E58" s="11">
        <f>VLOOKUP(H58,PRUEBA[],2,FALSE)</f>
        <v>49</v>
      </c>
      <c r="G58" s="38" t="s">
        <v>19</v>
      </c>
      <c r="H58" s="38" t="s">
        <v>19</v>
      </c>
    </row>
    <row r="59" spans="1:8" x14ac:dyDescent="0.25">
      <c r="A59" s="8" t="str">
        <f t="shared" si="0"/>
        <v>EXEC ADD_PLANTILLAPAQUETE 51,50</v>
      </c>
      <c r="B59">
        <v>57</v>
      </c>
      <c r="C59" t="str">
        <f>CONCATENATE("TAR",PRUEBATARIFA[[#This Row],[id]])</f>
        <v>TAR57</v>
      </c>
      <c r="D59" s="86">
        <f>VLOOKUP(G59,TARIFA[],2,FALSE)</f>
        <v>51</v>
      </c>
      <c r="E59" s="11">
        <f>VLOOKUP(H59,PRUEBA[],2,FALSE)</f>
        <v>50</v>
      </c>
      <c r="G59" s="38" t="s">
        <v>20</v>
      </c>
      <c r="H59" s="38" t="s">
        <v>20</v>
      </c>
    </row>
    <row r="60" spans="1:8" x14ac:dyDescent="0.25">
      <c r="A60" t="str">
        <f t="shared" si="0"/>
        <v>EXEC ADD_PLANTILLAPAQUETE 52,51</v>
      </c>
      <c r="B60">
        <v>58</v>
      </c>
      <c r="C60" t="str">
        <f>CONCATENATE("TAR",PRUEBATARIFA[[#This Row],[id]])</f>
        <v>TAR58</v>
      </c>
      <c r="D60" s="11">
        <f>VLOOKUP(G60,TARIFA[],2,FALSE)</f>
        <v>52</v>
      </c>
      <c r="E60" s="86">
        <f>VLOOKUP(H60,PRUEBA[],2,FALSE)</f>
        <v>51</v>
      </c>
      <c r="G60" s="38" t="s">
        <v>21</v>
      </c>
      <c r="H60" s="38" t="s">
        <v>21</v>
      </c>
    </row>
    <row r="61" spans="1:8" x14ac:dyDescent="0.25">
      <c r="A61" t="str">
        <f t="shared" si="0"/>
        <v>EXEC ADD_PLANTILLAPAQUETE 53,52</v>
      </c>
      <c r="B61">
        <v>59</v>
      </c>
      <c r="C61" t="str">
        <f>CONCATENATE("TAR",PRUEBATARIFA[[#This Row],[id]])</f>
        <v>TAR59</v>
      </c>
      <c r="D61" s="11">
        <f>VLOOKUP(G61,TARIFA[],2,FALSE)</f>
        <v>53</v>
      </c>
      <c r="E61" s="11">
        <f>VLOOKUP(H61,PRUEBA[],2,FALSE)</f>
        <v>52</v>
      </c>
      <c r="G61" s="38" t="s">
        <v>32</v>
      </c>
      <c r="H61" s="38" t="s">
        <v>32</v>
      </c>
    </row>
    <row r="62" spans="1:8" x14ac:dyDescent="0.25">
      <c r="A62" t="str">
        <f t="shared" si="0"/>
        <v>EXEC ADD_PLANTILLAPAQUETE 54,54</v>
      </c>
      <c r="B62" s="8">
        <v>60</v>
      </c>
      <c r="C62" t="str">
        <f>CONCATENATE("TAR",PRUEBATARIFA[[#This Row],[id]])</f>
        <v>TAR60</v>
      </c>
      <c r="D62" s="11">
        <f>VLOOKUP(G62,TARIFA[],2,FALSE)</f>
        <v>54</v>
      </c>
      <c r="E62" s="11">
        <f>VLOOKUP(H62,PRUEBA[],2,FALSE)</f>
        <v>54</v>
      </c>
      <c r="G62" s="38" t="s">
        <v>346</v>
      </c>
      <c r="H62" s="39" t="s">
        <v>345</v>
      </c>
    </row>
    <row r="63" spans="1:8" x14ac:dyDescent="0.25">
      <c r="A63" s="8" t="str">
        <f t="shared" si="0"/>
        <v>EXEC ADD_PLANTILLAPAQUETE 55,55</v>
      </c>
      <c r="B63" s="8">
        <v>61</v>
      </c>
      <c r="C63" t="str">
        <f>CONCATENATE("TAR",PRUEBATARIFA[[#This Row],[id]])</f>
        <v>TAR61</v>
      </c>
      <c r="D63" s="86">
        <f>VLOOKUP(G63,TARIFA[],2,FALSE)</f>
        <v>55</v>
      </c>
      <c r="E63" s="86">
        <f>VLOOKUP(H63,PRUEBA[],2,FALSE)</f>
        <v>55</v>
      </c>
      <c r="G63" s="38" t="s">
        <v>23</v>
      </c>
      <c r="H63" s="38" t="s">
        <v>23</v>
      </c>
    </row>
    <row r="64" spans="1:8" x14ac:dyDescent="0.25">
      <c r="A64" t="str">
        <f t="shared" si="0"/>
        <v>EXEC ADD_PLANTILLAPAQUETE 56,56</v>
      </c>
      <c r="B64">
        <v>62</v>
      </c>
      <c r="C64" t="str">
        <f>CONCATENATE("TAR",PRUEBATARIFA[[#This Row],[id]])</f>
        <v>TAR62</v>
      </c>
      <c r="D64" s="11">
        <f>VLOOKUP(G64,TARIFA[],2,FALSE)</f>
        <v>56</v>
      </c>
      <c r="E64" s="11">
        <f>VLOOKUP(H64,PRUEBA[],2,FALSE)</f>
        <v>56</v>
      </c>
      <c r="G64" s="38" t="s">
        <v>22</v>
      </c>
      <c r="H64" s="38" t="s">
        <v>22</v>
      </c>
    </row>
    <row r="65" spans="1:8" x14ac:dyDescent="0.25">
      <c r="A65" t="str">
        <f t="shared" si="0"/>
        <v>EXEC ADD_PLANTILLAPAQUETE 57,57</v>
      </c>
      <c r="B65">
        <v>63</v>
      </c>
      <c r="C65" t="str">
        <f>CONCATENATE("TAR",PRUEBATARIFA[[#This Row],[id]])</f>
        <v>TAR63</v>
      </c>
      <c r="D65" s="11">
        <f>VLOOKUP(G65,TARIFA[],2,FALSE)</f>
        <v>57</v>
      </c>
      <c r="E65" s="11">
        <f>VLOOKUP(H65,PRUEBA[],2,FALSE)</f>
        <v>57</v>
      </c>
      <c r="G65" s="48" t="s">
        <v>300</v>
      </c>
      <c r="H65" s="48" t="s">
        <v>300</v>
      </c>
    </row>
    <row r="66" spans="1:8" x14ac:dyDescent="0.25">
      <c r="A66" t="str">
        <f t="shared" si="0"/>
        <v>EXEC ADD_PLANTILLAPAQUETE 58,58</v>
      </c>
      <c r="B66">
        <v>64</v>
      </c>
      <c r="C66" t="str">
        <f>CONCATENATE("TAR",PRUEBATARIFA[[#This Row],[id]])</f>
        <v>TAR64</v>
      </c>
      <c r="D66" s="11">
        <f>VLOOKUP(G66,TARIFA[],2,FALSE)</f>
        <v>58</v>
      </c>
      <c r="E66" s="86">
        <f>VLOOKUP(H66,PRUEBA[],2,FALSE)</f>
        <v>58</v>
      </c>
      <c r="G66" s="38" t="s">
        <v>26</v>
      </c>
      <c r="H66" s="38" t="s">
        <v>26</v>
      </c>
    </row>
    <row r="67" spans="1:8" x14ac:dyDescent="0.25">
      <c r="A67" s="8" t="str">
        <f t="shared" si="0"/>
        <v>EXEC ADD_PLANTILLAPAQUETE 59,53</v>
      </c>
      <c r="B67" s="8">
        <v>65</v>
      </c>
      <c r="C67" t="str">
        <f>CONCATENATE("TAR",PRUEBATARIFA[[#This Row],[id]])</f>
        <v>TAR65</v>
      </c>
      <c r="D67" s="86">
        <f>VLOOKUP(G67,TARIFA[],2,FALSE)</f>
        <v>59</v>
      </c>
      <c r="E67" s="11">
        <f>VLOOKUP(H67,PRUEBA[],2,FALSE)</f>
        <v>53</v>
      </c>
      <c r="G67" s="38" t="s">
        <v>157</v>
      </c>
      <c r="H67" s="38" t="s">
        <v>24</v>
      </c>
    </row>
    <row r="68" spans="1:8" x14ac:dyDescent="0.25">
      <c r="A68" t="str">
        <f t="shared" ref="A68:A101" si="1">CONCATENATE($A$1," ",D68,",",E68)</f>
        <v>EXEC ADD_PLANTILLAPAQUETE 59,43</v>
      </c>
      <c r="B68" s="8">
        <v>66</v>
      </c>
      <c r="C68" t="str">
        <f>CONCATENATE("TAR",PRUEBATARIFA[[#This Row],[id]])</f>
        <v>TAR66</v>
      </c>
      <c r="D68" s="11">
        <f>VLOOKUP(G68,TARIFA[],2,FALSE)</f>
        <v>59</v>
      </c>
      <c r="E68" s="11">
        <f>VLOOKUP(H68,PRUEBA[],2,FALSE)</f>
        <v>43</v>
      </c>
      <c r="G68" s="38" t="s">
        <v>157</v>
      </c>
      <c r="H68" s="38" t="s">
        <v>18</v>
      </c>
    </row>
    <row r="69" spans="1:8" x14ac:dyDescent="0.25">
      <c r="A69" t="str">
        <f t="shared" si="1"/>
        <v>EXEC ADD_PLANTILLAPAQUETE 59,59</v>
      </c>
      <c r="B69">
        <v>67</v>
      </c>
      <c r="C69" t="str">
        <f>CONCATENATE("TAR",PRUEBATARIFA[[#This Row],[id]])</f>
        <v>TAR67</v>
      </c>
      <c r="D69" s="11">
        <f>VLOOKUP(G69,TARIFA[],2,FALSE)</f>
        <v>59</v>
      </c>
      <c r="E69" s="86">
        <f>VLOOKUP(H69,PRUEBA[],2,FALSE)</f>
        <v>59</v>
      </c>
      <c r="G69" s="38" t="s">
        <v>157</v>
      </c>
      <c r="H69" s="38" t="s">
        <v>158</v>
      </c>
    </row>
    <row r="70" spans="1:8" x14ac:dyDescent="0.25">
      <c r="A70" t="str">
        <f t="shared" si="1"/>
        <v>EXEC ADD_PLANTILLAPAQUETE 60,60</v>
      </c>
      <c r="B70">
        <v>68</v>
      </c>
      <c r="C70" t="str">
        <f>CONCATENATE("TAR",PRUEBATARIFA[[#This Row],[id]])</f>
        <v>TAR68</v>
      </c>
      <c r="D70" s="11">
        <f>VLOOKUP(G70,TARIFA[],2,FALSE)</f>
        <v>60</v>
      </c>
      <c r="E70" s="11">
        <f>VLOOKUP(H70,PRUEBA[],2,FALSE)</f>
        <v>60</v>
      </c>
      <c r="G70" s="38" t="s">
        <v>134</v>
      </c>
      <c r="H70" s="38" t="s">
        <v>134</v>
      </c>
    </row>
    <row r="71" spans="1:8" x14ac:dyDescent="0.25">
      <c r="A71" s="8" t="str">
        <f t="shared" si="1"/>
        <v>EXEC ADD_PLANTILLAPAQUETE 61,61</v>
      </c>
      <c r="B71">
        <v>69</v>
      </c>
      <c r="C71" t="str">
        <f>CONCATENATE("TAR",PRUEBATARIFA[[#This Row],[id]])</f>
        <v>TAR69</v>
      </c>
      <c r="D71" s="86">
        <f>VLOOKUP(G71,TARIFA[],2,FALSE)</f>
        <v>61</v>
      </c>
      <c r="E71" s="11">
        <f>VLOOKUP(H71,PRUEBA[],2,FALSE)</f>
        <v>61</v>
      </c>
      <c r="G71" s="38" t="s">
        <v>35</v>
      </c>
      <c r="H71" s="38" t="s">
        <v>35</v>
      </c>
    </row>
    <row r="72" spans="1:8" x14ac:dyDescent="0.25">
      <c r="A72" t="str">
        <f t="shared" si="1"/>
        <v>EXEC ADD_PLANTILLAPAQUETE 62,62</v>
      </c>
      <c r="B72" s="8">
        <v>70</v>
      </c>
      <c r="C72" t="str">
        <f>CONCATENATE("TAR",PRUEBATARIFA[[#This Row],[id]])</f>
        <v>TAR70</v>
      </c>
      <c r="D72" s="11">
        <f>VLOOKUP(G72,TARIFA[],2,FALSE)</f>
        <v>62</v>
      </c>
      <c r="E72" s="86">
        <f>VLOOKUP(H72,PRUEBA[],2,FALSE)</f>
        <v>62</v>
      </c>
      <c r="G72" s="38" t="s">
        <v>34</v>
      </c>
      <c r="H72" s="38" t="s">
        <v>34</v>
      </c>
    </row>
    <row r="73" spans="1:8" x14ac:dyDescent="0.25">
      <c r="A73" t="str">
        <f t="shared" si="1"/>
        <v>EXEC ADD_PLANTILLAPAQUETE 63,63</v>
      </c>
      <c r="B73" s="8">
        <v>71</v>
      </c>
      <c r="C73" t="str">
        <f>CONCATENATE("TAR",PRUEBATARIFA[[#This Row],[id]])</f>
        <v>TAR71</v>
      </c>
      <c r="D73" s="11">
        <f>VLOOKUP(G73,TARIFA[],2,FALSE)</f>
        <v>63</v>
      </c>
      <c r="E73" s="11">
        <f>VLOOKUP(H73,PRUEBA[],2,FALSE)</f>
        <v>63</v>
      </c>
      <c r="G73" s="38" t="s">
        <v>28</v>
      </c>
      <c r="H73" s="38" t="s">
        <v>28</v>
      </c>
    </row>
    <row r="74" spans="1:8" x14ac:dyDescent="0.25">
      <c r="A74" t="str">
        <f t="shared" si="1"/>
        <v>EXEC ADD_PLANTILLAPAQUETE 64,64</v>
      </c>
      <c r="B74">
        <v>72</v>
      </c>
      <c r="C74" t="str">
        <f>CONCATENATE("TAR",PRUEBATARIFA[[#This Row],[id]])</f>
        <v>TAR72</v>
      </c>
      <c r="D74" s="11">
        <f>VLOOKUP(G74,TARIFA[],2,FALSE)</f>
        <v>64</v>
      </c>
      <c r="E74" s="11">
        <f>VLOOKUP(H74,PRUEBA[],2,FALSE)</f>
        <v>64</v>
      </c>
      <c r="G74" s="38" t="s">
        <v>33</v>
      </c>
      <c r="H74" s="38" t="s">
        <v>33</v>
      </c>
    </row>
    <row r="75" spans="1:8" x14ac:dyDescent="0.25">
      <c r="A75" s="8" t="str">
        <f t="shared" si="1"/>
        <v>EXEC ADD_PLANTILLAPAQUETE 66,48</v>
      </c>
      <c r="B75">
        <v>73</v>
      </c>
      <c r="C75" t="str">
        <f>CONCATENATE("TAR",PRUEBATARIFA[[#This Row],[id]])</f>
        <v>TAR73</v>
      </c>
      <c r="D75" s="86">
        <f>VLOOKUP(G75,TARIFA[],2,FALSE)</f>
        <v>66</v>
      </c>
      <c r="E75" s="86">
        <f>VLOOKUP(H75,PRUEBA[],2,FALSE)</f>
        <v>48</v>
      </c>
      <c r="G75" s="38" t="s">
        <v>334</v>
      </c>
      <c r="H75" s="38" t="s">
        <v>27</v>
      </c>
    </row>
    <row r="76" spans="1:8" x14ac:dyDescent="0.25">
      <c r="A76" t="str">
        <f t="shared" si="1"/>
        <v>EXEC ADD_PLANTILLAPAQUETE 66,63</v>
      </c>
      <c r="B76">
        <v>74</v>
      </c>
      <c r="C76" t="str">
        <f>CONCATENATE("TAR",PRUEBATARIFA[[#This Row],[id]])</f>
        <v>TAR74</v>
      </c>
      <c r="D76" s="11">
        <f>VLOOKUP(G76,TARIFA[],2,FALSE)</f>
        <v>66</v>
      </c>
      <c r="E76" s="11">
        <f>VLOOKUP(H76,PRUEBA[],2,FALSE)</f>
        <v>63</v>
      </c>
      <c r="G76" s="38" t="s">
        <v>334</v>
      </c>
      <c r="H76" s="38" t="s">
        <v>28</v>
      </c>
    </row>
    <row r="77" spans="1:8" x14ac:dyDescent="0.25">
      <c r="A77" t="str">
        <f t="shared" si="1"/>
        <v>EXEC ADD_PLANTILLAPAQUETE 66,45</v>
      </c>
      <c r="B77" s="8">
        <v>75</v>
      </c>
      <c r="C77" t="str">
        <f>CONCATENATE("TAR",PRUEBATARIFA[[#This Row],[id]])</f>
        <v>TAR75</v>
      </c>
      <c r="D77" s="11">
        <f>VLOOKUP(G77,TARIFA[],2,FALSE)</f>
        <v>66</v>
      </c>
      <c r="E77" s="11">
        <f>VLOOKUP(H77,PRUEBA[],2,FALSE)</f>
        <v>45</v>
      </c>
      <c r="G77" s="38" t="s">
        <v>334</v>
      </c>
      <c r="H77" s="38" t="s">
        <v>30</v>
      </c>
    </row>
    <row r="78" spans="1:8" x14ac:dyDescent="0.25">
      <c r="A78" t="str">
        <f t="shared" si="1"/>
        <v>EXEC ADD_PLANTILLAPAQUETE 66,47</v>
      </c>
      <c r="B78" s="8">
        <v>76</v>
      </c>
      <c r="C78" t="str">
        <f>CONCATENATE("TAR",PRUEBATARIFA[[#This Row],[id]])</f>
        <v>TAR76</v>
      </c>
      <c r="D78" s="11">
        <f>VLOOKUP(G78,TARIFA[],2,FALSE)</f>
        <v>66</v>
      </c>
      <c r="E78" s="86">
        <f>VLOOKUP(H78,PRUEBA[],2,FALSE)</f>
        <v>47</v>
      </c>
      <c r="G78" s="38" t="s">
        <v>334</v>
      </c>
      <c r="H78" s="38" t="s">
        <v>31</v>
      </c>
    </row>
    <row r="79" spans="1:8" x14ac:dyDescent="0.25">
      <c r="A79" s="8" t="str">
        <f t="shared" si="1"/>
        <v>EXEC ADD_PLANTILLAPAQUETE 66,46</v>
      </c>
      <c r="B79">
        <v>77</v>
      </c>
      <c r="C79" t="str">
        <f>CONCATENATE("TAR",PRUEBATARIFA[[#This Row],[id]])</f>
        <v>TAR77</v>
      </c>
      <c r="D79" s="86">
        <f>VLOOKUP(G79,TARIFA[],2,FALSE)</f>
        <v>66</v>
      </c>
      <c r="E79" s="11">
        <f>VLOOKUP(H79,PRUEBA[],2,FALSE)</f>
        <v>46</v>
      </c>
      <c r="G79" s="38" t="s">
        <v>334</v>
      </c>
      <c r="H79" s="38" t="s">
        <v>170</v>
      </c>
    </row>
    <row r="80" spans="1:8" x14ac:dyDescent="0.25">
      <c r="A80" t="str">
        <f t="shared" si="1"/>
        <v>EXEC ADD_PLANTILLAPAQUETE 69,30</v>
      </c>
      <c r="B80">
        <v>78</v>
      </c>
      <c r="C80" t="str">
        <f>CONCATENATE("TAR",PRUEBATARIFA[[#This Row],[id]])</f>
        <v>TAR78</v>
      </c>
      <c r="D80" s="11">
        <f>VLOOKUP(G80,TARIFA[],2,FALSE)</f>
        <v>69</v>
      </c>
      <c r="E80" s="11">
        <f>VLOOKUP(H80,PRUEBA[],2,FALSE)</f>
        <v>30</v>
      </c>
      <c r="G80" s="38" t="s">
        <v>337</v>
      </c>
      <c r="H80" s="38" t="s">
        <v>325</v>
      </c>
    </row>
    <row r="81" spans="1:8" x14ac:dyDescent="0.25">
      <c r="A81" t="str">
        <f t="shared" si="1"/>
        <v>EXEC ADD_PLANTILLAPAQUETE 69,28</v>
      </c>
      <c r="B81">
        <v>79</v>
      </c>
      <c r="C81" t="str">
        <f>CONCATENATE("TAR",PRUEBATARIFA[[#This Row],[id]])</f>
        <v>TAR79</v>
      </c>
      <c r="D81" s="11">
        <f>VLOOKUP(G81,TARIFA[],2,FALSE)</f>
        <v>69</v>
      </c>
      <c r="E81" s="86">
        <f>VLOOKUP(H81,PRUEBA[],2,FALSE)</f>
        <v>28</v>
      </c>
      <c r="G81" s="38" t="s">
        <v>337</v>
      </c>
      <c r="H81" s="37" t="s">
        <v>137</v>
      </c>
    </row>
    <row r="82" spans="1:8" x14ac:dyDescent="0.25">
      <c r="A82" t="str">
        <f t="shared" si="1"/>
        <v>EXEC ADD_PLANTILLAPAQUETE 69,5</v>
      </c>
      <c r="B82" s="8">
        <v>80</v>
      </c>
      <c r="C82" t="str">
        <f>CONCATENATE("TAR",PRUEBATARIFA[[#This Row],[id]])</f>
        <v>TAR80</v>
      </c>
      <c r="D82" s="11">
        <f>VLOOKUP(G82,TARIFA[],2,FALSE)</f>
        <v>69</v>
      </c>
      <c r="E82" s="11">
        <f>VLOOKUP(H82,PRUEBA[],2,FALSE)</f>
        <v>5</v>
      </c>
      <c r="G82" s="38" t="s">
        <v>337</v>
      </c>
      <c r="H82" s="38" t="s">
        <v>0</v>
      </c>
    </row>
    <row r="83" spans="1:8" x14ac:dyDescent="0.25">
      <c r="A83" s="8" t="str">
        <f t="shared" si="1"/>
        <v>EXEC ADD_PLANTILLAPAQUETE 69,27</v>
      </c>
      <c r="B83" s="8">
        <v>81</v>
      </c>
      <c r="C83" t="str">
        <f>CONCATENATE("TAR",PRUEBATARIFA[[#This Row],[id]])</f>
        <v>TAR81</v>
      </c>
      <c r="D83" s="86">
        <f>VLOOKUP(G83,TARIFA[],2,FALSE)</f>
        <v>69</v>
      </c>
      <c r="E83" s="11">
        <f>VLOOKUP(H83,PRUEBA[],2,FALSE)</f>
        <v>27</v>
      </c>
      <c r="G83" s="38" t="s">
        <v>337</v>
      </c>
      <c r="H83" s="37" t="s">
        <v>46</v>
      </c>
    </row>
    <row r="84" spans="1:8" x14ac:dyDescent="0.25">
      <c r="A84" t="str">
        <f t="shared" si="1"/>
        <v>EXEC ADD_PLANTILLAPAQUETE 69,23</v>
      </c>
      <c r="B84">
        <v>82</v>
      </c>
      <c r="C84" t="str">
        <f>CONCATENATE("TAR",PRUEBATARIFA[[#This Row],[id]])</f>
        <v>TAR82</v>
      </c>
      <c r="D84" s="11">
        <f>VLOOKUP(G84,TARIFA[],2,FALSE)</f>
        <v>69</v>
      </c>
      <c r="E84" s="86">
        <f>VLOOKUP(H84,PRUEBA[],2,FALSE)</f>
        <v>23</v>
      </c>
      <c r="G84" s="38" t="s">
        <v>337</v>
      </c>
      <c r="H84" s="37" t="s">
        <v>54</v>
      </c>
    </row>
    <row r="85" spans="1:8" x14ac:dyDescent="0.25">
      <c r="A85" t="str">
        <f t="shared" si="1"/>
        <v>EXEC ADD_PLANTILLAPAQUETE 69,55</v>
      </c>
      <c r="B85">
        <v>83</v>
      </c>
      <c r="C85" t="str">
        <f>CONCATENATE("TAR",PRUEBATARIFA[[#This Row],[id]])</f>
        <v>TAR83</v>
      </c>
      <c r="D85" s="11">
        <f>VLOOKUP(G85,TARIFA[],2,FALSE)</f>
        <v>69</v>
      </c>
      <c r="E85" s="11">
        <f>VLOOKUP(H85,PRUEBA[],2,FALSE)</f>
        <v>55</v>
      </c>
      <c r="G85" s="38" t="s">
        <v>337</v>
      </c>
      <c r="H85" s="38" t="s">
        <v>23</v>
      </c>
    </row>
    <row r="86" spans="1:8" x14ac:dyDescent="0.25">
      <c r="A86" t="str">
        <f t="shared" si="1"/>
        <v>EXEC ADD_PLANTILLAPAQUETE 69,3</v>
      </c>
      <c r="B86">
        <v>84</v>
      </c>
      <c r="C86" t="str">
        <f>CONCATENATE("TAR",PRUEBATARIFA[[#This Row],[id]])</f>
        <v>TAR84</v>
      </c>
      <c r="D86" s="11">
        <f>VLOOKUP(G86,TARIFA[],2,FALSE)</f>
        <v>69</v>
      </c>
      <c r="E86" s="11">
        <f>VLOOKUP(H86,PRUEBA[],2,FALSE)</f>
        <v>3</v>
      </c>
      <c r="G86" s="38" t="s">
        <v>337</v>
      </c>
      <c r="H86" s="38" t="s">
        <v>133</v>
      </c>
    </row>
    <row r="87" spans="1:8" x14ac:dyDescent="0.25">
      <c r="A87" s="8" t="str">
        <f t="shared" si="1"/>
        <v>EXEC ADD_PLANTILLAPAQUETE 68,64</v>
      </c>
      <c r="B87" s="8">
        <v>85</v>
      </c>
      <c r="C87" t="str">
        <f>CONCATENATE("TAR",PRUEBATARIFA[[#This Row],[id]])</f>
        <v>TAR85</v>
      </c>
      <c r="D87" s="86">
        <f>VLOOKUP(G87,TARIFA[],2,FALSE)</f>
        <v>68</v>
      </c>
      <c r="E87" s="86">
        <f>VLOOKUP(H87,PRUEBA[],2,FALSE)</f>
        <v>64</v>
      </c>
      <c r="G87" s="38" t="s">
        <v>336</v>
      </c>
      <c r="H87" s="38" t="s">
        <v>33</v>
      </c>
    </row>
    <row r="88" spans="1:8" x14ac:dyDescent="0.25">
      <c r="A88" t="str">
        <f t="shared" si="1"/>
        <v>EXEC ADD_PLANTILLAPAQUETE 68,49</v>
      </c>
      <c r="B88" s="8">
        <v>86</v>
      </c>
      <c r="C88" t="str">
        <f>CONCATENATE("TAR",PRUEBATARIFA[[#This Row],[id]])</f>
        <v>TAR86</v>
      </c>
      <c r="D88" s="11">
        <f>VLOOKUP(G88,TARIFA[],2,FALSE)</f>
        <v>68</v>
      </c>
      <c r="E88" s="11">
        <f>VLOOKUP(H88,PRUEBA[],2,FALSE)</f>
        <v>49</v>
      </c>
      <c r="G88" s="38" t="s">
        <v>336</v>
      </c>
      <c r="H88" s="38" t="s">
        <v>19</v>
      </c>
    </row>
    <row r="89" spans="1:8" x14ac:dyDescent="0.25">
      <c r="A89" t="str">
        <f t="shared" si="1"/>
        <v>EXEC ADD_PLANTILLAPAQUETE 68,51</v>
      </c>
      <c r="B89">
        <v>87</v>
      </c>
      <c r="C89" t="str">
        <f>CONCATENATE("TAR",PRUEBATARIFA[[#This Row],[id]])</f>
        <v>TAR87</v>
      </c>
      <c r="D89" s="11">
        <f>VLOOKUP(G89,TARIFA[],2,FALSE)</f>
        <v>68</v>
      </c>
      <c r="E89" s="11">
        <f>VLOOKUP(H89,PRUEBA[],2,FALSE)</f>
        <v>51</v>
      </c>
      <c r="G89" s="38" t="s">
        <v>336</v>
      </c>
      <c r="H89" s="38" t="s">
        <v>21</v>
      </c>
    </row>
    <row r="90" spans="1:8" x14ac:dyDescent="0.25">
      <c r="A90" t="str">
        <f t="shared" si="1"/>
        <v>EXEC ADD_PLANTILLAPAQUETE 67,65</v>
      </c>
      <c r="B90">
        <v>88</v>
      </c>
      <c r="C90" t="str">
        <f>CONCATENATE("TAR",PRUEBATARIFA[[#This Row],[id]])</f>
        <v>TAR88</v>
      </c>
      <c r="D90" s="11">
        <f>VLOOKUP(G90,TARIFA[],2,FALSE)</f>
        <v>67</v>
      </c>
      <c r="E90" s="86">
        <f>VLOOKUP(H90,PRUEBA[],2,FALSE)</f>
        <v>65</v>
      </c>
      <c r="G90" s="38" t="s">
        <v>335</v>
      </c>
      <c r="H90" s="38" t="s">
        <v>213</v>
      </c>
    </row>
    <row r="91" spans="1:8" x14ac:dyDescent="0.25">
      <c r="A91" s="8" t="str">
        <f t="shared" si="1"/>
        <v>EXEC ADD_PLANTILLAPAQUETE 67,67</v>
      </c>
      <c r="B91">
        <v>89</v>
      </c>
      <c r="C91" t="str">
        <f>CONCATENATE("TAR",PRUEBATARIFA[[#This Row],[id]])</f>
        <v>TAR89</v>
      </c>
      <c r="D91" s="86">
        <f>VLOOKUP(G91,TARIFA[],2,FALSE)</f>
        <v>67</v>
      </c>
      <c r="E91" s="11">
        <f>VLOOKUP(H91,PRUEBA[],2,FALSE)</f>
        <v>67</v>
      </c>
      <c r="G91" s="38" t="s">
        <v>335</v>
      </c>
      <c r="H91" s="38" t="s">
        <v>321</v>
      </c>
    </row>
    <row r="92" spans="1:8" x14ac:dyDescent="0.25">
      <c r="A92" t="str">
        <f t="shared" si="1"/>
        <v>EXEC ADD_PLANTILLAPAQUETE 67,66</v>
      </c>
      <c r="B92" s="8">
        <v>90</v>
      </c>
      <c r="C92" t="str">
        <f>CONCATENATE("TAR",PRUEBATARIFA[[#This Row],[id]])</f>
        <v>TAR90</v>
      </c>
      <c r="D92" s="11">
        <f>VLOOKUP(G92,TARIFA[],2,FALSE)</f>
        <v>67</v>
      </c>
      <c r="E92" s="11">
        <f>VLOOKUP(H92,PRUEBA[],2,FALSE)</f>
        <v>66</v>
      </c>
      <c r="G92" s="38" t="s">
        <v>335</v>
      </c>
      <c r="H92" s="5" t="s">
        <v>214</v>
      </c>
    </row>
    <row r="93" spans="1:8" x14ac:dyDescent="0.25">
      <c r="A93" t="str">
        <f t="shared" si="1"/>
        <v>EXEC ADD_PLANTILLAPAQUETE 7,68</v>
      </c>
      <c r="B93" s="8">
        <v>91</v>
      </c>
      <c r="C93" t="str">
        <f>CONCATENATE("TAR",PRUEBATARIFA[[#This Row],[id]])</f>
        <v>TAR91</v>
      </c>
      <c r="D93" s="11">
        <f>VLOOKUP(G93,TARIFA[],2,FALSE)</f>
        <v>7</v>
      </c>
      <c r="E93" s="86">
        <f>VLOOKUP(H93,PRUEBA[],2,FALSE)</f>
        <v>68</v>
      </c>
      <c r="G93" s="38" t="s">
        <v>132</v>
      </c>
      <c r="H93" s="38" t="s">
        <v>306</v>
      </c>
    </row>
    <row r="94" spans="1:8" x14ac:dyDescent="0.25">
      <c r="A94" t="str">
        <f t="shared" si="1"/>
        <v>EXEC ADD_PLANTILLAPAQUETE 65,44</v>
      </c>
      <c r="B94">
        <v>92</v>
      </c>
      <c r="C94" t="str">
        <f>CONCATENATE("TAR",PRUEBATARIFA[[#This Row],[id]])</f>
        <v>TAR92</v>
      </c>
      <c r="D94" s="11">
        <f>VLOOKUP(G94,TARIFA[],2,FALSE)</f>
        <v>65</v>
      </c>
      <c r="E94" s="11">
        <f>VLOOKUP(H94,PRUEBA[],2,FALSE)</f>
        <v>44</v>
      </c>
      <c r="G94" s="38" t="s">
        <v>333</v>
      </c>
      <c r="H94" s="38" t="s">
        <v>135</v>
      </c>
    </row>
    <row r="95" spans="1:8" x14ac:dyDescent="0.25">
      <c r="A95" s="8" t="str">
        <f t="shared" si="1"/>
        <v>EXEC ADD_PLANTILLAPAQUETE 65,61</v>
      </c>
      <c r="B95">
        <v>93</v>
      </c>
      <c r="C95" t="str">
        <f>CONCATENATE("TAR",PRUEBATARIFA[[#This Row],[id]])</f>
        <v>TAR93</v>
      </c>
      <c r="D95" s="86">
        <f>VLOOKUP(G95,TARIFA[],2,FALSE)</f>
        <v>65</v>
      </c>
      <c r="E95" s="11">
        <f>VLOOKUP(H95,PRUEBA[],2,FALSE)</f>
        <v>61</v>
      </c>
      <c r="G95" s="38" t="s">
        <v>333</v>
      </c>
      <c r="H95" s="38" t="s">
        <v>35</v>
      </c>
    </row>
    <row r="96" spans="1:8" x14ac:dyDescent="0.25">
      <c r="A96" t="str">
        <f t="shared" si="1"/>
        <v>EXEC ADD_PLANTILLAPAQUETE 65,62</v>
      </c>
      <c r="B96">
        <v>94</v>
      </c>
      <c r="C96" t="str">
        <f>CONCATENATE("TAR",PRUEBATARIFA[[#This Row],[id]])</f>
        <v>TAR94</v>
      </c>
      <c r="D96" s="11">
        <f>VLOOKUP(G96,TARIFA[],2,FALSE)</f>
        <v>65</v>
      </c>
      <c r="E96" s="86">
        <f>VLOOKUP(H96,PRUEBA[],2,FALSE)</f>
        <v>62</v>
      </c>
      <c r="G96" s="38" t="s">
        <v>333</v>
      </c>
      <c r="H96" s="38" t="s">
        <v>34</v>
      </c>
    </row>
    <row r="97" spans="1:8" x14ac:dyDescent="0.25">
      <c r="A97" t="str">
        <f t="shared" si="1"/>
        <v>EXEC ADD_PLANTILLAPAQUETE 65,52</v>
      </c>
      <c r="B97" s="8">
        <v>95</v>
      </c>
      <c r="C97" t="str">
        <f>CONCATENATE("TAR",PRUEBATARIFA[[#This Row],[id]])</f>
        <v>TAR95</v>
      </c>
      <c r="D97" s="11">
        <f>VLOOKUP(G97,TARIFA[],2,FALSE)</f>
        <v>65</v>
      </c>
      <c r="E97" s="11">
        <f>VLOOKUP(H97,PRUEBA[],2,FALSE)</f>
        <v>52</v>
      </c>
      <c r="G97" s="38" t="s">
        <v>333</v>
      </c>
      <c r="H97" s="38" t="s">
        <v>32</v>
      </c>
    </row>
    <row r="98" spans="1:8" x14ac:dyDescent="0.25">
      <c r="A98" t="str">
        <f t="shared" si="1"/>
        <v>EXEC ADD_PLANTILLAPAQUETE 65,54</v>
      </c>
      <c r="B98" s="8">
        <v>96</v>
      </c>
      <c r="C98" t="str">
        <f>CONCATENATE("TAR",PRUEBATARIFA[[#This Row],[id]])</f>
        <v>TAR96</v>
      </c>
      <c r="D98" s="11">
        <f>VLOOKUP(G98,TARIFA[],2,FALSE)</f>
        <v>65</v>
      </c>
      <c r="E98" s="11">
        <f>VLOOKUP(H98,PRUEBA[],2,FALSE)</f>
        <v>54</v>
      </c>
      <c r="G98" s="38" t="s">
        <v>333</v>
      </c>
      <c r="H98" s="39" t="s">
        <v>345</v>
      </c>
    </row>
    <row r="99" spans="1:8" x14ac:dyDescent="0.25">
      <c r="A99" s="8" t="str">
        <f t="shared" si="1"/>
        <v>EXEC ADD_PLANTILLAPAQUETE 65,53</v>
      </c>
      <c r="B99">
        <v>97</v>
      </c>
      <c r="C99" t="str">
        <f>CONCATENATE("TAR",PRUEBATARIFA[[#This Row],[id]])</f>
        <v>TAR97</v>
      </c>
      <c r="D99" s="86">
        <f>VLOOKUP(G99,TARIFA[],2,FALSE)</f>
        <v>65</v>
      </c>
      <c r="E99" s="86">
        <f>VLOOKUP(H99,PRUEBA[],2,FALSE)</f>
        <v>53</v>
      </c>
      <c r="G99" s="38" t="s">
        <v>333</v>
      </c>
      <c r="H99" s="38" t="s">
        <v>24</v>
      </c>
    </row>
    <row r="100" spans="1:8" x14ac:dyDescent="0.25">
      <c r="A100" t="str">
        <f t="shared" si="1"/>
        <v>EXEC ADD_PLANTILLAPAQUETE 65,43</v>
      </c>
      <c r="B100">
        <v>98</v>
      </c>
      <c r="C100" t="str">
        <f>CONCATENATE("TAR",PRUEBATARIFA[[#This Row],[id]])</f>
        <v>TAR98</v>
      </c>
      <c r="D100" s="11">
        <f>VLOOKUP(G100,TARIFA[],2,FALSE)</f>
        <v>65</v>
      </c>
      <c r="E100" s="11">
        <f>VLOOKUP(H100,PRUEBA[],2,FALSE)</f>
        <v>43</v>
      </c>
      <c r="G100" s="38" t="s">
        <v>333</v>
      </c>
      <c r="H100" s="38" t="s">
        <v>18</v>
      </c>
    </row>
    <row r="101" spans="1:8" x14ac:dyDescent="0.25">
      <c r="A101" t="str">
        <f t="shared" si="1"/>
        <v>EXEC ADD_PLANTILLAPAQUETE 65,59</v>
      </c>
      <c r="B101">
        <v>99</v>
      </c>
      <c r="C101" t="str">
        <f>CONCATENATE("TAR",PRUEBATARIFA[[#This Row],[id]])</f>
        <v>TAR99</v>
      </c>
      <c r="D101" s="11">
        <f>VLOOKUP(G101,TARIFA[],2,FALSE)</f>
        <v>65</v>
      </c>
      <c r="E101" s="11">
        <f>VLOOKUP(H101,PRUEBA[],2,FALSE)</f>
        <v>59</v>
      </c>
      <c r="G101" s="38" t="s">
        <v>333</v>
      </c>
      <c r="H101" s="38" t="s">
        <v>158</v>
      </c>
    </row>
    <row r="102" spans="1:8" x14ac:dyDescent="0.25">
      <c r="A102" t="e">
        <f t="shared" ref="A102:A103" si="2">CONCATENATE($A$1," ",D102,",",E102)</f>
        <v>#N/A</v>
      </c>
      <c r="B102" s="8">
        <v>100</v>
      </c>
      <c r="C102" t="str">
        <f>CONCATENATE("TAR",PRUEBATARIFA[[#This Row],[id]])</f>
        <v>TAR100</v>
      </c>
      <c r="D102" s="11">
        <f>VLOOKUP(G91,TARIFA[],2,FALSE)</f>
        <v>67</v>
      </c>
      <c r="E102" s="86" t="e">
        <f>VLOOKUP(H102,PRUEBA[],2,FALSE)</f>
        <v>#N/A</v>
      </c>
      <c r="G102" s="38"/>
      <c r="H102" s="38"/>
    </row>
    <row r="103" spans="1:8" x14ac:dyDescent="0.25">
      <c r="A103" t="e">
        <f t="shared" si="2"/>
        <v>#N/A</v>
      </c>
      <c r="B103">
        <v>101</v>
      </c>
      <c r="C103" t="str">
        <f>CONCATENATE("TAR",PRUEBATARIFA[[#This Row],[id]])</f>
        <v>TAR101</v>
      </c>
      <c r="D103" s="11">
        <f>VLOOKUP(G92,TARIFA[],2,FALSE)</f>
        <v>67</v>
      </c>
      <c r="E103" s="11" t="e">
        <f>VLOOKUP(H103,PRUEBA[],2,FALSE)</f>
        <v>#N/A</v>
      </c>
    </row>
    <row r="104" spans="1:8" x14ac:dyDescent="0.25">
      <c r="G104" s="38"/>
      <c r="H104" s="38"/>
    </row>
    <row r="105" spans="1:8" x14ac:dyDescent="0.25">
      <c r="G105" s="34"/>
      <c r="H105" s="34"/>
    </row>
    <row r="106" spans="1:8" x14ac:dyDescent="0.25">
      <c r="G106" s="34"/>
      <c r="H106" s="34"/>
    </row>
    <row r="107" spans="1:8" x14ac:dyDescent="0.25">
      <c r="G107" s="34"/>
      <c r="H107" s="3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workbookViewId="0">
      <selection activeCell="B23" sqref="B23"/>
    </sheetView>
  </sheetViews>
  <sheetFormatPr baseColWidth="10" defaultRowHeight="15" x14ac:dyDescent="0.25"/>
  <cols>
    <col min="5" max="5" width="26.7109375" customWidth="1"/>
  </cols>
  <sheetData>
    <row r="3" spans="2:6" x14ac:dyDescent="0.25">
      <c r="E3" t="s">
        <v>178</v>
      </c>
    </row>
    <row r="4" spans="2:6" x14ac:dyDescent="0.25">
      <c r="B4" s="146" t="s">
        <v>181</v>
      </c>
      <c r="C4" s="146"/>
      <c r="E4" s="146"/>
      <c r="F4" s="146"/>
    </row>
    <row r="5" spans="2:6" x14ac:dyDescent="0.25">
      <c r="B5" s="11" t="s">
        <v>171</v>
      </c>
      <c r="C5" s="11" t="s">
        <v>172</v>
      </c>
    </row>
    <row r="6" spans="2:6" x14ac:dyDescent="0.25">
      <c r="B6" s="11" t="s">
        <v>174</v>
      </c>
      <c r="C6" s="11">
        <v>0</v>
      </c>
      <c r="E6" s="11" t="str">
        <f>CONCATENATE($E$3," '",item_tipo[[#This Row],[Nombre]],"'")</f>
        <v>exec add_tipoitem 'bool'</v>
      </c>
      <c r="F6" s="11"/>
    </row>
    <row r="7" spans="2:6" x14ac:dyDescent="0.25">
      <c r="B7" s="11" t="s">
        <v>175</v>
      </c>
      <c r="C7" s="11">
        <v>1</v>
      </c>
      <c r="E7" s="11" t="str">
        <f>CONCATENATE($E$3," '",item_tipo[[#This Row],[Nombre]],"'")</f>
        <v>exec add_tipoitem 'text'</v>
      </c>
      <c r="F7" s="11"/>
    </row>
    <row r="8" spans="2:6" x14ac:dyDescent="0.25">
      <c r="B8" s="11" t="s">
        <v>176</v>
      </c>
      <c r="C8" s="11">
        <v>2</v>
      </c>
      <c r="E8" s="11" t="str">
        <f>CONCATENATE($E$3," '",item_tipo[[#This Row],[Nombre]],"'")</f>
        <v>exec add_tipoitem 'int'</v>
      </c>
      <c r="F8" s="11"/>
    </row>
    <row r="9" spans="2:6" x14ac:dyDescent="0.25">
      <c r="B9" s="11" t="s">
        <v>180</v>
      </c>
      <c r="C9" s="11">
        <v>3</v>
      </c>
      <c r="E9" s="11" t="str">
        <f>CONCATENATE($E$3," '",item_tipo[[#This Row],[Nombre]],"'")</f>
        <v>exec add_tipoitem 'decimal'</v>
      </c>
      <c r="F9" s="11"/>
    </row>
    <row r="10" spans="2:6" x14ac:dyDescent="0.25">
      <c r="B10" s="11" t="s">
        <v>179</v>
      </c>
      <c r="C10" s="11">
        <v>4</v>
      </c>
      <c r="E10" s="11" t="str">
        <f>CONCATENATE($E$3," '",item_tipo[[#This Row],[Nombre]],"'")</f>
        <v>exec add_tipoitem 'date'</v>
      </c>
      <c r="F10" s="11"/>
    </row>
    <row r="11" spans="2:6" x14ac:dyDescent="0.25">
      <c r="E11" s="11"/>
    </row>
    <row r="12" spans="2:6" x14ac:dyDescent="0.25">
      <c r="B12" s="146" t="s">
        <v>182</v>
      </c>
      <c r="C12" s="146"/>
      <c r="E12" t="s">
        <v>215</v>
      </c>
    </row>
    <row r="13" spans="2:6" x14ac:dyDescent="0.25">
      <c r="B13" t="s">
        <v>171</v>
      </c>
      <c r="C13" t="s">
        <v>172</v>
      </c>
    </row>
    <row r="14" spans="2:6" x14ac:dyDescent="0.25">
      <c r="B14" t="s">
        <v>183</v>
      </c>
      <c r="C14">
        <v>0</v>
      </c>
      <c r="E14" t="str">
        <f>CONCATENATE($E$12," '",B14:B17,"'")</f>
        <v>exec add_tipocampo 'campo'</v>
      </c>
    </row>
    <row r="15" spans="2:6" x14ac:dyDescent="0.25">
      <c r="B15" t="s">
        <v>184</v>
      </c>
      <c r="C15">
        <v>1</v>
      </c>
      <c r="E15" t="str">
        <f>CONCATENATE($E$12," '",B15:B18,"'")</f>
        <v>exec add_tipocampo 'lista'</v>
      </c>
    </row>
    <row r="16" spans="2:6" x14ac:dyDescent="0.25">
      <c r="B16" t="s">
        <v>220</v>
      </c>
      <c r="C16">
        <v>2</v>
      </c>
      <c r="E16" t="str">
        <f>CONCATENATE($E$12," '",B16:B19,"'")</f>
        <v>exec add_tipocampo 'texto'</v>
      </c>
    </row>
    <row r="17" spans="2:5" x14ac:dyDescent="0.25">
      <c r="B17" t="s">
        <v>340</v>
      </c>
      <c r="C17">
        <v>3</v>
      </c>
      <c r="E17" t="str">
        <f>CONCATENATE($E$12," '",B17:B20,"'")</f>
        <v>exec add_tipocampo 'picker'</v>
      </c>
    </row>
  </sheetData>
  <mergeCells count="3">
    <mergeCell ref="B4:C4"/>
    <mergeCell ref="E4:F4"/>
    <mergeCell ref="B12:C12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5"/>
  <sheetViews>
    <sheetView tabSelected="1" topLeftCell="B154" zoomScaleNormal="100" workbookViewId="0">
      <selection activeCell="D162" sqref="D162"/>
    </sheetView>
  </sheetViews>
  <sheetFormatPr baseColWidth="10" defaultRowHeight="15" x14ac:dyDescent="0.25"/>
  <cols>
    <col min="1" max="1" width="55.5703125" customWidth="1"/>
    <col min="2" max="2" width="12.42578125" customWidth="1"/>
    <col min="3" max="3" width="13.140625" customWidth="1"/>
    <col min="4" max="4" width="37" customWidth="1"/>
    <col min="5" max="5" width="12.7109375" customWidth="1"/>
    <col min="6" max="6" width="12.85546875" customWidth="1"/>
    <col min="7" max="7" width="14" customWidth="1"/>
    <col min="8" max="8" width="14.7109375" customWidth="1"/>
    <col min="9" max="9" width="44.42578125" customWidth="1"/>
    <col min="10" max="10" width="26.140625" customWidth="1"/>
  </cols>
  <sheetData>
    <row r="2" spans="1:13" x14ac:dyDescent="0.25">
      <c r="A2" t="s">
        <v>370</v>
      </c>
    </row>
    <row r="3" spans="1:13" ht="15.75" thickBot="1" x14ac:dyDescent="0.3">
      <c r="A3" s="11" t="s">
        <v>147</v>
      </c>
      <c r="B3" s="11" t="s">
        <v>150</v>
      </c>
      <c r="C3" s="11" t="s">
        <v>343</v>
      </c>
      <c r="D3" s="11" t="s">
        <v>160</v>
      </c>
      <c r="E3" s="11" t="s">
        <v>342</v>
      </c>
      <c r="F3" s="11" t="s">
        <v>344</v>
      </c>
      <c r="G3" s="11" t="s">
        <v>221</v>
      </c>
      <c r="H3" s="11" t="s">
        <v>341</v>
      </c>
      <c r="I3" s="116" t="s">
        <v>159</v>
      </c>
    </row>
    <row r="4" spans="1:13" ht="15.75" thickBot="1" x14ac:dyDescent="0.3">
      <c r="A4" s="46" t="s">
        <v>0</v>
      </c>
      <c r="B4" s="50">
        <v>1</v>
      </c>
      <c r="C4" s="50">
        <f>VLOOKUP(J4,item_tipo[],2,FALSE)</f>
        <v>3</v>
      </c>
      <c r="D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'RESULTADO',3,0,'0.00',1,'g/dL'</v>
      </c>
      <c r="E4" s="50">
        <f>VLOOKUP(K4,tipo_campo[],2,FALSE)</f>
        <v>0</v>
      </c>
      <c r="F4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4" s="51" t="s">
        <v>222</v>
      </c>
      <c r="H4" s="51">
        <v>1</v>
      </c>
      <c r="I4" s="121" t="s">
        <v>373</v>
      </c>
      <c r="J4" t="s">
        <v>180</v>
      </c>
      <c r="K4" t="s">
        <v>183</v>
      </c>
      <c r="M4" t="str">
        <f>IF(E4&lt;&gt;1,CONCATENATE("case ",ITEMS[[#This Row],[INDICE]]," :  break;","//",ITEMS[[#This Row],[NOMBRE]]),"")</f>
        <v>case 1 :  break;//HEMOGLOBINA</v>
      </c>
    </row>
    <row r="5" spans="1:13" ht="15.75" thickBot="1" x14ac:dyDescent="0.3">
      <c r="A5" s="46" t="s">
        <v>1</v>
      </c>
      <c r="B5" s="50">
        <v>2</v>
      </c>
      <c r="C5" s="50">
        <f>VLOOKUP(J5,item_tipo[],2,FALSE)</f>
        <v>3</v>
      </c>
      <c r="D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'RESULTADO',3,0,'0.00',1,'%'</v>
      </c>
      <c r="E5" s="50">
        <f>VLOOKUP(K5,tipo_campo[],2,FALSE)</f>
        <v>0</v>
      </c>
      <c r="F5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5" s="51" t="s">
        <v>223</v>
      </c>
      <c r="H5" s="51">
        <v>1</v>
      </c>
      <c r="I5" s="123" t="s">
        <v>373</v>
      </c>
      <c r="J5" t="s">
        <v>180</v>
      </c>
      <c r="K5" t="s">
        <v>183</v>
      </c>
      <c r="M5" t="str">
        <f>IF(E5&lt;&gt;1,CONCATENATE("case ",ITEMS[[#This Row],[INDICE]]," :  break;","//",ITEMS[[#This Row],[NOMBRE]]),"")</f>
        <v>case 2 :  break;//HEMATOCRITO</v>
      </c>
    </row>
    <row r="6" spans="1:13" ht="15.75" thickBot="1" x14ac:dyDescent="0.3">
      <c r="A6" s="49" t="s">
        <v>238</v>
      </c>
      <c r="B6" s="50">
        <v>3</v>
      </c>
      <c r="C6" s="50">
        <f>VLOOKUP(J6,item_tipo[],2,FALSE)</f>
        <v>3</v>
      </c>
      <c r="D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'LEUCOCITO',3,0,'0.00',1,'/mm*3'</v>
      </c>
      <c r="E6" s="50">
        <f>VLOOKUP(K6,tipo_campo[],2,FALSE)</f>
        <v>0</v>
      </c>
      <c r="F6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6" s="51" t="s">
        <v>227</v>
      </c>
      <c r="H6" s="51">
        <v>1</v>
      </c>
      <c r="I6" s="125" t="s">
        <v>374</v>
      </c>
      <c r="J6" t="s">
        <v>180</v>
      </c>
      <c r="K6" t="s">
        <v>183</v>
      </c>
      <c r="M6" t="str">
        <f>IF(E6&lt;&gt;1,CONCATENATE("case ",ITEMS[[#This Row],[INDICE]]," :  break;","//",ITEMS[[#This Row],[NOMBRE]]),"")</f>
        <v>case 3 :  break;//LEUCOCITO (HMG)</v>
      </c>
    </row>
    <row r="7" spans="1:13" ht="15.75" thickBot="1" x14ac:dyDescent="0.3">
      <c r="A7" s="49" t="s">
        <v>2</v>
      </c>
      <c r="B7" s="50">
        <v>4</v>
      </c>
      <c r="C7" s="50">
        <f>VLOOKUP(J7,item_tipo[],2,FALSE)</f>
        <v>3</v>
      </c>
      <c r="D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'ABASTONADOS',3,0,'0.00',1,'%'</v>
      </c>
      <c r="E7" s="50">
        <f>VLOOKUP(K7,tipo_campo[],2,FALSE)</f>
        <v>0</v>
      </c>
      <c r="F7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7" s="51" t="s">
        <v>223</v>
      </c>
      <c r="H7" s="51">
        <v>1</v>
      </c>
      <c r="I7" s="123" t="s">
        <v>2</v>
      </c>
      <c r="J7" t="s">
        <v>180</v>
      </c>
      <c r="K7" t="s">
        <v>183</v>
      </c>
      <c r="M7" t="str">
        <f>IF(E7&lt;&gt;1,CONCATENATE("case ",ITEMS[[#This Row],[INDICE]]," :  break;","//",ITEMS[[#This Row],[NOMBRE]]),"")</f>
        <v>case 4 :  break;//ABASTONADOS</v>
      </c>
    </row>
    <row r="8" spans="1:13" ht="15.75" thickBot="1" x14ac:dyDescent="0.3">
      <c r="A8" s="49" t="s">
        <v>3</v>
      </c>
      <c r="B8" s="50">
        <v>5</v>
      </c>
      <c r="C8" s="50">
        <f>VLOOKUP(J8,item_tipo[],2,FALSE)</f>
        <v>3</v>
      </c>
      <c r="D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'SEGMENTADOS',3,0,'0.00',1,'%'</v>
      </c>
      <c r="E8" s="50">
        <f>VLOOKUP(K8,tipo_campo[],2,FALSE)</f>
        <v>0</v>
      </c>
      <c r="F8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8" s="51" t="s">
        <v>223</v>
      </c>
      <c r="H8" s="51">
        <v>1</v>
      </c>
      <c r="I8" s="125" t="s">
        <v>3</v>
      </c>
      <c r="J8" t="s">
        <v>180</v>
      </c>
      <c r="K8" t="s">
        <v>183</v>
      </c>
      <c r="M8" t="str">
        <f>IF(E8&lt;&gt;1,CONCATENATE("case ",ITEMS[[#This Row],[INDICE]]," :  break;","//",ITEMS[[#This Row],[NOMBRE]]),"")</f>
        <v>case 5 :  break;//SEGMENTADOS</v>
      </c>
    </row>
    <row r="9" spans="1:13" ht="15.75" thickBot="1" x14ac:dyDescent="0.3">
      <c r="A9" s="49" t="s">
        <v>4</v>
      </c>
      <c r="B9" s="50">
        <v>6</v>
      </c>
      <c r="C9" s="50">
        <f>VLOOKUP(J9,item_tipo[],2,FALSE)</f>
        <v>3</v>
      </c>
      <c r="D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'NEUTRÓFILOS',3,0,'0.00',1,'%'</v>
      </c>
      <c r="E9" s="50">
        <f>VLOOKUP(K9,tipo_campo[],2,FALSE)</f>
        <v>0</v>
      </c>
      <c r="F9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9" s="51" t="s">
        <v>223</v>
      </c>
      <c r="H9" s="51">
        <v>1</v>
      </c>
      <c r="I9" s="123" t="s">
        <v>375</v>
      </c>
      <c r="J9" t="s">
        <v>180</v>
      </c>
      <c r="K9" t="s">
        <v>183</v>
      </c>
      <c r="M9" t="str">
        <f>IF(E9&lt;&gt;1,CONCATENATE("case ",ITEMS[[#This Row],[INDICE]]," :  break;","//",ITEMS[[#This Row],[NOMBRE]]),"")</f>
        <v>case 6 :  break;//NEUTROFILOS</v>
      </c>
    </row>
    <row r="10" spans="1:13" ht="15.75" thickBot="1" x14ac:dyDescent="0.3">
      <c r="A10" s="49" t="s">
        <v>5</v>
      </c>
      <c r="B10" s="50">
        <v>7</v>
      </c>
      <c r="C10" s="50">
        <f>VLOOKUP(J10,item_tipo[],2,FALSE)</f>
        <v>3</v>
      </c>
      <c r="D1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'MONOCITOS',3,0,'0.00',1,'%'</v>
      </c>
      <c r="E10" s="50">
        <f>VLOOKUP(K10,tipo_campo[],2,FALSE)</f>
        <v>0</v>
      </c>
      <c r="F10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0" s="51" t="s">
        <v>223</v>
      </c>
      <c r="H10" s="51">
        <v>1</v>
      </c>
      <c r="I10" s="125" t="s">
        <v>5</v>
      </c>
      <c r="J10" t="s">
        <v>180</v>
      </c>
      <c r="K10" t="s">
        <v>183</v>
      </c>
      <c r="M10" t="str">
        <f>IF(E10&lt;&gt;1,CONCATENATE("case ",ITEMS[[#This Row],[INDICE]]," :  break;","//",ITEMS[[#This Row],[NOMBRE]]),"")</f>
        <v>case 7 :  break;//MONOCITOS</v>
      </c>
    </row>
    <row r="11" spans="1:13" ht="15.75" thickBot="1" x14ac:dyDescent="0.3">
      <c r="A11" s="49" t="s">
        <v>6</v>
      </c>
      <c r="B11" s="50">
        <v>8</v>
      </c>
      <c r="C11" s="50">
        <f>VLOOKUP(J11,item_tipo[],2,FALSE)</f>
        <v>3</v>
      </c>
      <c r="D1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'EOSINOFILOS',3,0,'0.00',1,'%'</v>
      </c>
      <c r="E11" s="50">
        <f>VLOOKUP(K11,tipo_campo[],2,FALSE)</f>
        <v>0</v>
      </c>
      <c r="F11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1" s="51" t="s">
        <v>223</v>
      </c>
      <c r="H11" s="51">
        <v>1</v>
      </c>
      <c r="I11" s="123" t="s">
        <v>6</v>
      </c>
      <c r="J11" t="s">
        <v>180</v>
      </c>
      <c r="K11" t="s">
        <v>183</v>
      </c>
      <c r="M11" t="str">
        <f>IF(E11&lt;&gt;1,CONCATENATE("case ",ITEMS[[#This Row],[INDICE]]," :  break;","//",ITEMS[[#This Row],[NOMBRE]]),"")</f>
        <v>case 8 :  break;//EOSINOFILOS</v>
      </c>
    </row>
    <row r="12" spans="1:13" ht="15.75" thickBot="1" x14ac:dyDescent="0.3">
      <c r="A12" s="49" t="s">
        <v>7</v>
      </c>
      <c r="B12" s="50">
        <v>9</v>
      </c>
      <c r="C12" s="50">
        <f>VLOOKUP(J12,item_tipo[],2,FALSE)</f>
        <v>3</v>
      </c>
      <c r="D1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'LINFOCITOS',3,0,'0.00',1,'%'</v>
      </c>
      <c r="E12" s="50">
        <f>VLOOKUP(K12,tipo_campo[],2,FALSE)</f>
        <v>0</v>
      </c>
      <c r="F12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2" s="51" t="s">
        <v>223</v>
      </c>
      <c r="H12" s="51">
        <v>1</v>
      </c>
      <c r="I12" s="125" t="s">
        <v>7</v>
      </c>
      <c r="J12" t="s">
        <v>180</v>
      </c>
      <c r="K12" t="s">
        <v>183</v>
      </c>
      <c r="M12" t="str">
        <f>IF(E12&lt;&gt;1,CONCATENATE("case ",ITEMS[[#This Row],[INDICE]]," :  break;","//",ITEMS[[#This Row],[NOMBRE]]),"")</f>
        <v>case 9 :  break;//LINFOCITOS</v>
      </c>
    </row>
    <row r="13" spans="1:13" ht="15.75" thickBot="1" x14ac:dyDescent="0.3">
      <c r="A13" s="49" t="s">
        <v>8</v>
      </c>
      <c r="B13" s="50">
        <v>10</v>
      </c>
      <c r="C13" s="50">
        <f>VLOOKUP(J13,item_tipo[],2,FALSE)</f>
        <v>3</v>
      </c>
      <c r="D1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'BASÓFILOS',3,0,'0.00',1,'%'</v>
      </c>
      <c r="E13" s="50">
        <f>VLOOKUP(K13,tipo_campo[],2,FALSE)</f>
        <v>0</v>
      </c>
      <c r="F13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3" s="51" t="s">
        <v>223</v>
      </c>
      <c r="H13" s="51">
        <v>1</v>
      </c>
      <c r="I13" s="123" t="s">
        <v>376</v>
      </c>
      <c r="J13" t="s">
        <v>180</v>
      </c>
      <c r="K13" t="s">
        <v>183</v>
      </c>
      <c r="M13" t="str">
        <f>IF(E13&lt;&gt;1,CONCATENATE("case ",ITEMS[[#This Row],[INDICE]]," :  break;","//",ITEMS[[#This Row],[NOMBRE]]),"")</f>
        <v>case 10 :  break;//BASOFILOS</v>
      </c>
    </row>
    <row r="14" spans="1:13" ht="15.75" thickBot="1" x14ac:dyDescent="0.3">
      <c r="A14" s="49" t="s">
        <v>237</v>
      </c>
      <c r="B14" s="50">
        <v>11</v>
      </c>
      <c r="C14" s="50">
        <f>VLOOKUP(J14,item_tipo[],2,FALSE)</f>
        <v>3</v>
      </c>
      <c r="D1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'RESULTADO',3,0,'0.00',1,'/mm*3'</v>
      </c>
      <c r="E14" s="50">
        <f>VLOOKUP(K14,tipo_campo[],2,FALSE)</f>
        <v>0</v>
      </c>
      <c r="F14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4" s="51" t="s">
        <v>227</v>
      </c>
      <c r="H14" s="51">
        <v>1</v>
      </c>
      <c r="I14" s="125" t="s">
        <v>373</v>
      </c>
      <c r="J14" t="s">
        <v>180</v>
      </c>
      <c r="K14" t="s">
        <v>183</v>
      </c>
      <c r="M14" t="str">
        <f>IF(E14&lt;&gt;1,CONCATENATE("case ",ITEMS[[#This Row],[INDICE]]," :  break;","//",ITEMS[[#This Row],[NOMBRE]]),"")</f>
        <v>case 11 :  break;//RECUENTO DE PLAQUETAS (HMG)</v>
      </c>
    </row>
    <row r="15" spans="1:13" ht="15.75" thickBot="1" x14ac:dyDescent="0.3">
      <c r="A15" s="49" t="s">
        <v>10</v>
      </c>
      <c r="B15" s="50">
        <v>12</v>
      </c>
      <c r="C15" s="50">
        <f>VLOOKUP(J15,item_tipo[],2,FALSE)</f>
        <v>2</v>
      </c>
      <c r="D1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'GRUPO SANGUÍNEO',2,1,'0',0,''</v>
      </c>
      <c r="E15" s="50">
        <f>VLOOKUP(K15,tipo_campo[],2,FALSE)</f>
        <v>1</v>
      </c>
      <c r="F1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" s="51"/>
      <c r="H15" s="51">
        <v>0</v>
      </c>
      <c r="I15" s="123" t="s">
        <v>377</v>
      </c>
      <c r="J15" t="s">
        <v>176</v>
      </c>
      <c r="K15" t="s">
        <v>184</v>
      </c>
      <c r="M15" t="str">
        <f>IF(E15&lt;&gt;1,CONCATENATE("case ",ITEMS[[#This Row],[INDICE]]," :  break;","//",ITEMS[[#This Row],[NOMBRE]]),"")</f>
        <v/>
      </c>
    </row>
    <row r="16" spans="1:13" ht="15.75" thickBot="1" x14ac:dyDescent="0.3">
      <c r="A16" s="49" t="s">
        <v>11</v>
      </c>
      <c r="B16" s="50">
        <v>13</v>
      </c>
      <c r="C16" s="50">
        <f>VLOOKUP(J16,item_tipo[],2,FALSE)</f>
        <v>2</v>
      </c>
      <c r="D1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'FACTOR RH',2,1,'0',0,''</v>
      </c>
      <c r="E16" s="50">
        <f>VLOOKUP(K16,tipo_campo[],2,FALSE)</f>
        <v>1</v>
      </c>
      <c r="F1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6" s="51"/>
      <c r="H16" s="51">
        <v>0</v>
      </c>
      <c r="I16" s="125" t="s">
        <v>11</v>
      </c>
      <c r="J16" t="s">
        <v>176</v>
      </c>
      <c r="K16" t="s">
        <v>184</v>
      </c>
      <c r="M16" t="str">
        <f>IF(E16&lt;&gt;1,CONCATENATE("case ",ITEMS[[#This Row],[INDICE]]," :  break;","//",ITEMS[[#This Row],[NOMBRE]]),"")</f>
        <v/>
      </c>
    </row>
    <row r="17" spans="1:13" ht="15.75" thickBot="1" x14ac:dyDescent="0.3">
      <c r="A17" s="49" t="s">
        <v>12</v>
      </c>
      <c r="B17" s="50">
        <v>14</v>
      </c>
      <c r="C17" s="50">
        <f>VLOOKUP(J17,item_tipo[],2,FALSE)</f>
        <v>3</v>
      </c>
      <c r="D1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'RESULTADO',3,0,'0.00',1,'min.'</v>
      </c>
      <c r="E17" s="50">
        <f>VLOOKUP(K17,tipo_campo[],2,FALSE)</f>
        <v>0</v>
      </c>
      <c r="F17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7" s="51" t="s">
        <v>226</v>
      </c>
      <c r="H17" s="51">
        <v>1</v>
      </c>
      <c r="I17" s="123" t="s">
        <v>373</v>
      </c>
      <c r="J17" t="s">
        <v>180</v>
      </c>
      <c r="K17" t="s">
        <v>183</v>
      </c>
      <c r="M17" t="str">
        <f>IF(E17&lt;&gt;1,CONCATENATE("case ",ITEMS[[#This Row],[INDICE]]," :  break;","//",ITEMS[[#This Row],[NOMBRE]]),"")</f>
        <v>case 14 :  break;//TIEMPO DE SANGRIA</v>
      </c>
    </row>
    <row r="18" spans="1:13" ht="15.75" thickBot="1" x14ac:dyDescent="0.3">
      <c r="A18" s="49" t="s">
        <v>13</v>
      </c>
      <c r="B18" s="50">
        <v>15</v>
      </c>
      <c r="C18" s="50">
        <f>VLOOKUP(J18,item_tipo[],2,FALSE)</f>
        <v>3</v>
      </c>
      <c r="D1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'RESULTADO',3,0,'0.00',1,'min.'</v>
      </c>
      <c r="E18" s="50">
        <f>VLOOKUP(K18,tipo_campo[],2,FALSE)</f>
        <v>0</v>
      </c>
      <c r="F18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8" s="51" t="s">
        <v>226</v>
      </c>
      <c r="H18" s="51">
        <v>1</v>
      </c>
      <c r="I18" s="123" t="s">
        <v>373</v>
      </c>
      <c r="J18" t="s">
        <v>180</v>
      </c>
      <c r="K18" t="s">
        <v>183</v>
      </c>
      <c r="M18" t="str">
        <f>IF(E18&lt;&gt;1,CONCATENATE("case ",ITEMS[[#This Row],[INDICE]]," :  break;","//",ITEMS[[#This Row],[NOMBRE]]),"")</f>
        <v>case 15 :  break;//TIEMPO DE COAGULACION</v>
      </c>
    </row>
    <row r="19" spans="1:13" ht="30.75" thickBot="1" x14ac:dyDescent="0.3">
      <c r="A19" s="49" t="s">
        <v>15</v>
      </c>
      <c r="B19" s="50">
        <v>16</v>
      </c>
      <c r="C19" s="50">
        <f>VLOOKUP(J19,item_tipo[],2,FALSE)</f>
        <v>3</v>
      </c>
      <c r="D1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'RESULTADO',3,0,'0.00',1,'mm/H'</v>
      </c>
      <c r="E19" s="50">
        <f>VLOOKUP(K19,tipo_campo[],2,FALSE)</f>
        <v>0</v>
      </c>
      <c r="F19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9" s="51" t="s">
        <v>225</v>
      </c>
      <c r="H19" s="51">
        <v>1</v>
      </c>
      <c r="I19" s="125" t="s">
        <v>373</v>
      </c>
      <c r="J19" t="s">
        <v>180</v>
      </c>
      <c r="K19" t="s">
        <v>183</v>
      </c>
      <c r="M19" t="str">
        <f>IF(E19&lt;&gt;1,CONCATENATE("case ",ITEMS[[#This Row],[INDICE]]," :  break;","//",ITEMS[[#This Row],[NOMBRE]]),"")</f>
        <v>case 16 :  break;//VELOCIDAD DE SEDIMENTACION GLOBULAR</v>
      </c>
    </row>
    <row r="20" spans="1:13" ht="15.75" thickBot="1" x14ac:dyDescent="0.3">
      <c r="A20" s="49" t="s">
        <v>191</v>
      </c>
      <c r="B20" s="50">
        <v>17</v>
      </c>
      <c r="C20" s="50">
        <f>VLOOKUP(J20,item_tipo[],2,FALSE)</f>
        <v>2</v>
      </c>
      <c r="D2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20" s="50">
        <f>VLOOKUP(K20,tipo_campo[],2,FALSE)</f>
        <v>1</v>
      </c>
      <c r="F2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20" s="51"/>
      <c r="H20" s="51">
        <v>0</v>
      </c>
      <c r="I20" s="125" t="s">
        <v>373</v>
      </c>
      <c r="J20" t="s">
        <v>176</v>
      </c>
      <c r="K20" t="s">
        <v>184</v>
      </c>
      <c r="M20" t="str">
        <f>IF(E20&lt;&gt;1,CONCATENATE("case ",ITEMS[[#This Row],[INDICE]]," :  break;","//",ITEMS[[#This Row],[NOMBRE]]),"")</f>
        <v/>
      </c>
    </row>
    <row r="21" spans="1:13" ht="15.75" thickBot="1" x14ac:dyDescent="0.3">
      <c r="A21" s="49" t="s">
        <v>17</v>
      </c>
      <c r="B21" s="50">
        <v>18</v>
      </c>
      <c r="C21" s="50">
        <f>VLOOKUP(J21,item_tipo[],2,FALSE)</f>
        <v>3</v>
      </c>
      <c r="D2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'RESULTADO',3,0,'0.00',0,''</v>
      </c>
      <c r="E21" s="50">
        <f>VLOOKUP(K21,tipo_campo[],2,FALSE)</f>
        <v>0</v>
      </c>
      <c r="F21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1" s="51"/>
      <c r="H21" s="51">
        <v>0</v>
      </c>
      <c r="I21" s="125" t="s">
        <v>373</v>
      </c>
      <c r="J21" t="s">
        <v>180</v>
      </c>
      <c r="K21" t="s">
        <v>183</v>
      </c>
      <c r="M21" t="str">
        <f>IF(E21&lt;&gt;1,CONCATENATE("case ",ITEMS[[#This Row],[INDICE]]," :  break;","//",ITEMS[[#This Row],[NOMBRE]]),"")</f>
        <v>case 18 :  break;//ACIDO URICO</v>
      </c>
    </row>
    <row r="22" spans="1:13" ht="15.75" thickBot="1" x14ac:dyDescent="0.3">
      <c r="A22" s="49" t="s">
        <v>18</v>
      </c>
      <c r="B22" s="50">
        <v>19</v>
      </c>
      <c r="C22" s="50">
        <f>VLOOKUP(J22,item_tipo[],2,FALSE)</f>
        <v>3</v>
      </c>
      <c r="D2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'RESULTADO',3,0,'0.00',1,'g/dl'</v>
      </c>
      <c r="E22" s="50">
        <f>VLOOKUP(K22,tipo_campo[],2,FALSE)</f>
        <v>0</v>
      </c>
      <c r="F22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2" s="51" t="s">
        <v>228</v>
      </c>
      <c r="H22" s="51">
        <v>1</v>
      </c>
      <c r="I22" s="125" t="s">
        <v>373</v>
      </c>
      <c r="J22" t="s">
        <v>180</v>
      </c>
      <c r="K22" t="s">
        <v>183</v>
      </c>
      <c r="M22" t="str">
        <f>IF(E22&lt;&gt;1,CONCATENATE("case ",ITEMS[[#This Row],[INDICE]]," :  break;","//",ITEMS[[#This Row],[NOMBRE]]),"")</f>
        <v>case 19 :  break;//ALBUMINA</v>
      </c>
    </row>
    <row r="23" spans="1:13" ht="15.75" thickBot="1" x14ac:dyDescent="0.3">
      <c r="A23" s="49" t="s">
        <v>19</v>
      </c>
      <c r="B23" s="50">
        <v>20</v>
      </c>
      <c r="C23" s="50">
        <f>VLOOKUP(J23,item_tipo[],2,FALSE)</f>
        <v>3</v>
      </c>
      <c r="D2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'RESULTADO',3,0,'0.00',1,'mg/kg/24h'</v>
      </c>
      <c r="E23" s="50">
        <f>VLOOKUP(K23,tipo_campo[],2,FALSE)</f>
        <v>0</v>
      </c>
      <c r="F23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3" s="51" t="s">
        <v>229</v>
      </c>
      <c r="H23" s="51">
        <v>1</v>
      </c>
      <c r="I23" s="125" t="s">
        <v>373</v>
      </c>
      <c r="J23" t="s">
        <v>180</v>
      </c>
      <c r="K23" t="s">
        <v>183</v>
      </c>
      <c r="M23" t="str">
        <f>IF(E23&lt;&gt;1,CONCATENATE("case ",ITEMS[[#This Row],[INDICE]]," :  break;","//",ITEMS[[#This Row],[NOMBRE]]),"")</f>
        <v>case 20 :  break;//CREATININA EN ORINA</v>
      </c>
    </row>
    <row r="24" spans="1:13" ht="15.75" thickBot="1" x14ac:dyDescent="0.3">
      <c r="A24" s="49" t="s">
        <v>20</v>
      </c>
      <c r="B24" s="50">
        <v>21</v>
      </c>
      <c r="C24" s="50">
        <f>VLOOKUP(J24,item_tipo[],2,FALSE)</f>
        <v>3</v>
      </c>
      <c r="D2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'RESULTADO',3,0,'0.00',1,'mg/dl'</v>
      </c>
      <c r="E24" s="50">
        <f>VLOOKUP(K24,tipo_campo[],2,FALSE)</f>
        <v>0</v>
      </c>
      <c r="F24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4" s="51" t="s">
        <v>230</v>
      </c>
      <c r="H24" s="51">
        <v>1</v>
      </c>
      <c r="I24" s="125" t="s">
        <v>373</v>
      </c>
      <c r="J24" t="s">
        <v>180</v>
      </c>
      <c r="K24" t="s">
        <v>183</v>
      </c>
      <c r="M24" t="str">
        <f>IF(E24&lt;&gt;1,CONCATENATE("case ",ITEMS[[#This Row],[INDICE]]," :  break;","//",ITEMS[[#This Row],[NOMBRE]]),"")</f>
        <v>case 21 :  break;//CREATININA SERICA</v>
      </c>
    </row>
    <row r="25" spans="1:13" ht="15.75" thickBot="1" x14ac:dyDescent="0.3">
      <c r="A25" s="49" t="s">
        <v>21</v>
      </c>
      <c r="B25" s="50">
        <v>22</v>
      </c>
      <c r="C25" s="50">
        <f>VLOOKUP(J25,item_tipo[],2,FALSE)</f>
        <v>3</v>
      </c>
      <c r="D2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'RESULTADO',3,0,'0.00',1,'ml/min/1.73m*2'</v>
      </c>
      <c r="E25" s="50">
        <f>VLOOKUP(K25,tipo_campo[],2,FALSE)</f>
        <v>0</v>
      </c>
      <c r="F25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5" s="51" t="s">
        <v>231</v>
      </c>
      <c r="H25" s="51">
        <v>1</v>
      </c>
      <c r="I25" s="125" t="s">
        <v>373</v>
      </c>
      <c r="J25" t="s">
        <v>180</v>
      </c>
      <c r="K25" t="s">
        <v>183</v>
      </c>
      <c r="M25" t="str">
        <f>IF(E25&lt;&gt;1,CONCATENATE("case ",ITEMS[[#This Row],[INDICE]]," :  break;","//",ITEMS[[#This Row],[NOMBRE]]),"")</f>
        <v>case 22 :  break;//DEPURACION DE CREATININA</v>
      </c>
    </row>
    <row r="26" spans="1:13" ht="15.75" thickBot="1" x14ac:dyDescent="0.3">
      <c r="A26" s="42" t="s">
        <v>345</v>
      </c>
      <c r="B26" s="50">
        <v>23</v>
      </c>
      <c r="C26" s="50">
        <f>VLOOKUP(J26,item_tipo[],2,FALSE)</f>
        <v>3</v>
      </c>
      <c r="D2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'RESULTADO',3,0,'0.00',1,'U/L'</v>
      </c>
      <c r="E26" s="50">
        <f>VLOOKUP(K26,tipo_campo[],2,FALSE)</f>
        <v>0</v>
      </c>
      <c r="F26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6" s="51" t="s">
        <v>232</v>
      </c>
      <c r="H26" s="51">
        <v>1</v>
      </c>
      <c r="I26" s="125" t="s">
        <v>373</v>
      </c>
      <c r="J26" t="s">
        <v>180</v>
      </c>
      <c r="K26" t="s">
        <v>183</v>
      </c>
      <c r="M26" t="str">
        <f>IF(E26&lt;&gt;1,CONCATENATE("case ",ITEMS[[#This Row],[INDICE]]," :  break;","//",ITEMS[[#This Row],[NOMBRE]]),"")</f>
        <v>case 23 :  break;//GAMMAGLUTAMILTRANSPEPTIDASA</v>
      </c>
    </row>
    <row r="27" spans="1:13" ht="15.75" thickBot="1" x14ac:dyDescent="0.3">
      <c r="A27" s="49" t="s">
        <v>290</v>
      </c>
      <c r="B27" s="50">
        <v>24</v>
      </c>
      <c r="C27" s="50">
        <f>VLOOKUP(J27,item_tipo[],2,FALSE)</f>
        <v>3</v>
      </c>
      <c r="D2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'RESULTADO',3,0,'0.00',1,'mg/dl'</v>
      </c>
      <c r="E27" s="50">
        <f>VLOOKUP(K27,tipo_campo[],2,FALSE)</f>
        <v>0</v>
      </c>
      <c r="F27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7" s="51" t="s">
        <v>230</v>
      </c>
      <c r="H27" s="51">
        <v>1</v>
      </c>
      <c r="I27" s="125" t="s">
        <v>373</v>
      </c>
      <c r="J27" t="s">
        <v>180</v>
      </c>
      <c r="K27" t="s">
        <v>183</v>
      </c>
      <c r="M27" t="str">
        <f>IF(E27&lt;&gt;1,CONCATENATE("case ",ITEMS[[#This Row],[INDICE]]," :  break;","//",ITEMS[[#This Row],[NOMBRE]]),"")</f>
        <v>case 24 :  break;//GLUCOSA (POSTPRANDIAL)</v>
      </c>
    </row>
    <row r="28" spans="1:13" ht="15.75" thickBot="1" x14ac:dyDescent="0.3">
      <c r="A28" s="49" t="s">
        <v>289</v>
      </c>
      <c r="B28" s="50">
        <v>25</v>
      </c>
      <c r="C28" s="50">
        <f>VLOOKUP(J28,item_tipo[],2,FALSE)</f>
        <v>3</v>
      </c>
      <c r="D2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'RESULTADO',3,0,'0.00',1,'mg/dl'</v>
      </c>
      <c r="E28" s="50">
        <f>VLOOKUP(K28,tipo_campo[],2,FALSE)</f>
        <v>0</v>
      </c>
      <c r="F28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8" s="51" t="s">
        <v>230</v>
      </c>
      <c r="H28" s="51">
        <v>1</v>
      </c>
      <c r="I28" s="125" t="s">
        <v>373</v>
      </c>
      <c r="J28" t="s">
        <v>180</v>
      </c>
      <c r="K28" t="s">
        <v>183</v>
      </c>
      <c r="M28" t="str">
        <f>IF(E28&lt;&gt;1,CONCATENATE("case ",ITEMS[[#This Row],[INDICE]]," :  break;","//",ITEMS[[#This Row],[NOMBRE]]),"")</f>
        <v>case 25 :  break;//GLUCOSA (BASAL)</v>
      </c>
    </row>
    <row r="29" spans="1:13" ht="15.75" thickBot="1" x14ac:dyDescent="0.3">
      <c r="A29" s="49" t="s">
        <v>24</v>
      </c>
      <c r="B29" s="50">
        <v>26</v>
      </c>
      <c r="C29" s="50">
        <f>VLOOKUP(J29,item_tipo[],2,FALSE)</f>
        <v>3</v>
      </c>
      <c r="D2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'RESULTADO',3,0,'0.00',1,'g/dl'</v>
      </c>
      <c r="E29" s="50">
        <f>VLOOKUP(K29,tipo_campo[],2,FALSE)</f>
        <v>0</v>
      </c>
      <c r="F29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9" s="51" t="s">
        <v>228</v>
      </c>
      <c r="H29" s="51">
        <v>1</v>
      </c>
      <c r="I29" s="125" t="s">
        <v>373</v>
      </c>
      <c r="J29" t="s">
        <v>180</v>
      </c>
      <c r="K29" t="s">
        <v>183</v>
      </c>
      <c r="M29" t="str">
        <f>IF(E29&lt;&gt;1,CONCATENATE("case ",ITEMS[[#This Row],[INDICE]]," :  break;","//",ITEMS[[#This Row],[NOMBRE]]),"")</f>
        <v>case 26 :  break;//GLOBULINA</v>
      </c>
    </row>
    <row r="30" spans="1:13" ht="15.75" thickBot="1" x14ac:dyDescent="0.3">
      <c r="A30" s="49" t="s">
        <v>25</v>
      </c>
      <c r="B30" s="50">
        <v>27</v>
      </c>
      <c r="C30" s="50">
        <f>VLOOKUP(J30,item_tipo[],2,FALSE)</f>
        <v>3</v>
      </c>
      <c r="D3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'RESULTADO',3,0,'0.00',1,'g/dl'</v>
      </c>
      <c r="E30" s="50">
        <f>VLOOKUP(K30,tipo_campo[],2,FALSE)</f>
        <v>0</v>
      </c>
      <c r="F30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30" s="51" t="s">
        <v>228</v>
      </c>
      <c r="H30" s="51">
        <v>1</v>
      </c>
      <c r="I30" s="125" t="s">
        <v>373</v>
      </c>
      <c r="J30" t="s">
        <v>180</v>
      </c>
      <c r="K30" t="s">
        <v>183</v>
      </c>
      <c r="M30" t="str">
        <f>IF(E30&lt;&gt;1,CONCATENATE("case ",ITEMS[[#This Row],[INDICE]]," :  break;","//",ITEMS[[#This Row],[NOMBRE]]),"")</f>
        <v>case 27 :  break;//PROTEINA TOTAL</v>
      </c>
    </row>
    <row r="31" spans="1:13" ht="15.75" thickBot="1" x14ac:dyDescent="0.3">
      <c r="A31" s="49" t="s">
        <v>300</v>
      </c>
      <c r="B31" s="50">
        <v>28</v>
      </c>
      <c r="C31" s="50">
        <f>VLOOKUP(J31,item_tipo[],2,FALSE)</f>
        <v>2</v>
      </c>
      <c r="D3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31" s="50">
        <f>VLOOKUP(K31,tipo_campo[],2,FALSE)</f>
        <v>1</v>
      </c>
      <c r="F3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31" s="51"/>
      <c r="H31" s="51">
        <v>0</v>
      </c>
      <c r="I31" s="125" t="s">
        <v>373</v>
      </c>
      <c r="J31" t="s">
        <v>176</v>
      </c>
      <c r="K31" t="s">
        <v>184</v>
      </c>
      <c r="M31" t="str">
        <f>IF(E31&lt;&gt;1,CONCATENATE("case ",ITEMS[[#This Row],[INDICE]]," :  break;","//",ITEMS[[#This Row],[NOMBRE]]),"")</f>
        <v/>
      </c>
    </row>
    <row r="32" spans="1:13" ht="15.75" thickBot="1" x14ac:dyDescent="0.3">
      <c r="A32" s="49" t="s">
        <v>26</v>
      </c>
      <c r="B32" s="50">
        <v>29</v>
      </c>
      <c r="C32" s="50">
        <f>VLOOKUP(J32,item_tipo[],2,FALSE)</f>
        <v>3</v>
      </c>
      <c r="D3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'RESULTADO',3,0,'0.00',1,'mg/24h'</v>
      </c>
      <c r="E32" s="50">
        <f>VLOOKUP(K32,tipo_campo[],2,FALSE)</f>
        <v>0</v>
      </c>
      <c r="F32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32" s="51" t="s">
        <v>233</v>
      </c>
      <c r="H32" s="51">
        <v>1</v>
      </c>
      <c r="I32" s="125" t="s">
        <v>373</v>
      </c>
      <c r="J32" t="s">
        <v>180</v>
      </c>
      <c r="K32" t="s">
        <v>183</v>
      </c>
      <c r="M32" t="str">
        <f>IF(E32&lt;&gt;1,CONCATENATE("case ",ITEMS[[#This Row],[INDICE]]," :  break;","//",ITEMS[[#This Row],[NOMBRE]]),"")</f>
        <v>case 29 :  break;//PROTEINA EN ORINA DE 24 HORAS</v>
      </c>
    </row>
    <row r="33" spans="1:17" ht="15.75" thickBot="1" x14ac:dyDescent="0.3">
      <c r="A33" s="49" t="s">
        <v>27</v>
      </c>
      <c r="B33" s="50">
        <v>30</v>
      </c>
      <c r="C33" s="50">
        <f>VLOOKUP(J33,item_tipo[],2,FALSE)</f>
        <v>3</v>
      </c>
      <c r="D3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'RESULTADO',3,0,'0.00',1,'mg/dl'</v>
      </c>
      <c r="E33" s="50">
        <f>VLOOKUP(K33,tipo_campo[],2,FALSE)</f>
        <v>0</v>
      </c>
      <c r="F33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33" s="51" t="s">
        <v>230</v>
      </c>
      <c r="H33" s="51">
        <v>1</v>
      </c>
      <c r="I33" s="125" t="s">
        <v>373</v>
      </c>
      <c r="J33" t="s">
        <v>180</v>
      </c>
      <c r="K33" t="s">
        <v>183</v>
      </c>
      <c r="M33" t="str">
        <f>IF(E33&lt;&gt;1,CONCATENATE("case ",ITEMS[[#This Row],[INDICE]]," :  break;","//",ITEMS[[#This Row],[NOMBRE]]),"")</f>
        <v>case 30 :  break;//COLESTEROL TOTAL</v>
      </c>
    </row>
    <row r="34" spans="1:17" ht="15.75" thickBot="1" x14ac:dyDescent="0.3">
      <c r="A34" s="49" t="s">
        <v>28</v>
      </c>
      <c r="B34" s="50">
        <v>31</v>
      </c>
      <c r="C34" s="50">
        <f>VLOOKUP(J34,item_tipo[],2,FALSE)</f>
        <v>3</v>
      </c>
      <c r="D3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'RESULTADO',3,0,'0.00',1,'mg/dl'</v>
      </c>
      <c r="E34" s="50">
        <f>VLOOKUP(K34,tipo_campo[],2,FALSE)</f>
        <v>0</v>
      </c>
      <c r="F34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34" s="51" t="s">
        <v>230</v>
      </c>
      <c r="H34" s="51">
        <v>1</v>
      </c>
      <c r="I34" s="125" t="s">
        <v>373</v>
      </c>
      <c r="J34" t="s">
        <v>180</v>
      </c>
      <c r="K34" t="s">
        <v>183</v>
      </c>
      <c r="M34" t="str">
        <f>IF(E34&lt;&gt;1,CONCATENATE("case ",ITEMS[[#This Row],[INDICE]]," :  break;","//",ITEMS[[#This Row],[NOMBRE]]),"")</f>
        <v>case 31 :  break;//TRIGLICERIDOS</v>
      </c>
    </row>
    <row r="35" spans="1:17" ht="15.75" thickBot="1" x14ac:dyDescent="0.3">
      <c r="A35" s="49" t="s">
        <v>30</v>
      </c>
      <c r="B35" s="50">
        <v>32</v>
      </c>
      <c r="C35" s="50">
        <f>VLOOKUP(J35,item_tipo[],2,FALSE)</f>
        <v>3</v>
      </c>
      <c r="D3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'RESULTADO',3,0,'0.00',1,'mg/dl'</v>
      </c>
      <c r="E35" s="50">
        <f>VLOOKUP(K35,tipo_campo[],2,FALSE)</f>
        <v>0</v>
      </c>
      <c r="F35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35" s="51" t="s">
        <v>230</v>
      </c>
      <c r="H35" s="51">
        <v>1</v>
      </c>
      <c r="I35" s="125" t="s">
        <v>373</v>
      </c>
      <c r="J35" t="s">
        <v>180</v>
      </c>
      <c r="K35" t="s">
        <v>183</v>
      </c>
      <c r="M35" t="str">
        <f>IF(E35&lt;&gt;1,CONCATENATE("case ",ITEMS[[#This Row],[INDICE]]," :  break;","//",ITEMS[[#This Row],[NOMBRE]]),"")</f>
        <v>case 32 :  break;//COLESTEROL HDL</v>
      </c>
    </row>
    <row r="36" spans="1:17" ht="15.75" thickBot="1" x14ac:dyDescent="0.3">
      <c r="A36" s="49" t="s">
        <v>31</v>
      </c>
      <c r="B36" s="50">
        <v>33</v>
      </c>
      <c r="C36" s="50">
        <f>VLOOKUP(J36,item_tipo[],2,FALSE)</f>
        <v>3</v>
      </c>
      <c r="D3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'RESULTADO',3,0,'0.00',1,'mg/dl'</v>
      </c>
      <c r="E36" s="50">
        <f>VLOOKUP(K36,tipo_campo[],2,FALSE)</f>
        <v>0</v>
      </c>
      <c r="F36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36" s="51" t="s">
        <v>230</v>
      </c>
      <c r="H36" s="51">
        <v>1</v>
      </c>
      <c r="I36" s="125" t="s">
        <v>373</v>
      </c>
      <c r="J36" t="s">
        <v>180</v>
      </c>
      <c r="K36" t="s">
        <v>183</v>
      </c>
      <c r="M36" t="str">
        <f>IF(E36&lt;&gt;1,CONCATENATE("case ",ITEMS[[#This Row],[INDICE]]," :  break;","//",ITEMS[[#This Row],[NOMBRE]]),"")</f>
        <v>case 33 :  break;//COLESTEROL LDL</v>
      </c>
    </row>
    <row r="37" spans="1:17" ht="15.75" thickBot="1" x14ac:dyDescent="0.3">
      <c r="A37" s="49" t="s">
        <v>29</v>
      </c>
      <c r="B37" s="50">
        <v>34</v>
      </c>
      <c r="C37" s="50">
        <f>VLOOKUP(J37,item_tipo[],2,FALSE)</f>
        <v>3</v>
      </c>
      <c r="D3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'RESULTADO',3,0,'0.00',1,'mg/dl'</v>
      </c>
      <c r="E37" s="50">
        <f>VLOOKUP(K37,tipo_campo[],2,FALSE)</f>
        <v>0</v>
      </c>
      <c r="F37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37" s="51" t="s">
        <v>230</v>
      </c>
      <c r="H37" s="51">
        <v>1</v>
      </c>
      <c r="I37" s="125" t="s">
        <v>373</v>
      </c>
      <c r="J37" t="s">
        <v>180</v>
      </c>
      <c r="K37" t="s">
        <v>183</v>
      </c>
      <c r="M37" t="str">
        <f>IF(E37&lt;&gt;1,CONCATENATE("case ",ITEMS[[#This Row],[INDICE]]," :  break;","//",ITEMS[[#This Row],[NOMBRE]]),"")</f>
        <v>case 34 :  break;//COLESTEROL VLDL</v>
      </c>
    </row>
    <row r="38" spans="1:17" ht="15.75" thickBot="1" x14ac:dyDescent="0.3">
      <c r="A38" s="49" t="s">
        <v>32</v>
      </c>
      <c r="B38" s="50">
        <v>35</v>
      </c>
      <c r="C38" s="50">
        <f>VLOOKUP(J38,item_tipo[],2,FALSE)</f>
        <v>3</v>
      </c>
      <c r="D3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'RESULTADO',3,0,'0.00',1,'U/L'</v>
      </c>
      <c r="E38" s="50">
        <f>VLOOKUP(K38,tipo_campo[],2,FALSE)</f>
        <v>0</v>
      </c>
      <c r="F38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38" s="51" t="s">
        <v>232</v>
      </c>
      <c r="H38" s="51">
        <v>1</v>
      </c>
      <c r="I38" s="125" t="s">
        <v>373</v>
      </c>
      <c r="J38" t="s">
        <v>180</v>
      </c>
      <c r="K38" t="s">
        <v>183</v>
      </c>
      <c r="M38" t="str">
        <f>IF(E38&lt;&gt;1,CONCATENATE("case ",ITEMS[[#This Row],[INDICE]]," :  break;","//",ITEMS[[#This Row],[NOMBRE]]),"")</f>
        <v>case 35 :  break;//FOSFATA ALCALINA</v>
      </c>
    </row>
    <row r="39" spans="1:17" ht="15.75" thickBot="1" x14ac:dyDescent="0.3">
      <c r="A39" s="49" t="s">
        <v>33</v>
      </c>
      <c r="B39" s="50">
        <v>36</v>
      </c>
      <c r="C39" s="50">
        <f>VLOOKUP(J39,item_tipo[],2,FALSE)</f>
        <v>3</v>
      </c>
      <c r="D3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'RESULTADO',3,0,'0.00',1,'mg/dl'</v>
      </c>
      <c r="E39" s="50">
        <f>VLOOKUP(K39,tipo_campo[],2,FALSE)</f>
        <v>0</v>
      </c>
      <c r="F39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39" s="51" t="s">
        <v>230</v>
      </c>
      <c r="H39" s="51">
        <v>1</v>
      </c>
      <c r="I39" s="125" t="s">
        <v>373</v>
      </c>
      <c r="J39" t="s">
        <v>180</v>
      </c>
      <c r="K39" t="s">
        <v>183</v>
      </c>
      <c r="M39" t="str">
        <f>IF(E39&lt;&gt;1,CONCATENATE("case ",ITEMS[[#This Row],[INDICE]]," :  break;","//",ITEMS[[#This Row],[NOMBRE]]),"")</f>
        <v>case 36 :  break;//UREA</v>
      </c>
    </row>
    <row r="40" spans="1:17" ht="15.75" thickBot="1" x14ac:dyDescent="0.3">
      <c r="A40" s="49" t="s">
        <v>34</v>
      </c>
      <c r="B40" s="50">
        <v>37</v>
      </c>
      <c r="C40" s="50">
        <f>VLOOKUP(J40,item_tipo[],2,FALSE)</f>
        <v>3</v>
      </c>
      <c r="D4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'RESULTADO',3,0,'0.00',1,'U/L'</v>
      </c>
      <c r="E40" s="50">
        <f>VLOOKUP(K40,tipo_campo[],2,FALSE)</f>
        <v>0</v>
      </c>
      <c r="F40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40" s="51" t="s">
        <v>232</v>
      </c>
      <c r="H40" s="51">
        <v>1</v>
      </c>
      <c r="I40" s="125" t="s">
        <v>373</v>
      </c>
      <c r="J40" t="s">
        <v>180</v>
      </c>
      <c r="K40" t="s">
        <v>183</v>
      </c>
      <c r="M40" t="str">
        <f>IF(E40&lt;&gt;1,CONCATENATE("case ",ITEMS[[#This Row],[INDICE]]," :  break;","//",ITEMS[[#This Row],[NOMBRE]]),"")</f>
        <v>case 37 :  break;//TRANSAMINASAS TGP</v>
      </c>
    </row>
    <row r="41" spans="1:17" ht="15.75" thickBot="1" x14ac:dyDescent="0.3">
      <c r="A41" s="49" t="s">
        <v>35</v>
      </c>
      <c r="B41" s="50">
        <v>38</v>
      </c>
      <c r="C41" s="50">
        <f>VLOOKUP(J41,item_tipo[],2,FALSE)</f>
        <v>3</v>
      </c>
      <c r="D4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'RESULTADO',3,0,'0.00',1,'U/L'</v>
      </c>
      <c r="E41" s="50">
        <f>VLOOKUP(K41,tipo_campo[],2,FALSE)</f>
        <v>0</v>
      </c>
      <c r="F41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41" s="51" t="s">
        <v>232</v>
      </c>
      <c r="H41" s="51">
        <v>1</v>
      </c>
      <c r="I41" s="125" t="s">
        <v>373</v>
      </c>
      <c r="J41" t="s">
        <v>180</v>
      </c>
      <c r="K41" t="s">
        <v>183</v>
      </c>
      <c r="M41" t="str">
        <f>IF(E41&lt;&gt;1,CONCATENATE("case ",ITEMS[[#This Row],[INDICE]]," :  break;","//",ITEMS[[#This Row],[NOMBRE]]),"")</f>
        <v>case 38 :  break;//TRANSAMINASAS TGO</v>
      </c>
    </row>
    <row r="42" spans="1:17" ht="15.75" thickBot="1" x14ac:dyDescent="0.3">
      <c r="A42" s="49" t="s">
        <v>36</v>
      </c>
      <c r="B42" s="50">
        <v>39</v>
      </c>
      <c r="C42" s="50">
        <f>VLOOKUP(J42,item_tipo[],2,FALSE)</f>
        <v>3</v>
      </c>
      <c r="D4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'BILIRRUBINA TOTAL',3,0,'0.00',1,'mg/dl'</v>
      </c>
      <c r="E42" s="50">
        <f>VLOOKUP(K42,tipo_campo[],2,FALSE)</f>
        <v>0</v>
      </c>
      <c r="F42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42" s="51" t="s">
        <v>230</v>
      </c>
      <c r="H42" s="51">
        <v>1</v>
      </c>
      <c r="I42" s="123" t="s">
        <v>36</v>
      </c>
      <c r="J42" t="s">
        <v>180</v>
      </c>
      <c r="K42" t="s">
        <v>183</v>
      </c>
      <c r="M42" t="str">
        <f>IF(E42&lt;&gt;1,CONCATENATE("case ",ITEMS[[#This Row],[INDICE]]," :  break;","//",ITEMS[[#This Row],[NOMBRE]]),"")</f>
        <v>case 39 :  break;//BILIRRUBINA TOTAL</v>
      </c>
    </row>
    <row r="43" spans="1:17" ht="15.75" thickBot="1" x14ac:dyDescent="0.3">
      <c r="A43" s="49" t="s">
        <v>37</v>
      </c>
      <c r="B43" s="50">
        <v>40</v>
      </c>
      <c r="C43" s="50">
        <f>VLOOKUP(J43,item_tipo[],2,FALSE)</f>
        <v>3</v>
      </c>
      <c r="D4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'BILIRRUBINA DIRECTA',3,0,'0.00',1,'mg/dl'</v>
      </c>
      <c r="E43" s="50">
        <f>VLOOKUP(K43,tipo_campo[],2,FALSE)</f>
        <v>0</v>
      </c>
      <c r="F43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43" s="51" t="s">
        <v>230</v>
      </c>
      <c r="H43" s="51">
        <v>1</v>
      </c>
      <c r="I43" s="125" t="s">
        <v>37</v>
      </c>
      <c r="J43" t="s">
        <v>180</v>
      </c>
      <c r="K43" t="s">
        <v>183</v>
      </c>
      <c r="M43" t="str">
        <f>IF(E43&lt;&gt;1,CONCATENATE("case ",ITEMS[[#This Row],[INDICE]]," :  break;","//",ITEMS[[#This Row],[NOMBRE]]),"")</f>
        <v>case 40 :  break;//BILIRRUBINA DIRECTA</v>
      </c>
    </row>
    <row r="44" spans="1:17" ht="15.75" thickBot="1" x14ac:dyDescent="0.3">
      <c r="A44" s="49" t="s">
        <v>38</v>
      </c>
      <c r="B44" s="50">
        <v>41</v>
      </c>
      <c r="C44" s="50">
        <f>VLOOKUP(J44,item_tipo[],2,FALSE)</f>
        <v>3</v>
      </c>
      <c r="D4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'BILIRRUBINA INDIRECTA',3,0,'0.00',1,'mg/dl'</v>
      </c>
      <c r="E44" s="50">
        <f>VLOOKUP(K44,tipo_campo[],2,FALSE)</f>
        <v>0</v>
      </c>
      <c r="F44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44" s="51" t="s">
        <v>230</v>
      </c>
      <c r="H44" s="51">
        <v>1</v>
      </c>
      <c r="I44" s="123" t="s">
        <v>38</v>
      </c>
      <c r="J44" t="s">
        <v>180</v>
      </c>
      <c r="K44" t="s">
        <v>183</v>
      </c>
      <c r="M44" t="str">
        <f>IF(E44&lt;&gt;1,CONCATENATE("case ",ITEMS[[#This Row],[INDICE]]," :  break;","//",ITEMS[[#This Row],[NOMBRE]]),"")</f>
        <v>case 41 :  break;//BILIRRUBINA INDIRECTA</v>
      </c>
    </row>
    <row r="45" spans="1:17" ht="15.75" thickBot="1" x14ac:dyDescent="0.3">
      <c r="A45" s="49" t="s">
        <v>43</v>
      </c>
      <c r="B45" s="50">
        <v>42</v>
      </c>
      <c r="C45" s="50">
        <f>VLOOKUP(J45,item_tipo[],2,FALSE)</f>
        <v>2</v>
      </c>
      <c r="D4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45" s="50">
        <f>VLOOKUP(K45,tipo_campo[],2,FALSE)</f>
        <v>1</v>
      </c>
      <c r="F4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45" s="51"/>
      <c r="H45" s="51">
        <v>0</v>
      </c>
      <c r="I45" s="125" t="s">
        <v>373</v>
      </c>
      <c r="J45" t="s">
        <v>176</v>
      </c>
      <c r="K45" t="s">
        <v>184</v>
      </c>
      <c r="L45" s="28"/>
      <c r="M45" t="str">
        <f>IF(E45&lt;&gt;1,CONCATENATE("case ",ITEMS[[#This Row],[INDICE]]," :  break;","//",ITEMS[[#This Row],[NOMBRE]]),"")</f>
        <v/>
      </c>
      <c r="O45" s="28"/>
      <c r="P45" s="28"/>
      <c r="Q45" s="28"/>
    </row>
    <row r="46" spans="1:17" ht="15.75" thickBot="1" x14ac:dyDescent="0.3">
      <c r="A46" s="46" t="s">
        <v>45</v>
      </c>
      <c r="B46" s="50">
        <v>43</v>
      </c>
      <c r="C46" s="50">
        <f>VLOOKUP(J46,item_tipo[],2,FALSE)</f>
        <v>2</v>
      </c>
      <c r="D4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46" s="50">
        <f>VLOOKUP(K46,tipo_campo[],2,FALSE)</f>
        <v>1</v>
      </c>
      <c r="F4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46" s="51"/>
      <c r="H46" s="51">
        <v>0</v>
      </c>
      <c r="I46" s="125" t="s">
        <v>373</v>
      </c>
      <c r="J46" t="s">
        <v>176</v>
      </c>
      <c r="K46" t="s">
        <v>184</v>
      </c>
      <c r="L46" s="28"/>
      <c r="M46" t="str">
        <f>IF(E46&lt;&gt;1,CONCATENATE("case ",ITEMS[[#This Row],[INDICE]]," :  break;","//",ITEMS[[#This Row],[NOMBRE]]),"")</f>
        <v/>
      </c>
      <c r="O46" s="28"/>
      <c r="P46" s="28"/>
      <c r="Q46" s="28"/>
    </row>
    <row r="47" spans="1:17" ht="15.75" thickBot="1" x14ac:dyDescent="0.3">
      <c r="A47" s="46" t="s">
        <v>44</v>
      </c>
      <c r="B47" s="50">
        <v>44</v>
      </c>
      <c r="C47" s="50">
        <f>VLOOKUP(J47,item_tipo[],2,FALSE)</f>
        <v>2</v>
      </c>
      <c r="D4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47" s="50">
        <f>VLOOKUP(K47,tipo_campo[],2,FALSE)</f>
        <v>1</v>
      </c>
      <c r="F4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47" s="51"/>
      <c r="H47" s="51">
        <v>0</v>
      </c>
      <c r="I47" s="125" t="s">
        <v>373</v>
      </c>
      <c r="J47" t="s">
        <v>176</v>
      </c>
      <c r="K47" t="s">
        <v>184</v>
      </c>
      <c r="L47" s="28"/>
      <c r="M47" t="str">
        <f>IF(E47&lt;&gt;1,CONCATENATE("case ",ITEMS[[#This Row],[INDICE]]," :  break;","//",ITEMS[[#This Row],[NOMBRE]]),"")</f>
        <v/>
      </c>
      <c r="O47" s="28"/>
      <c r="P47" s="28"/>
      <c r="Q47" s="28"/>
    </row>
    <row r="48" spans="1:17" ht="15.75" thickBot="1" x14ac:dyDescent="0.3">
      <c r="A48" s="46" t="s">
        <v>55</v>
      </c>
      <c r="B48" s="50">
        <v>45</v>
      </c>
      <c r="C48" s="50">
        <f>VLOOKUP(J48,item_tipo[],2,FALSE)</f>
        <v>2</v>
      </c>
      <c r="D4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48" s="50">
        <f>VLOOKUP(K48,tipo_campo[],2,FALSE)</f>
        <v>1</v>
      </c>
      <c r="F4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48" s="51"/>
      <c r="H48" s="51">
        <v>0</v>
      </c>
      <c r="I48" s="125" t="s">
        <v>373</v>
      </c>
      <c r="J48" t="s">
        <v>176</v>
      </c>
      <c r="K48" t="s">
        <v>184</v>
      </c>
      <c r="L48" s="28"/>
      <c r="M48" t="str">
        <f>IF(E48&lt;&gt;1,CONCATENATE("case ",ITEMS[[#This Row],[INDICE]]," :  break;","//",ITEMS[[#This Row],[NOMBRE]]),"")</f>
        <v/>
      </c>
      <c r="O48" s="28"/>
      <c r="P48" s="28"/>
      <c r="Q48" s="28"/>
    </row>
    <row r="49" spans="1:17" ht="15.75" thickBot="1" x14ac:dyDescent="0.3">
      <c r="A49" s="46" t="s">
        <v>324</v>
      </c>
      <c r="B49" s="50">
        <v>46</v>
      </c>
      <c r="C49" s="50">
        <f>VLOOKUP(J49,item_tipo[],2,FALSE)</f>
        <v>2</v>
      </c>
      <c r="D4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49" s="50">
        <f>VLOOKUP(K49,tipo_campo[],2,FALSE)</f>
        <v>1</v>
      </c>
      <c r="F4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49" s="51"/>
      <c r="H49" s="51">
        <v>0</v>
      </c>
      <c r="I49" s="125" t="s">
        <v>373</v>
      </c>
      <c r="J49" t="s">
        <v>176</v>
      </c>
      <c r="K49" t="s">
        <v>184</v>
      </c>
      <c r="L49" s="28"/>
      <c r="M49" t="str">
        <f>IF(E49&lt;&gt;1,CONCATENATE("case ",ITEMS[[#This Row],[INDICE]]," :  break;","//",ITEMS[[#This Row],[NOMBRE]]),"")</f>
        <v/>
      </c>
      <c r="O49" s="28"/>
      <c r="P49" s="28"/>
      <c r="Q49" s="28"/>
    </row>
    <row r="50" spans="1:17" ht="15.75" thickBot="1" x14ac:dyDescent="0.3">
      <c r="A50" s="46" t="s">
        <v>308</v>
      </c>
      <c r="B50" s="50">
        <v>47</v>
      </c>
      <c r="C50" s="50">
        <f>VLOOKUP(J50,item_tipo[],2,FALSE)</f>
        <v>2</v>
      </c>
      <c r="D5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0" s="50">
        <f>VLOOKUP(K50,tipo_campo[],2,FALSE)</f>
        <v>1</v>
      </c>
      <c r="F5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0" s="51"/>
      <c r="H50" s="51">
        <v>0</v>
      </c>
      <c r="I50" s="125" t="s">
        <v>373</v>
      </c>
      <c r="J50" t="s">
        <v>176</v>
      </c>
      <c r="K50" t="s">
        <v>184</v>
      </c>
      <c r="L50" s="28"/>
      <c r="M50" t="str">
        <f>IF(E50&lt;&gt;1,CONCATENATE("case ",ITEMS[[#This Row],[INDICE]]," :  break;","//",ITEMS[[#This Row],[NOMBRE]]),"")</f>
        <v/>
      </c>
      <c r="O50" s="28"/>
      <c r="P50" s="28"/>
      <c r="Q50" s="28"/>
    </row>
    <row r="51" spans="1:17" ht="15.75" thickBot="1" x14ac:dyDescent="0.3">
      <c r="A51" s="46" t="s">
        <v>46</v>
      </c>
      <c r="B51" s="50">
        <v>48</v>
      </c>
      <c r="C51" s="50">
        <f>VLOOKUP(J51,item_tipo[],2,FALSE)</f>
        <v>2</v>
      </c>
      <c r="D5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1" s="50">
        <f>VLOOKUP(K51,tipo_campo[],2,FALSE)</f>
        <v>1</v>
      </c>
      <c r="F5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1" s="51"/>
      <c r="H51" s="51">
        <v>0</v>
      </c>
      <c r="I51" s="125" t="s">
        <v>373</v>
      </c>
      <c r="J51" t="s">
        <v>176</v>
      </c>
      <c r="K51" t="s">
        <v>184</v>
      </c>
      <c r="L51" s="28"/>
      <c r="M51" t="str">
        <f>IF(E51&lt;&gt;1,CONCATENATE("case ",ITEMS[[#This Row],[INDICE]]," :  break;","//",ITEMS[[#This Row],[NOMBRE]]),"")</f>
        <v/>
      </c>
      <c r="O51" s="28"/>
      <c r="P51" s="28"/>
      <c r="Q51" s="28"/>
    </row>
    <row r="52" spans="1:17" ht="15.75" thickBot="1" x14ac:dyDescent="0.3">
      <c r="A52" s="46" t="s">
        <v>47</v>
      </c>
      <c r="B52" s="50">
        <v>49</v>
      </c>
      <c r="C52" s="50">
        <f>VLOOKUP(J52,item_tipo[],2,FALSE)</f>
        <v>2</v>
      </c>
      <c r="D5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2" s="50">
        <f>VLOOKUP(K52,tipo_campo[],2,FALSE)</f>
        <v>1</v>
      </c>
      <c r="F5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2" s="51"/>
      <c r="H52" s="51">
        <v>0</v>
      </c>
      <c r="I52" s="125" t="s">
        <v>373</v>
      </c>
      <c r="J52" t="s">
        <v>176</v>
      </c>
      <c r="K52" t="s">
        <v>184</v>
      </c>
      <c r="L52" s="28"/>
      <c r="M52" t="str">
        <f>IF(E52&lt;&gt;1,CONCATENATE("case ",ITEMS[[#This Row],[INDICE]]," :  break;","//",ITEMS[[#This Row],[NOMBRE]]),"")</f>
        <v/>
      </c>
      <c r="O52" s="28"/>
      <c r="P52" s="28"/>
      <c r="Q52" s="28"/>
    </row>
    <row r="53" spans="1:17" ht="39" customHeight="1" thickBot="1" x14ac:dyDescent="0.3">
      <c r="A53" s="46" t="s">
        <v>331</v>
      </c>
      <c r="B53" s="50">
        <v>50</v>
      </c>
      <c r="C53" s="50">
        <f>VLOOKUP(J53,item_tipo[],2,FALSE)</f>
        <v>2</v>
      </c>
      <c r="D5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3" s="50">
        <f>VLOOKUP(K53,tipo_campo[],2,FALSE)</f>
        <v>1</v>
      </c>
      <c r="F5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3" s="51"/>
      <c r="H53" s="51">
        <v>0</v>
      </c>
      <c r="I53" s="125" t="s">
        <v>373</v>
      </c>
      <c r="J53" t="s">
        <v>176</v>
      </c>
      <c r="K53" t="s">
        <v>184</v>
      </c>
      <c r="L53" s="28"/>
      <c r="M53" t="str">
        <f>IF(E53&lt;&gt;1,CONCATENATE("case ",ITEMS[[#This Row],[INDICE]]," :  break;","//",ITEMS[[#This Row],[NOMBRE]]),"")</f>
        <v/>
      </c>
      <c r="O53" s="28"/>
      <c r="P53" s="28"/>
      <c r="Q53" s="28"/>
    </row>
    <row r="54" spans="1:17" ht="37.5" customHeight="1" thickBot="1" x14ac:dyDescent="0.3">
      <c r="A54" s="31" t="s">
        <v>401</v>
      </c>
      <c r="B54" s="50">
        <v>51</v>
      </c>
      <c r="C54" s="50">
        <f>VLOOKUP(J54,item_tipo[],2,FALSE)</f>
        <v>2</v>
      </c>
      <c r="D5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4" s="50">
        <f>VLOOKUP(K54,tipo_campo[],2,FALSE)</f>
        <v>1</v>
      </c>
      <c r="F5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4" s="51"/>
      <c r="H54" s="51">
        <v>0</v>
      </c>
      <c r="I54" s="125" t="s">
        <v>373</v>
      </c>
      <c r="J54" t="s">
        <v>176</v>
      </c>
      <c r="K54" t="s">
        <v>184</v>
      </c>
      <c r="L54" s="28"/>
      <c r="M54" t="str">
        <f>IF(E54&lt;&gt;1,CONCATENATE("case ",ITEMS[[#This Row],[INDICE]]," :  break;","//",ITEMS[[#This Row],[NOMBRE]]),"")</f>
        <v/>
      </c>
      <c r="O54" s="28"/>
      <c r="P54" s="28"/>
      <c r="Q54" s="28"/>
    </row>
    <row r="55" spans="1:17" ht="15.75" thickBot="1" x14ac:dyDescent="0.3">
      <c r="A55" s="46" t="s">
        <v>49</v>
      </c>
      <c r="B55" s="50">
        <v>52</v>
      </c>
      <c r="C55" s="50">
        <f>VLOOKUP(J55,item_tipo[],2,FALSE)</f>
        <v>2</v>
      </c>
      <c r="D5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5" s="50">
        <f>VLOOKUP(K55,tipo_campo[],2,FALSE)</f>
        <v>1</v>
      </c>
      <c r="F5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5" s="51"/>
      <c r="H55" s="51">
        <v>0</v>
      </c>
      <c r="I55" s="125" t="s">
        <v>373</v>
      </c>
      <c r="J55" t="s">
        <v>176</v>
      </c>
      <c r="K55" t="s">
        <v>184</v>
      </c>
      <c r="M55" t="str">
        <f>IF(E55&lt;&gt;1,CONCATENATE("case ",ITEMS[[#This Row],[INDICE]]," :  break;","//",ITEMS[[#This Row],[NOMBRE]]),"")</f>
        <v/>
      </c>
    </row>
    <row r="56" spans="1:17" ht="30.75" thickBot="1" x14ac:dyDescent="0.3">
      <c r="A56" s="46" t="s">
        <v>50</v>
      </c>
      <c r="B56" s="50">
        <v>53</v>
      </c>
      <c r="C56" s="50">
        <f>VLOOKUP(J56,item_tipo[],2,FALSE)</f>
        <v>2</v>
      </c>
      <c r="D5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6" s="50">
        <f>VLOOKUP(K56,tipo_campo[],2,FALSE)</f>
        <v>1</v>
      </c>
      <c r="F5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6" s="51"/>
      <c r="H56" s="51">
        <v>0</v>
      </c>
      <c r="I56" s="125" t="s">
        <v>373</v>
      </c>
      <c r="J56" t="s">
        <v>176</v>
      </c>
      <c r="K56" t="s">
        <v>184</v>
      </c>
      <c r="M56" t="str">
        <f>IF(E56&lt;&gt;1,CONCATENATE("case ",ITEMS[[#This Row],[INDICE]]," :  break;","//",ITEMS[[#This Row],[NOMBRE]]),"")</f>
        <v/>
      </c>
    </row>
    <row r="57" spans="1:17" ht="15.75" thickBot="1" x14ac:dyDescent="0.3">
      <c r="A57" s="46" t="s">
        <v>51</v>
      </c>
      <c r="B57" s="50">
        <v>54</v>
      </c>
      <c r="C57" s="50">
        <f>VLOOKUP(J57,item_tipo[],2,FALSE)</f>
        <v>2</v>
      </c>
      <c r="D5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7" s="50">
        <f>VLOOKUP(K57,tipo_campo[],2,FALSE)</f>
        <v>1</v>
      </c>
      <c r="F5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7" s="51"/>
      <c r="H57" s="51">
        <v>0</v>
      </c>
      <c r="I57" s="125" t="s">
        <v>373</v>
      </c>
      <c r="J57" t="s">
        <v>176</v>
      </c>
      <c r="K57" t="s">
        <v>184</v>
      </c>
      <c r="M57" t="str">
        <f>IF(E57&lt;&gt;1,CONCATENATE("case ",ITEMS[[#This Row],[INDICE]]," :  break;","//",ITEMS[[#This Row],[NOMBRE]]),"")</f>
        <v/>
      </c>
    </row>
    <row r="58" spans="1:17" ht="15.75" thickBot="1" x14ac:dyDescent="0.3">
      <c r="A58" s="46" t="s">
        <v>52</v>
      </c>
      <c r="B58" s="50">
        <v>55</v>
      </c>
      <c r="C58" s="50">
        <f>VLOOKUP(J58,item_tipo[],2,FALSE)</f>
        <v>2</v>
      </c>
      <c r="D5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8" s="50">
        <f>VLOOKUP(K58,tipo_campo[],2,FALSE)</f>
        <v>1</v>
      </c>
      <c r="F5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8" s="51"/>
      <c r="H58" s="51">
        <v>0</v>
      </c>
      <c r="I58" s="125" t="s">
        <v>373</v>
      </c>
      <c r="J58" t="s">
        <v>176</v>
      </c>
      <c r="K58" t="s">
        <v>184</v>
      </c>
      <c r="M58" t="str">
        <f>IF(E58&lt;&gt;1,CONCATENATE("case ",ITEMS[[#This Row],[INDICE]]," :  break;","//",ITEMS[[#This Row],[NOMBRE]]),"")</f>
        <v/>
      </c>
    </row>
    <row r="59" spans="1:17" ht="15.75" thickBot="1" x14ac:dyDescent="0.3">
      <c r="A59" s="46" t="s">
        <v>53</v>
      </c>
      <c r="B59" s="50">
        <v>56</v>
      </c>
      <c r="C59" s="50">
        <f>VLOOKUP(J59,item_tipo[],2,FALSE)</f>
        <v>2</v>
      </c>
      <c r="D5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59" s="50">
        <f>VLOOKUP(K59,tipo_campo[],2,FALSE)</f>
        <v>1</v>
      </c>
      <c r="F5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59" s="51"/>
      <c r="H59" s="51">
        <v>0</v>
      </c>
      <c r="I59" s="125" t="s">
        <v>373</v>
      </c>
      <c r="J59" t="s">
        <v>176</v>
      </c>
      <c r="K59" t="s">
        <v>184</v>
      </c>
      <c r="M59" t="str">
        <f>IF(E59&lt;&gt;1,CONCATENATE("case ",ITEMS[[#This Row],[INDICE]]," :  break;","//",ITEMS[[#This Row],[NOMBRE]]),"")</f>
        <v/>
      </c>
    </row>
    <row r="60" spans="1:17" ht="15.75" thickBot="1" x14ac:dyDescent="0.3">
      <c r="A60" s="46" t="s">
        <v>54</v>
      </c>
      <c r="B60" s="50">
        <v>57</v>
      </c>
      <c r="C60" s="50">
        <f>VLOOKUP(J60,item_tipo[],2,FALSE)</f>
        <v>2</v>
      </c>
      <c r="D6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60" s="50">
        <f>VLOOKUP(K60,tipo_campo[],2,FALSE)</f>
        <v>1</v>
      </c>
      <c r="F6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60" s="51"/>
      <c r="H60" s="51">
        <v>0</v>
      </c>
      <c r="I60" s="125" t="s">
        <v>373</v>
      </c>
      <c r="J60" t="s">
        <v>176</v>
      </c>
      <c r="K60" t="s">
        <v>184</v>
      </c>
      <c r="M60" t="str">
        <f>IF(E60&lt;&gt;1,CONCATENATE("case ",ITEMS[[#This Row],[INDICE]]," :  break;","//",ITEMS[[#This Row],[NOMBRE]]),"")</f>
        <v/>
      </c>
    </row>
    <row r="61" spans="1:17" ht="15.75" thickBot="1" x14ac:dyDescent="0.3">
      <c r="A61" s="49" t="s">
        <v>56</v>
      </c>
      <c r="B61" s="50">
        <v>58</v>
      </c>
      <c r="C61" s="50">
        <f>VLOOKUP(J61,item_tipo[],2,FALSE)</f>
        <v>2</v>
      </c>
      <c r="D6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61" s="50">
        <f>VLOOKUP(K61,tipo_campo[],2,FALSE)</f>
        <v>1</v>
      </c>
      <c r="F6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61" s="51"/>
      <c r="H61" s="51">
        <v>0</v>
      </c>
      <c r="I61" s="125" t="s">
        <v>373</v>
      </c>
      <c r="J61" t="s">
        <v>176</v>
      </c>
      <c r="K61" t="s">
        <v>184</v>
      </c>
      <c r="M61" t="str">
        <f>IF(E61&lt;&gt;1,CONCATENATE("case ",ITEMS[[#This Row],[INDICE]]," :  break;","//",ITEMS[[#This Row],[NOMBRE]]),"")</f>
        <v/>
      </c>
    </row>
    <row r="62" spans="1:17" ht="15.75" thickBot="1" x14ac:dyDescent="0.3">
      <c r="A62" s="46" t="s">
        <v>57</v>
      </c>
      <c r="B62" s="50">
        <v>59</v>
      </c>
      <c r="C62" s="50">
        <f>VLOOKUP(J62,item_tipo[],2,FALSE)</f>
        <v>2</v>
      </c>
      <c r="D6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'COLOR',2,1,'0',0,''</v>
      </c>
      <c r="E62" s="50">
        <f>VLOOKUP(K62,tipo_campo[],2,FALSE)</f>
        <v>1</v>
      </c>
      <c r="F6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62" s="51"/>
      <c r="H62" s="51">
        <v>0</v>
      </c>
      <c r="I62" s="125" t="s">
        <v>57</v>
      </c>
      <c r="J62" t="s">
        <v>176</v>
      </c>
      <c r="K62" t="s">
        <v>184</v>
      </c>
      <c r="M62" t="str">
        <f>IF(E62&lt;&gt;1,CONCATENATE("case ",ITEMS[[#This Row],[INDICE]]," :  break;","//",ITEMS[[#This Row],[NOMBRE]]),"")</f>
        <v/>
      </c>
    </row>
    <row r="63" spans="1:17" ht="15.75" thickBot="1" x14ac:dyDescent="0.3">
      <c r="A63" s="46" t="s">
        <v>58</v>
      </c>
      <c r="B63" s="50">
        <v>60</v>
      </c>
      <c r="C63" s="50">
        <f>VLOOKUP(J63,item_tipo[],2,FALSE)</f>
        <v>2</v>
      </c>
      <c r="D6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'OLOR',2,1,'0',0,''</v>
      </c>
      <c r="E63" s="50">
        <f>VLOOKUP(K63,tipo_campo[],2,FALSE)</f>
        <v>1</v>
      </c>
      <c r="F6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63" s="51"/>
      <c r="H63" s="51">
        <v>0</v>
      </c>
      <c r="I63" s="123" t="s">
        <v>58</v>
      </c>
      <c r="J63" t="s">
        <v>176</v>
      </c>
      <c r="K63" t="s">
        <v>184</v>
      </c>
      <c r="M63" t="str">
        <f>IF(E63&lt;&gt;1,CONCATENATE("case ",ITEMS[[#This Row],[INDICE]]," :  break;","//",ITEMS[[#This Row],[NOMBRE]]),"")</f>
        <v/>
      </c>
    </row>
    <row r="64" spans="1:17" ht="15.75" thickBot="1" x14ac:dyDescent="0.3">
      <c r="A64" s="46" t="s">
        <v>59</v>
      </c>
      <c r="B64" s="50">
        <v>61</v>
      </c>
      <c r="C64" s="50">
        <f>VLOOKUP(J64,item_tipo[],2,FALSE)</f>
        <v>2</v>
      </c>
      <c r="D6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'PH',2,0,'0',0,''</v>
      </c>
      <c r="E64" s="50">
        <f>VLOOKUP(K64,tipo_campo[],2,FALSE)</f>
        <v>0</v>
      </c>
      <c r="F6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64" s="51"/>
      <c r="H64" s="51">
        <v>0</v>
      </c>
      <c r="I64" s="125" t="s">
        <v>59</v>
      </c>
      <c r="J64" t="s">
        <v>176</v>
      </c>
      <c r="K64" t="s">
        <v>183</v>
      </c>
      <c r="M64" t="str">
        <f>IF(E64&lt;&gt;1,CONCATENATE("case ",ITEMS[[#This Row],[INDICE]]," :  break;","//",ITEMS[[#This Row],[NOMBRE]]),"")</f>
        <v>case 61 :  break;//PH</v>
      </c>
    </row>
    <row r="65" spans="1:13" ht="15.75" thickBot="1" x14ac:dyDescent="0.3">
      <c r="A65" s="46" t="s">
        <v>60</v>
      </c>
      <c r="B65" s="50">
        <v>62</v>
      </c>
      <c r="C65" s="50">
        <f>VLOOKUP(J65,item_tipo[],2,FALSE)</f>
        <v>2</v>
      </c>
      <c r="D6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'ASPECTO',2,1,'0',0,''</v>
      </c>
      <c r="E65" s="50">
        <f>VLOOKUP(K65,tipo_campo[],2,FALSE)</f>
        <v>1</v>
      </c>
      <c r="F6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65" s="51"/>
      <c r="H65" s="51">
        <v>0</v>
      </c>
      <c r="I65" s="123" t="s">
        <v>60</v>
      </c>
      <c r="J65" t="s">
        <v>176</v>
      </c>
      <c r="K65" t="s">
        <v>184</v>
      </c>
    </row>
    <row r="66" spans="1:13" ht="15.75" thickBot="1" x14ac:dyDescent="0.3">
      <c r="A66" s="46" t="s">
        <v>61</v>
      </c>
      <c r="B66" s="50">
        <v>63</v>
      </c>
      <c r="C66" s="50">
        <f>VLOOKUP(J66,item_tipo[],2,FALSE)</f>
        <v>3</v>
      </c>
      <c r="D6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'DENSIDAD',3,0,'0.00',0,''</v>
      </c>
      <c r="E66" s="50">
        <f>VLOOKUP(K66,tipo_campo[],2,FALSE)</f>
        <v>0</v>
      </c>
      <c r="F66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66" s="51"/>
      <c r="H66" s="51">
        <v>0</v>
      </c>
      <c r="I66" s="125" t="s">
        <v>61</v>
      </c>
      <c r="J66" t="s">
        <v>180</v>
      </c>
      <c r="K66" t="s">
        <v>183</v>
      </c>
    </row>
    <row r="67" spans="1:13" ht="15.75" thickBot="1" x14ac:dyDescent="0.3">
      <c r="A67" s="46" t="s">
        <v>62</v>
      </c>
      <c r="B67" s="50">
        <v>64</v>
      </c>
      <c r="C67" s="50">
        <f>VLOOKUP(J67,item_tipo[],2,FALSE)</f>
        <v>1</v>
      </c>
      <c r="D6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'CANTIDAD',1,2,'',0,''</v>
      </c>
      <c r="E67" s="50">
        <f>VLOOKUP(K67,tipo_campo[],2,FALSE)</f>
        <v>2</v>
      </c>
      <c r="F67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67" s="51"/>
      <c r="H67" s="51">
        <v>0</v>
      </c>
      <c r="I67" s="123" t="s">
        <v>62</v>
      </c>
      <c r="J67" t="s">
        <v>175</v>
      </c>
      <c r="K67" s="14" t="s">
        <v>220</v>
      </c>
      <c r="M67" t="str">
        <f>IF(E65&lt;&gt;1,CONCATENATE("case ",ITEMS[[#This Row],[INDICE]]," :  break;","//",ITEMS[[#This Row],[NOMBRE]]),"")</f>
        <v/>
      </c>
    </row>
    <row r="68" spans="1:13" ht="15.75" thickBot="1" x14ac:dyDescent="0.3">
      <c r="A68" s="46" t="s">
        <v>282</v>
      </c>
      <c r="B68" s="50">
        <v>65</v>
      </c>
      <c r="C68" s="50">
        <f>VLOOKUP(J68,item_tipo[],2,FALSE)</f>
        <v>1</v>
      </c>
      <c r="D6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'LEUCOCITOS',1,2,'',1,'xCampo'</v>
      </c>
      <c r="E68" s="50">
        <f>VLOOKUP(K68,tipo_campo[],2,FALSE)</f>
        <v>2</v>
      </c>
      <c r="F68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68" s="51" t="s">
        <v>234</v>
      </c>
      <c r="H68" s="51">
        <v>1</v>
      </c>
      <c r="I68" s="125" t="s">
        <v>63</v>
      </c>
      <c r="J68" t="s">
        <v>175</v>
      </c>
      <c r="K68" t="s">
        <v>220</v>
      </c>
      <c r="M68" t="str">
        <f>IF(E66&lt;&gt;1,CONCATENATE("case ",ITEMS[[#This Row],[INDICE]]," :  break;","//",ITEMS[[#This Row],[NOMBRE]]),"")</f>
        <v>case 65 :  break;//LEUCOCITOS (EXM)</v>
      </c>
    </row>
    <row r="69" spans="1:13" ht="15.75" thickBot="1" x14ac:dyDescent="0.3">
      <c r="A69" s="46" t="s">
        <v>283</v>
      </c>
      <c r="B69" s="50">
        <v>66</v>
      </c>
      <c r="C69" s="50">
        <f>VLOOKUP(J69,item_tipo[],2,FALSE)</f>
        <v>1</v>
      </c>
      <c r="D6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'HEMATIES',1,2,'',1,'xCampo'</v>
      </c>
      <c r="E69" s="50">
        <f>VLOOKUP(K69,tipo_campo[],2,FALSE)</f>
        <v>2</v>
      </c>
      <c r="F69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69" s="51" t="s">
        <v>234</v>
      </c>
      <c r="H69" s="51">
        <v>1</v>
      </c>
      <c r="I69" s="123" t="s">
        <v>378</v>
      </c>
      <c r="J69" t="s">
        <v>175</v>
      </c>
      <c r="K69" s="14" t="s">
        <v>220</v>
      </c>
    </row>
    <row r="70" spans="1:13" ht="15.75" thickBot="1" x14ac:dyDescent="0.3">
      <c r="A70" s="46" t="s">
        <v>284</v>
      </c>
      <c r="B70" s="50">
        <v>67</v>
      </c>
      <c r="C70" s="50">
        <f>VLOOKUP(J70,item_tipo[],2,FALSE)</f>
        <v>1</v>
      </c>
      <c r="D7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'CÉLULAS EPITELIALES',1,2,'',0,''</v>
      </c>
      <c r="E70" s="50">
        <f>VLOOKUP(K70,tipo_campo[],2,FALSE)</f>
        <v>2</v>
      </c>
      <c r="F70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70" s="51"/>
      <c r="H70" s="51">
        <v>0</v>
      </c>
      <c r="I70" s="125" t="s">
        <v>379</v>
      </c>
      <c r="J70" t="s">
        <v>175</v>
      </c>
      <c r="K70" s="14" t="s">
        <v>220</v>
      </c>
    </row>
    <row r="71" spans="1:13" ht="15.75" thickBot="1" x14ac:dyDescent="0.3">
      <c r="A71" s="46" t="s">
        <v>64</v>
      </c>
      <c r="B71" s="50">
        <v>68</v>
      </c>
      <c r="C71" s="50">
        <f>VLOOKUP(J71,item_tipo[],2,FALSE)</f>
        <v>2</v>
      </c>
      <c r="D7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'CÉLULAS RENALES',2,1,'0',0,''</v>
      </c>
      <c r="E71" s="50">
        <f>VLOOKUP(K71,tipo_campo[],2,FALSE)</f>
        <v>1</v>
      </c>
      <c r="F7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71" s="51"/>
      <c r="H71" s="51">
        <v>0</v>
      </c>
      <c r="I71" s="123" t="s">
        <v>380</v>
      </c>
      <c r="J71" t="s">
        <v>176</v>
      </c>
      <c r="K71" t="s">
        <v>184</v>
      </c>
    </row>
    <row r="72" spans="1:13" ht="15.75" thickBot="1" x14ac:dyDescent="0.3">
      <c r="A72" s="46" t="s">
        <v>285</v>
      </c>
      <c r="B72" s="50">
        <v>69</v>
      </c>
      <c r="C72" s="50">
        <f>VLOOKUP(J72,item_tipo[],2,FALSE)</f>
        <v>2</v>
      </c>
      <c r="D7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'PROTEÍNAS',2,1,'0',0,''</v>
      </c>
      <c r="E72" s="50">
        <f>VLOOKUP(K72,tipo_campo[],2,FALSE)</f>
        <v>1</v>
      </c>
      <c r="F7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72" s="51"/>
      <c r="H72" s="51">
        <v>0</v>
      </c>
      <c r="I72" s="125" t="s">
        <v>381</v>
      </c>
      <c r="J72" t="s">
        <v>176</v>
      </c>
      <c r="K72" t="s">
        <v>184</v>
      </c>
    </row>
    <row r="73" spans="1:13" ht="15.75" thickBot="1" x14ac:dyDescent="0.3">
      <c r="A73" s="46" t="s">
        <v>65</v>
      </c>
      <c r="B73" s="50">
        <v>70</v>
      </c>
      <c r="C73" s="50">
        <f>VLOOKUP(J73,item_tipo[],2,FALSE)</f>
        <v>2</v>
      </c>
      <c r="D7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'NITRITO',2,1,'0',0,''</v>
      </c>
      <c r="E73" s="50">
        <f>VLOOKUP(K73,tipo_campo[],2,FALSE)</f>
        <v>1</v>
      </c>
      <c r="F7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73" s="51"/>
      <c r="H73" s="51">
        <v>0</v>
      </c>
      <c r="I73" s="123" t="s">
        <v>65</v>
      </c>
      <c r="J73" t="s">
        <v>176</v>
      </c>
      <c r="K73" t="s">
        <v>184</v>
      </c>
      <c r="M73" t="str">
        <f>IF(E71&lt;&gt;1,CONCATENATE("case ",ITEMS[[#This Row],[INDICE]]," :  break;","//",ITEMS[[#This Row],[NOMBRE]]),"")</f>
        <v/>
      </c>
    </row>
    <row r="74" spans="1:13" ht="15.75" thickBot="1" x14ac:dyDescent="0.3">
      <c r="A74" s="46" t="s">
        <v>66</v>
      </c>
      <c r="B74" s="50">
        <v>71</v>
      </c>
      <c r="C74" s="50">
        <f>VLOOKUP(J74,item_tipo[],2,FALSE)</f>
        <v>2</v>
      </c>
      <c r="D7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'CETONAS',2,1,'0',0,''</v>
      </c>
      <c r="E74" s="50">
        <f>VLOOKUP(K74,tipo_campo[],2,FALSE)</f>
        <v>1</v>
      </c>
      <c r="F7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74" s="51"/>
      <c r="H74" s="51">
        <v>0</v>
      </c>
      <c r="I74" s="125" t="s">
        <v>66</v>
      </c>
      <c r="J74" t="s">
        <v>176</v>
      </c>
      <c r="K74" t="s">
        <v>184</v>
      </c>
      <c r="M74" t="str">
        <f>IF(E72&lt;&gt;1,CONCATENATE("case ",ITEMS[[#This Row],[INDICE]]," :  break;","//",ITEMS[[#This Row],[NOMBRE]]),"")</f>
        <v/>
      </c>
    </row>
    <row r="75" spans="1:13" ht="15.75" thickBot="1" x14ac:dyDescent="0.3">
      <c r="A75" s="46" t="s">
        <v>286</v>
      </c>
      <c r="B75" s="50">
        <v>72</v>
      </c>
      <c r="C75" s="50">
        <f>VLOOKUP(J75,item_tipo[],2,FALSE)</f>
        <v>2</v>
      </c>
      <c r="D7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'BILIRRUBINA',2,1,'0',0,''</v>
      </c>
      <c r="E75" s="50">
        <f>VLOOKUP(K75,tipo_campo[],2,FALSE)</f>
        <v>1</v>
      </c>
      <c r="F7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75" s="51"/>
      <c r="H75" s="51">
        <v>0</v>
      </c>
      <c r="I75" s="123" t="s">
        <v>382</v>
      </c>
      <c r="J75" t="s">
        <v>176</v>
      </c>
      <c r="K75" t="s">
        <v>184</v>
      </c>
      <c r="M75" t="str">
        <f>IF(E73&lt;&gt;1,CONCATENATE("case ",ITEMS[[#This Row],[INDICE]]," :  break;","//",ITEMS[[#This Row],[NOMBRE]]),"")</f>
        <v/>
      </c>
    </row>
    <row r="76" spans="1:13" ht="15.75" thickBot="1" x14ac:dyDescent="0.3">
      <c r="A76" s="46" t="s">
        <v>288</v>
      </c>
      <c r="B76" s="50">
        <v>73</v>
      </c>
      <c r="C76" s="50">
        <f>VLOOKUP(J76,item_tipo[],2,FALSE)</f>
        <v>2</v>
      </c>
      <c r="D7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'GLUCOSA',2,1,'0',0,''</v>
      </c>
      <c r="E76" s="50">
        <f>VLOOKUP(K76,tipo_campo[],2,FALSE)</f>
        <v>1</v>
      </c>
      <c r="F7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76" s="51"/>
      <c r="H76" s="51">
        <v>0</v>
      </c>
      <c r="I76" s="125" t="s">
        <v>383</v>
      </c>
      <c r="J76" t="s">
        <v>176</v>
      </c>
      <c r="K76" t="s">
        <v>184</v>
      </c>
      <c r="M76" t="str">
        <f>IF(E74&lt;&gt;1,CONCATENATE("case ",ITEMS[[#This Row],[INDICE]]," :  break;","//",ITEMS[[#This Row],[NOMBRE]]),"")</f>
        <v/>
      </c>
    </row>
    <row r="77" spans="1:13" ht="15.75" thickBot="1" x14ac:dyDescent="0.3">
      <c r="A77" s="46" t="s">
        <v>287</v>
      </c>
      <c r="B77" s="50">
        <v>74</v>
      </c>
      <c r="C77" s="50">
        <f>VLOOKUP(J77,item_tipo[],2,FALSE)</f>
        <v>2</v>
      </c>
      <c r="D7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'SANGRE',2,1,'0',0,''</v>
      </c>
      <c r="E77" s="50">
        <f>VLOOKUP(K77,tipo_campo[],2,FALSE)</f>
        <v>1</v>
      </c>
      <c r="F7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77" s="51"/>
      <c r="H77" s="51">
        <v>0</v>
      </c>
      <c r="I77" s="123" t="s">
        <v>384</v>
      </c>
      <c r="J77" t="s">
        <v>176</v>
      </c>
      <c r="K77" t="s">
        <v>184</v>
      </c>
      <c r="M77" t="str">
        <f>IF(E75&lt;&gt;1,CONCATENATE("case ",ITEMS[[#This Row],[INDICE]]," :  break;","//",ITEMS[[#This Row],[NOMBRE]]),"")</f>
        <v/>
      </c>
    </row>
    <row r="78" spans="1:13" ht="15.75" thickBot="1" x14ac:dyDescent="0.3">
      <c r="A78" s="46" t="s">
        <v>67</v>
      </c>
      <c r="B78" s="50">
        <v>75</v>
      </c>
      <c r="C78" s="50">
        <f>VLOOKUP(J78,item_tipo[],2,FALSE)</f>
        <v>2</v>
      </c>
      <c r="D7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'UROBILINOGENO',2,1,'0',0,''</v>
      </c>
      <c r="E78" s="50">
        <f>VLOOKUP(K78,tipo_campo[],2,FALSE)</f>
        <v>1</v>
      </c>
      <c r="F7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78" s="51"/>
      <c r="H78" s="51">
        <v>0</v>
      </c>
      <c r="I78" s="125" t="s">
        <v>67</v>
      </c>
      <c r="J78" t="s">
        <v>176</v>
      </c>
      <c r="K78" t="s">
        <v>184</v>
      </c>
      <c r="M78" t="str">
        <f>IF(E76&lt;&gt;1,CONCATENATE("case ",ITEMS[[#This Row],[INDICE]]," :  break;","//",ITEMS[[#This Row],[NOMBRE]]),"")</f>
        <v/>
      </c>
    </row>
    <row r="79" spans="1:13" ht="15.75" thickBot="1" x14ac:dyDescent="0.3">
      <c r="A79" s="46" t="s">
        <v>68</v>
      </c>
      <c r="B79" s="50">
        <v>76</v>
      </c>
      <c r="C79" s="50">
        <f>VLOOKUP(J79,item_tipo[],2,FALSE)</f>
        <v>2</v>
      </c>
      <c r="D7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'ÁCIDO ASCÓRBICO',2,1,'0',0,''</v>
      </c>
      <c r="E79" s="50">
        <f>VLOOKUP(K79,tipo_campo[],2,FALSE)</f>
        <v>1</v>
      </c>
      <c r="F7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79" s="51"/>
      <c r="H79" s="51">
        <v>0</v>
      </c>
      <c r="I79" s="123" t="s">
        <v>385</v>
      </c>
      <c r="J79" t="s">
        <v>176</v>
      </c>
      <c r="K79" t="s">
        <v>184</v>
      </c>
      <c r="M79" t="str">
        <f>IF(E77&lt;&gt;1,CONCATENATE("case ",ITEMS[[#This Row],[INDICE]]," :  break;","//",ITEMS[[#This Row],[NOMBRE]]),"")</f>
        <v/>
      </c>
    </row>
    <row r="80" spans="1:13" ht="15.75" thickBot="1" x14ac:dyDescent="0.3">
      <c r="A80" s="46" t="s">
        <v>165</v>
      </c>
      <c r="B80" s="50">
        <v>77</v>
      </c>
      <c r="C80" s="50">
        <f>VLOOKUP(J80,item_tipo[],2,FALSE)</f>
        <v>3</v>
      </c>
      <c r="D8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'GLUCOSA TOMA 1',3,0,'0.00',1,'mg/dl'</v>
      </c>
      <c r="E80" s="50">
        <f>VLOOKUP(K80,tipo_campo[],2,FALSE)</f>
        <v>0</v>
      </c>
      <c r="F80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80" s="51" t="s">
        <v>230</v>
      </c>
      <c r="H80" s="51">
        <v>1</v>
      </c>
      <c r="I80" s="125" t="s">
        <v>165</v>
      </c>
      <c r="J80" t="s">
        <v>180</v>
      </c>
      <c r="K80" s="28" t="s">
        <v>183</v>
      </c>
      <c r="M80" t="str">
        <f>IF(E80&lt;&gt;1,CONCATENATE("case ",ITEMS[[#This Row],[INDICE]]," :  break;","//",ITEMS[[#This Row],[NOMBRE]]),"")</f>
        <v>case 77 :  break;//GLUCOSA TOMA 1</v>
      </c>
    </row>
    <row r="81" spans="1:13" ht="15.75" thickBot="1" x14ac:dyDescent="0.3">
      <c r="A81" s="46" t="s">
        <v>166</v>
      </c>
      <c r="B81" s="50">
        <v>78</v>
      </c>
      <c r="C81" s="50">
        <f>VLOOKUP(J81,item_tipo[],2,FALSE)</f>
        <v>3</v>
      </c>
      <c r="D8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'GLUCOSA TOMA 2',3,0,'0.00',1,'mg/dl'</v>
      </c>
      <c r="E81" s="50">
        <f>VLOOKUP(K81,tipo_campo[],2,FALSE)</f>
        <v>0</v>
      </c>
      <c r="F81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81" s="51" t="s">
        <v>230</v>
      </c>
      <c r="H81" s="51">
        <v>1</v>
      </c>
      <c r="I81" s="123" t="s">
        <v>166</v>
      </c>
      <c r="J81" t="s">
        <v>180</v>
      </c>
      <c r="K81" s="28" t="s">
        <v>183</v>
      </c>
      <c r="M81" t="str">
        <f>IF(E81&lt;&gt;1,CONCATENATE("case ",ITEMS[[#This Row],[INDICE]]," :  break;","//",ITEMS[[#This Row],[NOMBRE]]),"")</f>
        <v>case 78 :  break;//GLUCOSA TOMA 2</v>
      </c>
    </row>
    <row r="82" spans="1:13" ht="15.75" thickBot="1" x14ac:dyDescent="0.3">
      <c r="A82" s="49" t="s">
        <v>239</v>
      </c>
      <c r="B82" s="50">
        <v>79</v>
      </c>
      <c r="C82" s="50">
        <f>VLOOKUP(J82,item_tipo[],2,FALSE)</f>
        <v>2</v>
      </c>
      <c r="D8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'GIARGIA LAMBIA (QUISTE)',2,1,'0',0,''</v>
      </c>
      <c r="E82" s="50">
        <f>VLOOKUP(K82,tipo_campo[],2,FALSE)</f>
        <v>1</v>
      </c>
      <c r="F8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82" s="51"/>
      <c r="H82" s="51">
        <v>0</v>
      </c>
      <c r="I82" s="125" t="s">
        <v>386</v>
      </c>
      <c r="J82" t="s">
        <v>176</v>
      </c>
      <c r="K82" t="s">
        <v>184</v>
      </c>
      <c r="M82" t="str">
        <f>IF(E82&lt;&gt;1,CONCATENATE("case ",ITEMS[[#This Row],[INDICE]]," :  break;","//",ITEMS[[#This Row],[NOMBRE]]),"")</f>
        <v/>
      </c>
    </row>
    <row r="83" spans="1:13" ht="15.75" thickBot="1" x14ac:dyDescent="0.3">
      <c r="A83" s="49" t="s">
        <v>240</v>
      </c>
      <c r="B83" s="50">
        <v>80</v>
      </c>
      <c r="C83" s="50">
        <f>VLOOKUP(J83,item_tipo[],2,FALSE)</f>
        <v>2</v>
      </c>
      <c r="D8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'ASCARIS LUMBRICOIDES (HUEVOS)',2,1,'0',0,''</v>
      </c>
      <c r="E83" s="50">
        <f>VLOOKUP(K83,tipo_campo[],2,FALSE)</f>
        <v>1</v>
      </c>
      <c r="F8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83" s="51"/>
      <c r="H83" s="51">
        <v>0</v>
      </c>
      <c r="I83" s="123" t="s">
        <v>387</v>
      </c>
      <c r="J83" t="s">
        <v>176</v>
      </c>
      <c r="K83" t="s">
        <v>184</v>
      </c>
      <c r="M83" t="str">
        <f>IF(E83&lt;&gt;1,CONCATENATE("case ",ITEMS[[#This Row],[INDICE]]," :  break;","//",ITEMS[[#This Row],[NOMBRE]]),"")</f>
        <v/>
      </c>
    </row>
    <row r="84" spans="1:13" ht="15.75" thickBot="1" x14ac:dyDescent="0.3">
      <c r="A84" s="49" t="s">
        <v>241</v>
      </c>
      <c r="B84" s="50">
        <v>81</v>
      </c>
      <c r="C84" s="50">
        <f>VLOOKUP(J84,item_tipo[],2,FALSE)</f>
        <v>2</v>
      </c>
      <c r="D8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'HYMENOLEPIS NANA (HUEVOS)',2,1,'0',0,''</v>
      </c>
      <c r="E84" s="50">
        <f>VLOOKUP(K84,tipo_campo[],2,FALSE)</f>
        <v>1</v>
      </c>
      <c r="F8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84" s="51"/>
      <c r="H84" s="51">
        <v>0</v>
      </c>
      <c r="I84" s="125" t="s">
        <v>388</v>
      </c>
      <c r="J84" t="s">
        <v>176</v>
      </c>
      <c r="K84" t="s">
        <v>184</v>
      </c>
      <c r="M84" t="str">
        <f>IF(E84&lt;&gt;1,CONCATENATE("case ",ITEMS[[#This Row],[INDICE]]," :  break;","//",ITEMS[[#This Row],[NOMBRE]]),"")</f>
        <v/>
      </c>
    </row>
    <row r="85" spans="1:13" ht="15.75" thickBot="1" x14ac:dyDescent="0.3">
      <c r="A85" s="49" t="s">
        <v>242</v>
      </c>
      <c r="B85" s="50">
        <v>82</v>
      </c>
      <c r="C85" s="50">
        <f>VLOOKUP(J85,item_tipo[],2,FALSE)</f>
        <v>2</v>
      </c>
      <c r="D8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'ESTRONGILOIDES (LARVAS)',2,1,'0',0,''</v>
      </c>
      <c r="E85" s="50">
        <f>VLOOKUP(K85,tipo_campo[],2,FALSE)</f>
        <v>1</v>
      </c>
      <c r="F8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85" s="51"/>
      <c r="H85" s="51">
        <v>0</v>
      </c>
      <c r="I85" s="123" t="s">
        <v>389</v>
      </c>
      <c r="J85" t="s">
        <v>176</v>
      </c>
      <c r="K85" t="s">
        <v>184</v>
      </c>
      <c r="M85" t="str">
        <f>IF(E85&lt;&gt;1,CONCATENATE("case ",ITEMS[[#This Row],[INDICE]]," :  break;","//",ITEMS[[#This Row],[NOMBRE]]),"")</f>
        <v/>
      </c>
    </row>
    <row r="86" spans="1:13" ht="15.75" thickBot="1" x14ac:dyDescent="0.3">
      <c r="A86" s="49" t="s">
        <v>243</v>
      </c>
      <c r="B86" s="50">
        <v>83</v>
      </c>
      <c r="C86" s="50">
        <f>VLOOKUP(J86,item_tipo[],2,FALSE)</f>
        <v>2</v>
      </c>
      <c r="D8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'BLASTOCYTIS HOMINIS (QUISTE)',2,1,'0',0,''</v>
      </c>
      <c r="E86" s="50">
        <f>VLOOKUP(K86,tipo_campo[],2,FALSE)</f>
        <v>1</v>
      </c>
      <c r="F8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86" s="51"/>
      <c r="H86" s="51">
        <v>0</v>
      </c>
      <c r="I86" s="125" t="s">
        <v>390</v>
      </c>
      <c r="J86" t="s">
        <v>176</v>
      </c>
      <c r="K86" t="s">
        <v>184</v>
      </c>
      <c r="M86" t="str">
        <f>IF(E86&lt;&gt;1,CONCATENATE("case ",ITEMS[[#This Row],[INDICE]]," :  break;","//",ITEMS[[#This Row],[NOMBRE]]),"")</f>
        <v/>
      </c>
    </row>
    <row r="87" spans="1:13" ht="15.75" thickBot="1" x14ac:dyDescent="0.3">
      <c r="A87" s="49" t="s">
        <v>244</v>
      </c>
      <c r="B87" s="50">
        <v>84</v>
      </c>
      <c r="C87" s="50">
        <f>VLOOKUP(J87,item_tipo[],2,FALSE)</f>
        <v>2</v>
      </c>
      <c r="D8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'TRICHOMONAS HOMINIS (TROFOZOITO)',2,1,'0',0,''</v>
      </c>
      <c r="E87" s="50">
        <f>VLOOKUP(K87,tipo_campo[],2,FALSE)</f>
        <v>1</v>
      </c>
      <c r="F8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87" s="51"/>
      <c r="H87" s="51">
        <v>0</v>
      </c>
      <c r="I87" s="123" t="s">
        <v>391</v>
      </c>
      <c r="J87" t="s">
        <v>176</v>
      </c>
      <c r="K87" t="s">
        <v>184</v>
      </c>
      <c r="M87" t="str">
        <f>IF(E87&lt;&gt;1,CONCATENATE("case ",ITEMS[[#This Row],[INDICE]]," :  break;","//",ITEMS[[#This Row],[NOMBRE]]),"")</f>
        <v/>
      </c>
    </row>
    <row r="88" spans="1:13" ht="15.75" thickBot="1" x14ac:dyDescent="0.3">
      <c r="A88" s="49" t="s">
        <v>245</v>
      </c>
      <c r="B88" s="50">
        <v>85</v>
      </c>
      <c r="C88" s="50">
        <f>VLOOKUP(J88,item_tipo[],2,FALSE)</f>
        <v>4</v>
      </c>
      <c r="D8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'FECHA DE MUESTRA',4,3,'01/01/1999',0,''</v>
      </c>
      <c r="E88" s="50">
        <f>VLOOKUP(K88,tipo_campo[],2,FALSE)</f>
        <v>3</v>
      </c>
      <c r="F88" s="50" t="str">
        <f>IF(ITEMS[[#This Row],[TipoDato]]=0,"0",IF(ITEMS[[#This Row],[TipoDato]]=1,"",IF(ITEMS[[#This Row],[TipoDato]]=2,"0",IF(ITEMS[[#This Row],[TipoDato]]=3,"0.00",IF(ITEMS[[#This Row],[TipoDato]]=4,"01/01/1999","")))))</f>
        <v>01/01/1999</v>
      </c>
      <c r="G88" s="51"/>
      <c r="H88" s="51">
        <v>0</v>
      </c>
      <c r="I88" s="123" t="s">
        <v>392</v>
      </c>
      <c r="J88" t="s">
        <v>179</v>
      </c>
      <c r="K88" s="14" t="s">
        <v>340</v>
      </c>
      <c r="M88" t="str">
        <f>IF(E88&lt;&gt;1,CONCATENATE("case ",ITEMS[[#This Row],[INDICE]]," :  break;","//",ITEMS[[#This Row],[NOMBRE]]),"")</f>
        <v>case 85 :  break;//FECHA DE MUESTRA (SH1)</v>
      </c>
    </row>
    <row r="89" spans="1:13" ht="15.75" thickBot="1" x14ac:dyDescent="0.3">
      <c r="A89" s="49" t="s">
        <v>246</v>
      </c>
      <c r="B89" s="50">
        <v>86</v>
      </c>
      <c r="C89" s="50">
        <f>VLOOKUP(J89,item_tipo[],2,FALSE)</f>
        <v>2</v>
      </c>
      <c r="D8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'GIARGIA LAMBIA (QUISTE)',2,1,'0',0,''</v>
      </c>
      <c r="E89" s="50">
        <f>VLOOKUP(K89,tipo_campo[],2,FALSE)</f>
        <v>1</v>
      </c>
      <c r="F8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89" s="51"/>
      <c r="H89" s="51">
        <v>0</v>
      </c>
      <c r="I89" s="125" t="s">
        <v>386</v>
      </c>
      <c r="J89" t="s">
        <v>176</v>
      </c>
      <c r="K89" t="s">
        <v>184</v>
      </c>
      <c r="M89" t="str">
        <f>IF(E89&lt;&gt;1,CONCATENATE("case ",ITEMS[[#This Row],[INDICE]]," :  break;","//",ITEMS[[#This Row],[NOMBRE]]),"")</f>
        <v/>
      </c>
    </row>
    <row r="90" spans="1:13" ht="15.75" thickBot="1" x14ac:dyDescent="0.3">
      <c r="A90" s="49" t="s">
        <v>247</v>
      </c>
      <c r="B90" s="50">
        <v>87</v>
      </c>
      <c r="C90" s="50">
        <f>VLOOKUP(J90,item_tipo[],2,FALSE)</f>
        <v>2</v>
      </c>
      <c r="D9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'ASCARIS LUMBRICOIDES (HUEVOS)',2,1,'0',0,''</v>
      </c>
      <c r="E90" s="50">
        <f>VLOOKUP(K90,tipo_campo[],2,FALSE)</f>
        <v>1</v>
      </c>
      <c r="F9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90" s="51"/>
      <c r="H90" s="51">
        <v>0</v>
      </c>
      <c r="I90" s="123" t="s">
        <v>387</v>
      </c>
      <c r="J90" t="s">
        <v>176</v>
      </c>
      <c r="K90" t="s">
        <v>184</v>
      </c>
      <c r="M90" t="str">
        <f>IF(E90&lt;&gt;1,CONCATENATE("case ",ITEMS[[#This Row],[INDICE]]," :  break;","//",ITEMS[[#This Row],[NOMBRE]]),"")</f>
        <v/>
      </c>
    </row>
    <row r="91" spans="1:13" ht="15.75" thickBot="1" x14ac:dyDescent="0.3">
      <c r="A91" s="49" t="s">
        <v>248</v>
      </c>
      <c r="B91" s="50">
        <v>88</v>
      </c>
      <c r="C91" s="50">
        <f>VLOOKUP(J91,item_tipo[],2,FALSE)</f>
        <v>2</v>
      </c>
      <c r="D9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'HYMENOLEPIS NANA (HUEVOS)',2,1,'0',0,''</v>
      </c>
      <c r="E91" s="50">
        <f>VLOOKUP(K91,tipo_campo[],2,FALSE)</f>
        <v>1</v>
      </c>
      <c r="F9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91" s="51"/>
      <c r="H91" s="51">
        <v>0</v>
      </c>
      <c r="I91" s="125" t="s">
        <v>388</v>
      </c>
      <c r="J91" t="s">
        <v>176</v>
      </c>
      <c r="K91" t="s">
        <v>184</v>
      </c>
      <c r="M91" t="str">
        <f>IF(E91&lt;&gt;1,CONCATENATE("case ",ITEMS[[#This Row],[INDICE]]," :  break;","//",ITEMS[[#This Row],[NOMBRE]]),"")</f>
        <v/>
      </c>
    </row>
    <row r="92" spans="1:13" ht="15.75" thickBot="1" x14ac:dyDescent="0.3">
      <c r="A92" s="49" t="s">
        <v>249</v>
      </c>
      <c r="B92" s="50">
        <v>89</v>
      </c>
      <c r="C92" s="50">
        <f>VLOOKUP(J92,item_tipo[],2,FALSE)</f>
        <v>2</v>
      </c>
      <c r="D9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'ESTRONGILOIDES (LARVAS)',2,1,'0',0,''</v>
      </c>
      <c r="E92" s="50">
        <f>VLOOKUP(K92,tipo_campo[],2,FALSE)</f>
        <v>1</v>
      </c>
      <c r="F9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92" s="51"/>
      <c r="H92" s="51">
        <v>0</v>
      </c>
      <c r="I92" s="123" t="s">
        <v>389</v>
      </c>
      <c r="J92" t="s">
        <v>176</v>
      </c>
      <c r="K92" t="s">
        <v>184</v>
      </c>
      <c r="M92" t="str">
        <f>IF(E92&lt;&gt;1,CONCATENATE("case ",ITEMS[[#This Row],[INDICE]]," :  break;","//",ITEMS[[#This Row],[NOMBRE]]),"")</f>
        <v/>
      </c>
    </row>
    <row r="93" spans="1:13" ht="15.75" thickBot="1" x14ac:dyDescent="0.3">
      <c r="A93" s="49" t="s">
        <v>250</v>
      </c>
      <c r="B93" s="50">
        <v>90</v>
      </c>
      <c r="C93" s="50">
        <f>VLOOKUP(J93,item_tipo[],2,FALSE)</f>
        <v>2</v>
      </c>
      <c r="D9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'BLASTOCYTIS HOMINIS (QUISTE)',2,1,'0',0,''</v>
      </c>
      <c r="E93" s="50">
        <f>VLOOKUP(K93,tipo_campo[],2,FALSE)</f>
        <v>1</v>
      </c>
      <c r="F9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93" s="51"/>
      <c r="H93" s="51">
        <v>0</v>
      </c>
      <c r="I93" s="125" t="s">
        <v>390</v>
      </c>
      <c r="J93" t="s">
        <v>176</v>
      </c>
      <c r="K93" t="s">
        <v>184</v>
      </c>
      <c r="M93" t="str">
        <f>IF(E93&lt;&gt;1,CONCATENATE("case ",ITEMS[[#This Row],[INDICE]]," :  break;","//",ITEMS[[#This Row],[NOMBRE]]),"")</f>
        <v/>
      </c>
    </row>
    <row r="94" spans="1:13" ht="15.75" thickBot="1" x14ac:dyDescent="0.3">
      <c r="A94" s="49" t="s">
        <v>251</v>
      </c>
      <c r="B94" s="50">
        <v>91</v>
      </c>
      <c r="C94" s="50">
        <f>VLOOKUP(J94,item_tipo[],2,FALSE)</f>
        <v>2</v>
      </c>
      <c r="D9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'TRICHOMONAS HOMINIS (TROFOZOITO)',2,1,'0',0,''</v>
      </c>
      <c r="E94" s="50">
        <f>VLOOKUP(K94,tipo_campo[],2,FALSE)</f>
        <v>1</v>
      </c>
      <c r="F9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94" s="51"/>
      <c r="H94" s="51">
        <v>0</v>
      </c>
      <c r="I94" s="123" t="s">
        <v>391</v>
      </c>
      <c r="J94" t="s">
        <v>176</v>
      </c>
      <c r="K94" t="s">
        <v>184</v>
      </c>
      <c r="M94" t="str">
        <f>IF(E94&lt;&gt;1,CONCATENATE("case ",ITEMS[[#This Row],[INDICE]]," :  break;","//",ITEMS[[#This Row],[NOMBRE]]),"")</f>
        <v/>
      </c>
    </row>
    <row r="95" spans="1:13" ht="15.75" thickBot="1" x14ac:dyDescent="0.3">
      <c r="A95" s="49" t="s">
        <v>252</v>
      </c>
      <c r="B95" s="50">
        <v>92</v>
      </c>
      <c r="C95" s="50">
        <f>VLOOKUP(J95,item_tipo[],2,FALSE)</f>
        <v>4</v>
      </c>
      <c r="D9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'FECHA DE MUESTRA',4,3,'01/01/1999',0,''</v>
      </c>
      <c r="E95" s="50">
        <f>VLOOKUP(K95,tipo_campo[],2,FALSE)</f>
        <v>3</v>
      </c>
      <c r="F95" s="50" t="str">
        <f>IF(ITEMS[[#This Row],[TipoDato]]=0,"0",IF(ITEMS[[#This Row],[TipoDato]]=1,"",IF(ITEMS[[#This Row],[TipoDato]]=2,"0",IF(ITEMS[[#This Row],[TipoDato]]=3,"0.00",IF(ITEMS[[#This Row],[TipoDato]]=4,"01/01/1999","")))))</f>
        <v>01/01/1999</v>
      </c>
      <c r="G95" s="51"/>
      <c r="H95" s="51">
        <v>0</v>
      </c>
      <c r="I95" s="123" t="s">
        <v>392</v>
      </c>
      <c r="J95" t="s">
        <v>179</v>
      </c>
      <c r="K95" s="14" t="s">
        <v>340</v>
      </c>
      <c r="M95" t="str">
        <f>IF(E95&lt;&gt;1,CONCATENATE("case ",ITEMS[[#This Row],[INDICE]]," :  break;","//",ITEMS[[#This Row],[NOMBRE]]),"")</f>
        <v>case 92 :  break;//FECHA DE MUESTRA (SH2)</v>
      </c>
    </row>
    <row r="96" spans="1:13" ht="15.75" thickBot="1" x14ac:dyDescent="0.3">
      <c r="A96" s="49" t="s">
        <v>264</v>
      </c>
      <c r="B96" s="50">
        <v>93</v>
      </c>
      <c r="C96" s="50">
        <f>VLOOKUP(J96,item_tipo[],2,FALSE)</f>
        <v>2</v>
      </c>
      <c r="D9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'GIARGIA LAMBIA (QUISTE)',2,1,'0',0,''</v>
      </c>
      <c r="E96" s="50">
        <f>VLOOKUP(K96,tipo_campo[],2,FALSE)</f>
        <v>1</v>
      </c>
      <c r="F9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96" s="51"/>
      <c r="H96" s="51">
        <v>0</v>
      </c>
      <c r="I96" s="125" t="s">
        <v>386</v>
      </c>
      <c r="J96" t="s">
        <v>176</v>
      </c>
      <c r="K96" t="s">
        <v>184</v>
      </c>
      <c r="M96" t="str">
        <f>IF(E96&lt;&gt;1,CONCATENATE("case ",ITEMS[[#This Row],[INDICE]]," :  break;","//",ITEMS[[#This Row],[NOMBRE]]),"")</f>
        <v/>
      </c>
    </row>
    <row r="97" spans="1:13" ht="15.75" thickBot="1" x14ac:dyDescent="0.3">
      <c r="A97" s="49" t="s">
        <v>265</v>
      </c>
      <c r="B97" s="50">
        <v>94</v>
      </c>
      <c r="C97" s="50">
        <f>VLOOKUP(J97,item_tipo[],2,FALSE)</f>
        <v>2</v>
      </c>
      <c r="D9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'ASCARIS LUMBRICOIDES (HUEVOS)',2,1,'0',0,''</v>
      </c>
      <c r="E97" s="50">
        <f>VLOOKUP(K97,tipo_campo[],2,FALSE)</f>
        <v>1</v>
      </c>
      <c r="F9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97" s="51"/>
      <c r="H97" s="51">
        <v>0</v>
      </c>
      <c r="I97" s="123" t="s">
        <v>387</v>
      </c>
      <c r="J97" t="s">
        <v>176</v>
      </c>
      <c r="K97" t="s">
        <v>184</v>
      </c>
      <c r="M97" t="str">
        <f>IF(E97&lt;&gt;1,CONCATENATE("case ",ITEMS[[#This Row],[INDICE]]," :  break;","//",ITEMS[[#This Row],[NOMBRE]]),"")</f>
        <v/>
      </c>
    </row>
    <row r="98" spans="1:13" ht="15.75" thickBot="1" x14ac:dyDescent="0.3">
      <c r="A98" s="49" t="s">
        <v>266</v>
      </c>
      <c r="B98" s="50">
        <v>95</v>
      </c>
      <c r="C98" s="50">
        <f>VLOOKUP(J98,item_tipo[],2,FALSE)</f>
        <v>2</v>
      </c>
      <c r="D9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'HYMENOLEPIS NANA (HUEVOS)',2,1,'0',0,''</v>
      </c>
      <c r="E98" s="50">
        <f>VLOOKUP(K98,tipo_campo[],2,FALSE)</f>
        <v>1</v>
      </c>
      <c r="F9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98" s="51"/>
      <c r="H98" s="51">
        <v>0</v>
      </c>
      <c r="I98" s="125" t="s">
        <v>388</v>
      </c>
      <c r="J98" t="s">
        <v>176</v>
      </c>
      <c r="K98" t="s">
        <v>184</v>
      </c>
      <c r="M98" t="str">
        <f>IF(E98&lt;&gt;1,CONCATENATE("case ",ITEMS[[#This Row],[INDICE]]," :  break;","//",ITEMS[[#This Row],[NOMBRE]]),"")</f>
        <v/>
      </c>
    </row>
    <row r="99" spans="1:13" ht="15.75" thickBot="1" x14ac:dyDescent="0.3">
      <c r="A99" s="49" t="s">
        <v>267</v>
      </c>
      <c r="B99" s="50">
        <v>96</v>
      </c>
      <c r="C99" s="50">
        <f>VLOOKUP(J99,item_tipo[],2,FALSE)</f>
        <v>2</v>
      </c>
      <c r="D9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'ESTRONGILOIDES (LARVAS)',2,1,'0',0,''</v>
      </c>
      <c r="E99" s="50">
        <f>VLOOKUP(K99,tipo_campo[],2,FALSE)</f>
        <v>1</v>
      </c>
      <c r="F9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99" s="51"/>
      <c r="H99" s="51">
        <v>0</v>
      </c>
      <c r="I99" s="123" t="s">
        <v>389</v>
      </c>
      <c r="J99" t="s">
        <v>176</v>
      </c>
      <c r="K99" t="s">
        <v>184</v>
      </c>
      <c r="M99" t="str">
        <f>IF(E99&lt;&gt;1,CONCATENATE("case ",ITEMS[[#This Row],[INDICE]]," :  break;","//",ITEMS[[#This Row],[NOMBRE]]),"")</f>
        <v/>
      </c>
    </row>
    <row r="100" spans="1:13" ht="15.75" thickBot="1" x14ac:dyDescent="0.3">
      <c r="A100" s="49" t="s">
        <v>268</v>
      </c>
      <c r="B100" s="50">
        <v>97</v>
      </c>
      <c r="C100" s="50">
        <f>VLOOKUP(J100,item_tipo[],2,FALSE)</f>
        <v>2</v>
      </c>
      <c r="D10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'BLASTOCYTIS HOMINIS (QUISTE)',2,1,'0',0,''</v>
      </c>
      <c r="E100" s="50">
        <f>VLOOKUP(K100,tipo_campo[],2,FALSE)</f>
        <v>1</v>
      </c>
      <c r="F10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00" s="51"/>
      <c r="H100" s="51">
        <v>0</v>
      </c>
      <c r="I100" s="125" t="s">
        <v>390</v>
      </c>
      <c r="J100" t="s">
        <v>176</v>
      </c>
      <c r="K100" t="s">
        <v>184</v>
      </c>
      <c r="M100" t="str">
        <f>IF(E100&lt;&gt;1,CONCATENATE("case ",ITEMS[[#This Row],[INDICE]]," :  break;","//",ITEMS[[#This Row],[NOMBRE]]),"")</f>
        <v/>
      </c>
    </row>
    <row r="101" spans="1:13" ht="15.75" thickBot="1" x14ac:dyDescent="0.3">
      <c r="A101" s="49" t="s">
        <v>269</v>
      </c>
      <c r="B101" s="50">
        <v>98</v>
      </c>
      <c r="C101" s="50">
        <f>VLOOKUP(J101,item_tipo[],2,FALSE)</f>
        <v>2</v>
      </c>
      <c r="D10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'TRICHOMONAS HOMINIS (TROFOZOITO)',2,1,'0',0,''</v>
      </c>
      <c r="E101" s="50">
        <f>VLOOKUP(K101,tipo_campo[],2,FALSE)</f>
        <v>1</v>
      </c>
      <c r="F10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01" s="51"/>
      <c r="H101" s="51">
        <v>0</v>
      </c>
      <c r="I101" s="123" t="s">
        <v>391</v>
      </c>
      <c r="J101" t="s">
        <v>176</v>
      </c>
      <c r="K101" t="s">
        <v>184</v>
      </c>
      <c r="M101" t="str">
        <f>IF(E101&lt;&gt;1,CONCATENATE("case ",ITEMS[[#This Row],[INDICE]]," :  break;","//",ITEMS[[#This Row],[NOMBRE]]),"")</f>
        <v/>
      </c>
    </row>
    <row r="102" spans="1:13" ht="15.75" thickBot="1" x14ac:dyDescent="0.3">
      <c r="A102" s="49" t="s">
        <v>270</v>
      </c>
      <c r="B102" s="50">
        <v>99</v>
      </c>
      <c r="C102" s="50">
        <f>VLOOKUP(J102,item_tipo[],2,FALSE)</f>
        <v>4</v>
      </c>
      <c r="D10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'FECHA DE MUESTRA',4,3,'01/01/1999',0,''</v>
      </c>
      <c r="E102" s="50">
        <f>VLOOKUP(K102,tipo_campo[],2,FALSE)</f>
        <v>3</v>
      </c>
      <c r="F102" s="50" t="str">
        <f>IF(ITEMS[[#This Row],[TipoDato]]=0,"0",IF(ITEMS[[#This Row],[TipoDato]]=1,"",IF(ITEMS[[#This Row],[TipoDato]]=2,"0",IF(ITEMS[[#This Row],[TipoDato]]=3,"0.00",IF(ITEMS[[#This Row],[TipoDato]]=4,"01/01/1999","")))))</f>
        <v>01/01/1999</v>
      </c>
      <c r="G102" s="51"/>
      <c r="H102" s="51">
        <v>0</v>
      </c>
      <c r="I102" s="123" t="s">
        <v>392</v>
      </c>
      <c r="J102" t="s">
        <v>179</v>
      </c>
      <c r="K102" s="14" t="s">
        <v>340</v>
      </c>
      <c r="M102" t="str">
        <f>IF(E102&lt;&gt;1,CONCATENATE("case ",ITEMS[[#This Row],[INDICE]]," :  break;","//",ITEMS[[#This Row],[NOMBRE]]),"")</f>
        <v>case 99 :  break;//FECHA DE MUESTRA (MCH)</v>
      </c>
    </row>
    <row r="103" spans="1:13" ht="15.75" thickBot="1" x14ac:dyDescent="0.3">
      <c r="A103" s="49" t="s">
        <v>253</v>
      </c>
      <c r="B103" s="50">
        <v>100</v>
      </c>
      <c r="C103" s="50">
        <f>VLOOKUP(J103,item_tipo[],2,FALSE)</f>
        <v>2</v>
      </c>
      <c r="D10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'GIARGIA LAMBIA (QUISTE)',2,1,'0',0,''</v>
      </c>
      <c r="E103" s="50">
        <f>VLOOKUP(K103,tipo_campo[],2,FALSE)</f>
        <v>1</v>
      </c>
      <c r="F10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03" s="51"/>
      <c r="H103" s="51">
        <v>0</v>
      </c>
      <c r="I103" s="125" t="s">
        <v>386</v>
      </c>
      <c r="J103" t="s">
        <v>176</v>
      </c>
      <c r="K103" t="s">
        <v>184</v>
      </c>
      <c r="M103" t="str">
        <f>IF(E103&lt;&gt;1,CONCATENATE("case ",ITEMS[[#This Row],[INDICE]]," :  break;","//",ITEMS[[#This Row],[NOMBRE]]),"")</f>
        <v/>
      </c>
    </row>
    <row r="104" spans="1:13" ht="15.75" thickBot="1" x14ac:dyDescent="0.3">
      <c r="A104" s="49" t="s">
        <v>254</v>
      </c>
      <c r="B104" s="50">
        <v>101</v>
      </c>
      <c r="C104" s="50">
        <f>VLOOKUP(J104,item_tipo[],2,FALSE)</f>
        <v>2</v>
      </c>
      <c r="D10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'ASCARIS LUMBRICOIDES (HUEVOS)',2,1,'0',0,''</v>
      </c>
      <c r="E104" s="50">
        <f>VLOOKUP(K104,tipo_campo[],2,FALSE)</f>
        <v>1</v>
      </c>
      <c r="F10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04" s="51"/>
      <c r="H104" s="51">
        <v>0</v>
      </c>
      <c r="I104" s="123" t="s">
        <v>387</v>
      </c>
      <c r="J104" t="s">
        <v>176</v>
      </c>
      <c r="K104" t="s">
        <v>184</v>
      </c>
      <c r="M104" t="str">
        <f>IF(E104&lt;&gt;1,CONCATENATE("case ",ITEMS[[#This Row],[INDICE]]," :  break;","//",ITEMS[[#This Row],[NOMBRE]]),"")</f>
        <v/>
      </c>
    </row>
    <row r="105" spans="1:13" ht="15.75" thickBot="1" x14ac:dyDescent="0.3">
      <c r="A105" s="49" t="s">
        <v>255</v>
      </c>
      <c r="B105" s="50">
        <v>102</v>
      </c>
      <c r="C105" s="50">
        <f>VLOOKUP(J105,item_tipo[],2,FALSE)</f>
        <v>2</v>
      </c>
      <c r="D10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'HYMENOLEPIS NANA (HUEVOS)',2,1,'0',0,''</v>
      </c>
      <c r="E105" s="50">
        <f>VLOOKUP(K105,tipo_campo[],2,FALSE)</f>
        <v>1</v>
      </c>
      <c r="F10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05" s="51"/>
      <c r="H105" s="51">
        <v>0</v>
      </c>
      <c r="I105" s="125" t="s">
        <v>388</v>
      </c>
      <c r="J105" t="s">
        <v>176</v>
      </c>
      <c r="K105" t="s">
        <v>184</v>
      </c>
      <c r="M105" t="str">
        <f>IF(E105&lt;&gt;1,CONCATENATE("case ",ITEMS[[#This Row],[INDICE]]," :  break;","//",ITEMS[[#This Row],[NOMBRE]]),"")</f>
        <v/>
      </c>
    </row>
    <row r="106" spans="1:13" ht="15.75" thickBot="1" x14ac:dyDescent="0.3">
      <c r="A106" s="49" t="s">
        <v>256</v>
      </c>
      <c r="B106" s="50">
        <v>103</v>
      </c>
      <c r="C106" s="50">
        <f>VLOOKUP(J106,item_tipo[],2,FALSE)</f>
        <v>2</v>
      </c>
      <c r="D10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'ESTRONGILOIDES (LARVAS)',2,1,'0',0,''</v>
      </c>
      <c r="E106" s="50">
        <f>VLOOKUP(K106,tipo_campo[],2,FALSE)</f>
        <v>1</v>
      </c>
      <c r="F10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06" s="51"/>
      <c r="H106" s="51">
        <v>0</v>
      </c>
      <c r="I106" s="123" t="s">
        <v>389</v>
      </c>
      <c r="J106" t="s">
        <v>176</v>
      </c>
      <c r="K106" t="s">
        <v>184</v>
      </c>
      <c r="M106" t="str">
        <f>IF(E106&lt;&gt;1,CONCATENATE("case ",ITEMS[[#This Row],[INDICE]]," :  break;","//",ITEMS[[#This Row],[NOMBRE]]),"")</f>
        <v/>
      </c>
    </row>
    <row r="107" spans="1:13" ht="15.75" thickBot="1" x14ac:dyDescent="0.3">
      <c r="A107" s="49" t="s">
        <v>257</v>
      </c>
      <c r="B107" s="50">
        <v>104</v>
      </c>
      <c r="C107" s="50">
        <f>VLOOKUP(J107,item_tipo[],2,FALSE)</f>
        <v>2</v>
      </c>
      <c r="D10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'BLASTOCYTIS HOMINIS (QUISTE)',2,1,'0',0,''</v>
      </c>
      <c r="E107" s="50">
        <f>VLOOKUP(K107,tipo_campo[],2,FALSE)</f>
        <v>1</v>
      </c>
      <c r="F10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07" s="51"/>
      <c r="H107" s="51">
        <v>0</v>
      </c>
      <c r="I107" s="125" t="s">
        <v>390</v>
      </c>
      <c r="J107" t="s">
        <v>176</v>
      </c>
      <c r="K107" t="s">
        <v>184</v>
      </c>
      <c r="M107" t="str">
        <f>IF(E107&lt;&gt;1,CONCATENATE("case ",ITEMS[[#This Row],[INDICE]]," :  break;","//",ITEMS[[#This Row],[NOMBRE]]),"")</f>
        <v/>
      </c>
    </row>
    <row r="108" spans="1:13" ht="18" customHeight="1" thickBot="1" x14ac:dyDescent="0.3">
      <c r="A108" s="49" t="s">
        <v>258</v>
      </c>
      <c r="B108" s="50">
        <v>105</v>
      </c>
      <c r="C108" s="50">
        <f>VLOOKUP(J108,item_tipo[],2,FALSE)</f>
        <v>2</v>
      </c>
      <c r="D10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'TRICHOMONAS HOMINIS (TROFOZOITO)',2,1,'0',0,''</v>
      </c>
      <c r="E108" s="50">
        <f>VLOOKUP(K108,tipo_campo[],2,FALSE)</f>
        <v>1</v>
      </c>
      <c r="F10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08" s="51"/>
      <c r="H108" s="51">
        <v>0</v>
      </c>
      <c r="I108" s="123" t="s">
        <v>391</v>
      </c>
      <c r="J108" t="s">
        <v>176</v>
      </c>
      <c r="K108" t="s">
        <v>184</v>
      </c>
      <c r="M108" t="str">
        <f>IF(E108&lt;&gt;1,CONCATENATE("case ",ITEMS[[#This Row],[INDICE]]," :  break;","//",ITEMS[[#This Row],[NOMBRE]]),"")</f>
        <v/>
      </c>
    </row>
    <row r="109" spans="1:13" ht="15.75" thickBot="1" x14ac:dyDescent="0.3">
      <c r="A109" s="49" t="s">
        <v>259</v>
      </c>
      <c r="B109" s="50">
        <v>106</v>
      </c>
      <c r="C109" s="50">
        <f>VLOOKUP(J109,item_tipo[],2,FALSE)</f>
        <v>4</v>
      </c>
      <c r="D10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'FECHA DE MUESTRA',4,3,'01/01/1999',0,''</v>
      </c>
      <c r="E109" s="50">
        <f>VLOOKUP(K109,tipo_campo[],2,FALSE)</f>
        <v>3</v>
      </c>
      <c r="F109" s="50" t="str">
        <f>IF(ITEMS[[#This Row],[TipoDato]]=0,"0",IF(ITEMS[[#This Row],[TipoDato]]=1,"",IF(ITEMS[[#This Row],[TipoDato]]=2,"0",IF(ITEMS[[#This Row],[TipoDato]]=3,"0.00",IF(ITEMS[[#This Row],[TipoDato]]=4,"01/01/1999","")))))</f>
        <v>01/01/1999</v>
      </c>
      <c r="G109" s="51"/>
      <c r="H109" s="51">
        <v>0</v>
      </c>
      <c r="I109" s="123" t="s">
        <v>392</v>
      </c>
      <c r="J109" t="s">
        <v>179</v>
      </c>
      <c r="K109" s="14" t="s">
        <v>340</v>
      </c>
      <c r="M109" t="str">
        <f>IF(E109&lt;&gt;1,CONCATENATE("case ",ITEMS[[#This Row],[INDICE]]," :  break;","//",ITEMS[[#This Row],[NOMBRE]]),"")</f>
        <v>case 106 :  break;//FECHA DE MUESTRA (SH3)</v>
      </c>
    </row>
    <row r="110" spans="1:13" ht="15.75" thickBot="1" x14ac:dyDescent="0.3">
      <c r="A110" s="49" t="s">
        <v>69</v>
      </c>
      <c r="B110" s="50">
        <v>107</v>
      </c>
      <c r="C110" s="50">
        <f>VLOOKUP(J110,item_tipo[],2,FALSE)</f>
        <v>1</v>
      </c>
      <c r="D11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'LEUCOCITOS EN MOCO FECAL',1,2,'',0,''</v>
      </c>
      <c r="E110" s="50">
        <f>VLOOKUP(K110,tipo_campo[],2,FALSE)</f>
        <v>2</v>
      </c>
      <c r="F110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10" s="51"/>
      <c r="H110" s="51">
        <v>0</v>
      </c>
      <c r="I110" s="125" t="s">
        <v>69</v>
      </c>
      <c r="J110" t="s">
        <v>175</v>
      </c>
      <c r="K110" s="14" t="s">
        <v>220</v>
      </c>
      <c r="M110" t="str">
        <f>IF(E110&lt;&gt;1,CONCATENATE("case ",ITEMS[[#This Row],[INDICE]]," :  break;","//",ITEMS[[#This Row],[NOMBRE]]),"")</f>
        <v>case 107 :  break;//LEUCOCITOS EN MOCO FECAL</v>
      </c>
    </row>
    <row r="111" spans="1:13" ht="15.75" thickBot="1" x14ac:dyDescent="0.3">
      <c r="A111" s="49" t="s">
        <v>70</v>
      </c>
      <c r="B111" s="50">
        <v>108</v>
      </c>
      <c r="C111" s="50">
        <f>VLOOKUP(J111,item_tipo[],2,FALSE)</f>
        <v>2</v>
      </c>
      <c r="D11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'PRUEBA RAPIDA DE THEVENON',2,1,'0',0,''</v>
      </c>
      <c r="E111" s="50">
        <f>VLOOKUP(K111,tipo_campo[],2,FALSE)</f>
        <v>1</v>
      </c>
      <c r="F11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11" s="51"/>
      <c r="H111" s="51">
        <v>0</v>
      </c>
      <c r="I111" s="123" t="s">
        <v>70</v>
      </c>
      <c r="J111" t="s">
        <v>176</v>
      </c>
      <c r="K111" t="s">
        <v>184</v>
      </c>
      <c r="M111" t="str">
        <f>IF(E111&lt;&gt;1,CONCATENATE("case ",ITEMS[[#This Row],[INDICE]]," :  break;","//",ITEMS[[#This Row],[NOMBRE]]),"")</f>
        <v/>
      </c>
    </row>
    <row r="112" spans="1:13" ht="15.75" thickBot="1" x14ac:dyDescent="0.3">
      <c r="A112" s="49" t="s">
        <v>416</v>
      </c>
      <c r="B112" s="50">
        <v>109</v>
      </c>
      <c r="C112" s="50">
        <f>VLOOKUP(J112,item_tipo[],2,FALSE)</f>
        <v>1</v>
      </c>
      <c r="D11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'RESULTADO',1,2,'',0,''</v>
      </c>
      <c r="E112" s="50">
        <f>VLOOKUP(K112,tipo_campo[],2,FALSE)</f>
        <v>2</v>
      </c>
      <c r="F112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12" s="51"/>
      <c r="H112" s="51">
        <v>0</v>
      </c>
      <c r="I112" s="125" t="s">
        <v>373</v>
      </c>
      <c r="J112" t="s">
        <v>175</v>
      </c>
      <c r="K112" t="s">
        <v>220</v>
      </c>
      <c r="M112" t="str">
        <f>IF(E112&lt;&gt;1,CONCATENATE("case ",ITEMS[[#This Row],[INDICE]]," :  break;","//",ITEMS[[#This Row],[NOMBRE]]),"")</f>
        <v>case 109 :  break;//TGR</v>
      </c>
    </row>
    <row r="113" spans="1:13" ht="15.75" thickBot="1" x14ac:dyDescent="0.3">
      <c r="A113" s="49" t="s">
        <v>71</v>
      </c>
      <c r="B113" s="50">
        <v>110</v>
      </c>
      <c r="C113" s="50">
        <f>VLOOKUP(J113,item_tipo[],2,FALSE)</f>
        <v>1</v>
      </c>
      <c r="D11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'GERMEN AISLADO',1,2,'',0,''</v>
      </c>
      <c r="E113" s="50">
        <f>VLOOKUP(K113,tipo_campo[],2,FALSE)</f>
        <v>2</v>
      </c>
      <c r="F113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13" s="51"/>
      <c r="H113" s="51">
        <v>0</v>
      </c>
      <c r="I113" s="125" t="s">
        <v>71</v>
      </c>
      <c r="J113" t="s">
        <v>175</v>
      </c>
      <c r="K113" s="14" t="s">
        <v>220</v>
      </c>
    </row>
    <row r="114" spans="1:13" ht="15.75" thickBot="1" x14ac:dyDescent="0.3">
      <c r="A114" s="49" t="s">
        <v>317</v>
      </c>
      <c r="B114" s="50">
        <v>111</v>
      </c>
      <c r="C114" s="50">
        <f>VLOOKUP(J114,item_tipo[],2,FALSE)</f>
        <v>1</v>
      </c>
      <c r="D11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'MUESTRA',1,2,'',0,''</v>
      </c>
      <c r="E114" s="50">
        <f>VLOOKUP(K114,tipo_campo[],2,FALSE)</f>
        <v>2</v>
      </c>
      <c r="F114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14" s="51"/>
      <c r="H114" s="51">
        <v>0</v>
      </c>
      <c r="I114" s="123" t="s">
        <v>317</v>
      </c>
      <c r="J114" t="s">
        <v>175</v>
      </c>
      <c r="K114" s="14" t="s">
        <v>220</v>
      </c>
    </row>
    <row r="115" spans="1:13" ht="15.75" thickBot="1" x14ac:dyDescent="0.3">
      <c r="A115" s="49" t="s">
        <v>72</v>
      </c>
      <c r="B115" s="50">
        <v>112</v>
      </c>
      <c r="C115" s="50">
        <f>VLOOKUP(J115,item_tipo[],2,FALSE)</f>
        <v>1</v>
      </c>
      <c r="D11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'RECUENTO DE COLONIA',1,2,'',1,'UFC/ml'</v>
      </c>
      <c r="E115" s="50">
        <f>VLOOKUP(K115,tipo_campo[],2,FALSE)</f>
        <v>2</v>
      </c>
      <c r="F115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15" s="51" t="s">
        <v>235</v>
      </c>
      <c r="H115" s="51">
        <v>1</v>
      </c>
      <c r="I115" s="125" t="s">
        <v>72</v>
      </c>
      <c r="J115" t="s">
        <v>175</v>
      </c>
      <c r="K115" t="s">
        <v>220</v>
      </c>
    </row>
    <row r="116" spans="1:13" ht="15.75" thickBot="1" x14ac:dyDescent="0.3">
      <c r="A116" s="49" t="s">
        <v>271</v>
      </c>
      <c r="B116" s="50">
        <v>113</v>
      </c>
      <c r="C116" s="50">
        <f>VLOOKUP(J116,item_tipo[],2,FALSE)</f>
        <v>1</v>
      </c>
      <c r="D11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'OTROS',1,2,'',0,''</v>
      </c>
      <c r="E116" s="50">
        <f>VLOOKUP(K116,tipo_campo[],2,FALSE)</f>
        <v>2</v>
      </c>
      <c r="F116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16" s="51"/>
      <c r="H116" s="51">
        <v>0</v>
      </c>
      <c r="I116" s="123" t="s">
        <v>203</v>
      </c>
      <c r="J116" t="s">
        <v>175</v>
      </c>
      <c r="K116" s="14" t="s">
        <v>220</v>
      </c>
      <c r="M116" t="str">
        <f>IF(E113&lt;&gt;1,CONCATENATE("case ",ITEMS[[#This Row],[INDICE]]," :  break;","//",ITEMS[[#This Row],[NOMBRE]]),"")</f>
        <v>case 113 :  break;//OTROS (ANTIBIO)</v>
      </c>
    </row>
    <row r="117" spans="1:13" ht="15.75" thickBot="1" x14ac:dyDescent="0.3">
      <c r="A117" s="49" t="s">
        <v>73</v>
      </c>
      <c r="B117" s="50">
        <v>114</v>
      </c>
      <c r="C117" s="50">
        <f>VLOOKUP(J117,item_tipo[],2,FALSE)</f>
        <v>2</v>
      </c>
      <c r="D11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'ACIDO NALIDIXICO',2,1,'0',0,''</v>
      </c>
      <c r="E117" s="50">
        <f>VLOOKUP(K117,tipo_campo[],2,FALSE)</f>
        <v>1</v>
      </c>
      <c r="F11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17" s="51"/>
      <c r="H117" s="51">
        <v>0</v>
      </c>
      <c r="I117" s="125" t="s">
        <v>73</v>
      </c>
      <c r="J117" t="s">
        <v>176</v>
      </c>
      <c r="K117" t="s">
        <v>184</v>
      </c>
      <c r="M117" t="str">
        <f>IF(E114&lt;&gt;1,CONCATENATE("case ",ITEMS[[#This Row],[INDICE]]," :  break;","//",ITEMS[[#This Row],[NOMBRE]]),"")</f>
        <v>case 114 :  break;//ACIDO NALIDIXICO</v>
      </c>
    </row>
    <row r="118" spans="1:13" ht="15.75" thickBot="1" x14ac:dyDescent="0.3">
      <c r="A118" s="49" t="s">
        <v>74</v>
      </c>
      <c r="B118" s="50">
        <v>115</v>
      </c>
      <c r="C118" s="50">
        <f>VLOOKUP(J118,item_tipo[],2,FALSE)</f>
        <v>2</v>
      </c>
      <c r="D11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'AMICACINA',2,1,'0',0,''</v>
      </c>
      <c r="E118" s="50">
        <f>VLOOKUP(K118,tipo_campo[],2,FALSE)</f>
        <v>1</v>
      </c>
      <c r="F11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18" s="51"/>
      <c r="H118" s="51">
        <v>0</v>
      </c>
      <c r="I118" s="123" t="s">
        <v>74</v>
      </c>
      <c r="J118" t="s">
        <v>176</v>
      </c>
      <c r="K118" t="s">
        <v>184</v>
      </c>
      <c r="M118" t="str">
        <f>IF(E115&lt;&gt;1,CONCATENATE("case ",ITEMS[[#This Row],[INDICE]]," :  break;","//",ITEMS[[#This Row],[NOMBRE]]),"")</f>
        <v>case 115 :  break;//AMICACINA</v>
      </c>
    </row>
    <row r="119" spans="1:13" ht="15.75" thickBot="1" x14ac:dyDescent="0.3">
      <c r="A119" s="49" t="s">
        <v>75</v>
      </c>
      <c r="B119" s="50">
        <v>116</v>
      </c>
      <c r="C119" s="50">
        <f>VLOOKUP(J119,item_tipo[],2,FALSE)</f>
        <v>2</v>
      </c>
      <c r="D11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'AMIKAC',2,1,'0',0,''</v>
      </c>
      <c r="E119" s="50">
        <f>VLOOKUP(K119,tipo_campo[],2,FALSE)</f>
        <v>1</v>
      </c>
      <c r="F11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19" s="51"/>
      <c r="H119" s="51">
        <v>0</v>
      </c>
      <c r="I119" s="125" t="s">
        <v>75</v>
      </c>
      <c r="J119" t="s">
        <v>176</v>
      </c>
      <c r="K119" t="s">
        <v>184</v>
      </c>
      <c r="M119" t="str">
        <f>IF(E116&lt;&gt;1,CONCATENATE("case ",ITEMS[[#This Row],[INDICE]]," :  break;","//",ITEMS[[#This Row],[NOMBRE]]),"")</f>
        <v>case 116 :  break;//AMIKAC</v>
      </c>
    </row>
    <row r="120" spans="1:13" ht="16.5" customHeight="1" thickBot="1" x14ac:dyDescent="0.3">
      <c r="A120" s="49" t="s">
        <v>76</v>
      </c>
      <c r="B120" s="50">
        <v>117</v>
      </c>
      <c r="C120" s="50">
        <f>VLOOKUP(J120,item_tipo[],2,FALSE)</f>
        <v>2</v>
      </c>
      <c r="D12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'AMOX/A CLAV',2,1,'0',0,''</v>
      </c>
      <c r="E120" s="50">
        <f>VLOOKUP(K120,tipo_campo[],2,FALSE)</f>
        <v>1</v>
      </c>
      <c r="F12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0" s="51"/>
      <c r="H120" s="51">
        <v>0</v>
      </c>
      <c r="I120" s="123" t="s">
        <v>76</v>
      </c>
      <c r="J120" t="s">
        <v>176</v>
      </c>
      <c r="K120" t="s">
        <v>184</v>
      </c>
      <c r="M120" t="str">
        <f>IF(E117&lt;&gt;1,CONCATENATE("case ",ITEMS[[#This Row],[INDICE]]," :  break;","//",ITEMS[[#This Row],[NOMBRE]]),"")</f>
        <v/>
      </c>
    </row>
    <row r="121" spans="1:13" ht="15.75" thickBot="1" x14ac:dyDescent="0.3">
      <c r="A121" s="49" t="s">
        <v>77</v>
      </c>
      <c r="B121" s="50">
        <v>118</v>
      </c>
      <c r="C121" s="50">
        <f>VLOOKUP(J121,item_tipo[],2,FALSE)</f>
        <v>2</v>
      </c>
      <c r="D12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'AMP/SULBACTAM',2,1,'0',0,''</v>
      </c>
      <c r="E121" s="50">
        <f>VLOOKUP(K121,tipo_campo[],2,FALSE)</f>
        <v>1</v>
      </c>
      <c r="F12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1" s="51"/>
      <c r="H121" s="51">
        <v>0</v>
      </c>
      <c r="I121" s="125" t="s">
        <v>77</v>
      </c>
      <c r="J121" t="s">
        <v>176</v>
      </c>
      <c r="K121" t="s">
        <v>184</v>
      </c>
      <c r="M121" t="str">
        <f>IF(E118&lt;&gt;1,CONCATENATE("case ",ITEMS[[#This Row],[INDICE]]," :  break;","//",ITEMS[[#This Row],[NOMBRE]]),"")</f>
        <v/>
      </c>
    </row>
    <row r="122" spans="1:13" ht="15.75" thickBot="1" x14ac:dyDescent="0.3">
      <c r="A122" s="49" t="s">
        <v>78</v>
      </c>
      <c r="B122" s="50">
        <v>119</v>
      </c>
      <c r="C122" s="50">
        <f>VLOOKUP(J122,item_tipo[],2,FALSE)</f>
        <v>2</v>
      </c>
      <c r="D12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'AMPICILINA',2,1,'0',0,''</v>
      </c>
      <c r="E122" s="50">
        <f>VLOOKUP(K122,tipo_campo[],2,FALSE)</f>
        <v>1</v>
      </c>
      <c r="F12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2" s="51"/>
      <c r="H122" s="51">
        <v>0</v>
      </c>
      <c r="I122" s="123" t="s">
        <v>78</v>
      </c>
      <c r="J122" t="s">
        <v>176</v>
      </c>
      <c r="K122" t="s">
        <v>184</v>
      </c>
      <c r="M122" t="str">
        <f>IF(E119&lt;&gt;1,CONCATENATE("case ",ITEMS[[#This Row],[INDICE]]," :  break;","//",ITEMS[[#This Row],[NOMBRE]]),"")</f>
        <v/>
      </c>
    </row>
    <row r="123" spans="1:13" ht="15.75" thickBot="1" x14ac:dyDescent="0.3">
      <c r="A123" s="49" t="s">
        <v>79</v>
      </c>
      <c r="B123" s="50">
        <v>120</v>
      </c>
      <c r="C123" s="50">
        <f>VLOOKUP(J123,item_tipo[],2,FALSE)</f>
        <v>2</v>
      </c>
      <c r="D12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'AZTREONAM',2,1,'0',0,''</v>
      </c>
      <c r="E123" s="50">
        <f>VLOOKUP(K123,tipo_campo[],2,FALSE)</f>
        <v>1</v>
      </c>
      <c r="F12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3" s="51"/>
      <c r="H123" s="51">
        <v>0</v>
      </c>
      <c r="I123" s="125" t="s">
        <v>79</v>
      </c>
      <c r="J123" t="s">
        <v>176</v>
      </c>
      <c r="K123" t="s">
        <v>184</v>
      </c>
      <c r="M123" t="str">
        <f>IF(E120&lt;&gt;1,CONCATENATE("case ",ITEMS[[#This Row],[INDICE]]," :  break;","//",ITEMS[[#This Row],[NOMBRE]]),"")</f>
        <v/>
      </c>
    </row>
    <row r="124" spans="1:13" ht="15.75" thickBot="1" x14ac:dyDescent="0.3">
      <c r="A124" s="49" t="s">
        <v>80</v>
      </c>
      <c r="B124" s="50">
        <v>121</v>
      </c>
      <c r="C124" s="50">
        <f>VLOOKUP(J124,item_tipo[],2,FALSE)</f>
        <v>2</v>
      </c>
      <c r="D12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'AZITROMICINA',2,1,'0',0,''</v>
      </c>
      <c r="E124" s="50">
        <f>VLOOKUP(K124,tipo_campo[],2,FALSE)</f>
        <v>1</v>
      </c>
      <c r="F12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4" s="51"/>
      <c r="H124" s="51">
        <v>0</v>
      </c>
      <c r="I124" s="123" t="s">
        <v>80</v>
      </c>
      <c r="J124" t="s">
        <v>176</v>
      </c>
      <c r="K124" t="s">
        <v>184</v>
      </c>
      <c r="M124" t="str">
        <f>IF(E121&lt;&gt;1,CONCATENATE("case ",ITEMS[[#This Row],[INDICE]]," :  break;","//",ITEMS[[#This Row],[NOMBRE]]),"")</f>
        <v/>
      </c>
    </row>
    <row r="125" spans="1:13" ht="15.75" thickBot="1" x14ac:dyDescent="0.3">
      <c r="A125" s="49" t="s">
        <v>81</v>
      </c>
      <c r="B125" s="50">
        <v>122</v>
      </c>
      <c r="C125" s="50">
        <f>VLOOKUP(J125,item_tipo[],2,FALSE)</f>
        <v>2</v>
      </c>
      <c r="D12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'BACITRACINA',2,1,'0',0,''</v>
      </c>
      <c r="E125" s="50">
        <f>VLOOKUP(K125,tipo_campo[],2,FALSE)</f>
        <v>1</v>
      </c>
      <c r="F12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5" s="51"/>
      <c r="H125" s="51">
        <v>0</v>
      </c>
      <c r="I125" s="125" t="s">
        <v>81</v>
      </c>
      <c r="J125" t="s">
        <v>176</v>
      </c>
      <c r="K125" t="s">
        <v>184</v>
      </c>
      <c r="M125" t="str">
        <f>IF(E122&lt;&gt;1,CONCATENATE("case ",ITEMS[[#This Row],[INDICE]]," :  break;","//",ITEMS[[#This Row],[NOMBRE]]),"")</f>
        <v/>
      </c>
    </row>
    <row r="126" spans="1:13" ht="15.75" thickBot="1" x14ac:dyDescent="0.3">
      <c r="A126" s="49" t="s">
        <v>82</v>
      </c>
      <c r="B126" s="50">
        <v>123</v>
      </c>
      <c r="C126" s="50">
        <f>VLOOKUP(J126,item_tipo[],2,FALSE)</f>
        <v>2</v>
      </c>
      <c r="D12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'CEFADROXILO',2,1,'0',0,''</v>
      </c>
      <c r="E126" s="50">
        <f>VLOOKUP(K126,tipo_campo[],2,FALSE)</f>
        <v>1</v>
      </c>
      <c r="F12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6" s="51"/>
      <c r="H126" s="51">
        <v>0</v>
      </c>
      <c r="I126" s="123" t="s">
        <v>82</v>
      </c>
      <c r="J126" t="s">
        <v>176</v>
      </c>
      <c r="K126" t="s">
        <v>184</v>
      </c>
      <c r="M126" t="str">
        <f>IF(E123&lt;&gt;1,CONCATENATE("case ",ITEMS[[#This Row],[INDICE]]," :  break;","//",ITEMS[[#This Row],[NOMBRE]]),"")</f>
        <v/>
      </c>
    </row>
    <row r="127" spans="1:13" ht="15.75" thickBot="1" x14ac:dyDescent="0.3">
      <c r="A127" s="49" t="s">
        <v>83</v>
      </c>
      <c r="B127" s="50">
        <v>124</v>
      </c>
      <c r="C127" s="50">
        <f>VLOOKUP(J127,item_tipo[],2,FALSE)</f>
        <v>2</v>
      </c>
      <c r="D12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'CEFALEXINA',2,1,'0',0,''</v>
      </c>
      <c r="E127" s="50">
        <f>VLOOKUP(K127,tipo_campo[],2,FALSE)</f>
        <v>1</v>
      </c>
      <c r="F12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7" s="51"/>
      <c r="H127" s="51">
        <v>0</v>
      </c>
      <c r="I127" s="125" t="s">
        <v>83</v>
      </c>
      <c r="J127" t="s">
        <v>176</v>
      </c>
      <c r="K127" t="s">
        <v>184</v>
      </c>
      <c r="M127" t="str">
        <f>IF(E124&lt;&gt;1,CONCATENATE("case ",ITEMS[[#This Row],[INDICE]]," :  break;","//",ITEMS[[#This Row],[NOMBRE]]),"")</f>
        <v/>
      </c>
    </row>
    <row r="128" spans="1:13" ht="15.75" thickBot="1" x14ac:dyDescent="0.3">
      <c r="A128" s="49" t="s">
        <v>84</v>
      </c>
      <c r="B128" s="50">
        <v>125</v>
      </c>
      <c r="C128" s="50">
        <f>VLOOKUP(J128,item_tipo[],2,FALSE)</f>
        <v>2</v>
      </c>
      <c r="D12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'CEFALOTINA',2,1,'0',0,''</v>
      </c>
      <c r="E128" s="50">
        <f>VLOOKUP(K128,tipo_campo[],2,FALSE)</f>
        <v>1</v>
      </c>
      <c r="F12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8" s="51"/>
      <c r="H128" s="51">
        <v>0</v>
      </c>
      <c r="I128" s="123" t="s">
        <v>84</v>
      </c>
      <c r="J128" t="s">
        <v>176</v>
      </c>
      <c r="K128" t="s">
        <v>184</v>
      </c>
      <c r="M128" t="str">
        <f>IF(E125&lt;&gt;1,CONCATENATE("case ",ITEMS[[#This Row],[INDICE]]," :  break;","//",ITEMS[[#This Row],[NOMBRE]]),"")</f>
        <v/>
      </c>
    </row>
    <row r="129" spans="1:13" ht="15.75" thickBot="1" x14ac:dyDescent="0.3">
      <c r="A129" s="49" t="s">
        <v>85</v>
      </c>
      <c r="B129" s="50">
        <v>126</v>
      </c>
      <c r="C129" s="50">
        <f>VLOOKUP(J129,item_tipo[],2,FALSE)</f>
        <v>2</v>
      </c>
      <c r="D12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'CEFAROXIMA',2,1,'0',0,''</v>
      </c>
      <c r="E129" s="50">
        <f>VLOOKUP(K129,tipo_campo[],2,FALSE)</f>
        <v>1</v>
      </c>
      <c r="F12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29" s="51"/>
      <c r="H129" s="51">
        <v>0</v>
      </c>
      <c r="I129" s="125" t="s">
        <v>85</v>
      </c>
      <c r="J129" t="s">
        <v>176</v>
      </c>
      <c r="K129" t="s">
        <v>184</v>
      </c>
      <c r="M129" t="str">
        <f>IF(E126&lt;&gt;1,CONCATENATE("case ",ITEMS[[#This Row],[INDICE]]," :  break;","//",ITEMS[[#This Row],[NOMBRE]]),"")</f>
        <v/>
      </c>
    </row>
    <row r="130" spans="1:13" ht="15.75" thickBot="1" x14ac:dyDescent="0.3">
      <c r="A130" s="49" t="s">
        <v>86</v>
      </c>
      <c r="B130" s="50">
        <v>127</v>
      </c>
      <c r="C130" s="50">
        <f>VLOOKUP(J130,item_tipo[],2,FALSE)</f>
        <v>2</v>
      </c>
      <c r="D13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'CEFAZOLINA',2,1,'0',0,''</v>
      </c>
      <c r="E130" s="50">
        <f>VLOOKUP(K130,tipo_campo[],2,FALSE)</f>
        <v>1</v>
      </c>
      <c r="F13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0" s="51"/>
      <c r="H130" s="51">
        <v>0</v>
      </c>
      <c r="I130" s="123" t="s">
        <v>86</v>
      </c>
      <c r="J130" t="s">
        <v>176</v>
      </c>
      <c r="K130" t="s">
        <v>184</v>
      </c>
      <c r="M130" t="str">
        <f>IF(E127&lt;&gt;1,CONCATENATE("case ",ITEMS[[#This Row],[INDICE]]," :  break;","//",ITEMS[[#This Row],[NOMBRE]]),"")</f>
        <v/>
      </c>
    </row>
    <row r="131" spans="1:13" ht="15.75" thickBot="1" x14ac:dyDescent="0.3">
      <c r="A131" s="49" t="s">
        <v>87</v>
      </c>
      <c r="B131" s="50">
        <v>128</v>
      </c>
      <c r="C131" s="50">
        <f>VLOOKUP(J131,item_tipo[],2,FALSE)</f>
        <v>2</v>
      </c>
      <c r="D13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'CEFEPIMA',2,1,'0',0,''</v>
      </c>
      <c r="E131" s="50">
        <f>VLOOKUP(K131,tipo_campo[],2,FALSE)</f>
        <v>1</v>
      </c>
      <c r="F13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1" s="51"/>
      <c r="H131" s="51">
        <v>0</v>
      </c>
      <c r="I131" s="125" t="s">
        <v>87</v>
      </c>
      <c r="J131" t="s">
        <v>176</v>
      </c>
      <c r="K131" t="s">
        <v>184</v>
      </c>
      <c r="M131" t="str">
        <f>IF(E128&lt;&gt;1,CONCATENATE("case ",ITEMS[[#This Row],[INDICE]]," :  break;","//",ITEMS[[#This Row],[NOMBRE]]),"")</f>
        <v/>
      </c>
    </row>
    <row r="132" spans="1:13" ht="15.75" thickBot="1" x14ac:dyDescent="0.3">
      <c r="A132" s="49" t="s">
        <v>88</v>
      </c>
      <c r="B132" s="50">
        <v>129</v>
      </c>
      <c r="C132" s="50">
        <f>VLOOKUP(J132,item_tipo[],2,FALSE)</f>
        <v>2</v>
      </c>
      <c r="D13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'CEFOTAXIMA',2,1,'0',0,''</v>
      </c>
      <c r="E132" s="50">
        <f>VLOOKUP(K132,tipo_campo[],2,FALSE)</f>
        <v>1</v>
      </c>
      <c r="F13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2" s="51"/>
      <c r="H132" s="51">
        <v>0</v>
      </c>
      <c r="I132" s="123" t="s">
        <v>88</v>
      </c>
      <c r="J132" t="s">
        <v>176</v>
      </c>
      <c r="K132" t="s">
        <v>184</v>
      </c>
      <c r="M132" t="str">
        <f>IF(E129&lt;&gt;1,CONCATENATE("case ",ITEMS[[#This Row],[INDICE]]," :  break;","//",ITEMS[[#This Row],[NOMBRE]]),"")</f>
        <v/>
      </c>
    </row>
    <row r="133" spans="1:13" ht="15.75" thickBot="1" x14ac:dyDescent="0.3">
      <c r="A133" s="49" t="s">
        <v>89</v>
      </c>
      <c r="B133" s="50">
        <v>130</v>
      </c>
      <c r="C133" s="50">
        <f>VLOOKUP(J133,item_tipo[],2,FALSE)</f>
        <v>2</v>
      </c>
      <c r="D13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'CEFOTAXIMA/A CLAVULÁNICO',2,1,'0',0,''</v>
      </c>
      <c r="E133" s="50">
        <f>VLOOKUP(K133,tipo_campo[],2,FALSE)</f>
        <v>1</v>
      </c>
      <c r="F13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3" s="51"/>
      <c r="H133" s="51">
        <v>0</v>
      </c>
      <c r="I133" s="125" t="s">
        <v>89</v>
      </c>
      <c r="J133" t="s">
        <v>176</v>
      </c>
      <c r="K133" t="s">
        <v>184</v>
      </c>
      <c r="M133" t="str">
        <f>IF(E130&lt;&gt;1,CONCATENATE("case ",ITEMS[[#This Row],[INDICE]]," :  break;","//",ITEMS[[#This Row],[NOMBRE]]),"")</f>
        <v/>
      </c>
    </row>
    <row r="134" spans="1:13" ht="15.75" thickBot="1" x14ac:dyDescent="0.3">
      <c r="A134" s="49" t="s">
        <v>90</v>
      </c>
      <c r="B134" s="50">
        <v>131</v>
      </c>
      <c r="C134" s="50">
        <f>VLOOKUP(J134,item_tipo[],2,FALSE)</f>
        <v>2</v>
      </c>
      <c r="D13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'CEFOPERAZONA SULBACTAM',2,1,'0',0,''</v>
      </c>
      <c r="E134" s="50">
        <f>VLOOKUP(K134,tipo_campo[],2,FALSE)</f>
        <v>1</v>
      </c>
      <c r="F13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4" s="51"/>
      <c r="H134" s="51">
        <v>0</v>
      </c>
      <c r="I134" s="123" t="s">
        <v>90</v>
      </c>
      <c r="J134" t="s">
        <v>176</v>
      </c>
      <c r="K134" t="s">
        <v>184</v>
      </c>
      <c r="M134" t="str">
        <f>IF(E131&lt;&gt;1,CONCATENATE("case ",ITEMS[[#This Row],[INDICE]]," :  break;","//",ITEMS[[#This Row],[NOMBRE]]),"")</f>
        <v/>
      </c>
    </row>
    <row r="135" spans="1:13" ht="15.75" thickBot="1" x14ac:dyDescent="0.3">
      <c r="A135" s="49" t="s">
        <v>91</v>
      </c>
      <c r="B135" s="50">
        <v>132</v>
      </c>
      <c r="C135" s="50">
        <f>VLOOKUP(J135,item_tipo[],2,FALSE)</f>
        <v>2</v>
      </c>
      <c r="D13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'CEFTAZIDIMA',2,1,'0',0,''</v>
      </c>
      <c r="E135" s="50">
        <f>VLOOKUP(K135,tipo_campo[],2,FALSE)</f>
        <v>1</v>
      </c>
      <c r="F13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5" s="51"/>
      <c r="H135" s="51">
        <v>0</v>
      </c>
      <c r="I135" s="125" t="s">
        <v>91</v>
      </c>
      <c r="J135" t="s">
        <v>176</v>
      </c>
      <c r="K135" t="s">
        <v>184</v>
      </c>
      <c r="M135" t="str">
        <f>IF(E132&lt;&gt;1,CONCATENATE("case ",ITEMS[[#This Row],[INDICE]]," :  break;","//",ITEMS[[#This Row],[NOMBRE]]),"")</f>
        <v/>
      </c>
    </row>
    <row r="136" spans="1:13" ht="15.75" thickBot="1" x14ac:dyDescent="0.3">
      <c r="A136" s="49" t="s">
        <v>92</v>
      </c>
      <c r="B136" s="50">
        <v>133</v>
      </c>
      <c r="C136" s="50">
        <f>VLOOKUP(J136,item_tipo[],2,FALSE)</f>
        <v>2</v>
      </c>
      <c r="D13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'CEFTAZIDIMA/A CLAVULÁNICO',2,1,'0',0,''</v>
      </c>
      <c r="E136" s="50">
        <f>VLOOKUP(K136,tipo_campo[],2,FALSE)</f>
        <v>1</v>
      </c>
      <c r="F13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6" s="51"/>
      <c r="H136" s="51">
        <v>0</v>
      </c>
      <c r="I136" s="123" t="s">
        <v>92</v>
      </c>
      <c r="J136" t="s">
        <v>176</v>
      </c>
      <c r="K136" t="s">
        <v>184</v>
      </c>
      <c r="M136" t="str">
        <f>IF(E133&lt;&gt;1,CONCATENATE("case ",ITEMS[[#This Row],[INDICE]]," :  break;","//",ITEMS[[#This Row],[NOMBRE]]),"")</f>
        <v/>
      </c>
    </row>
    <row r="137" spans="1:13" ht="15.75" thickBot="1" x14ac:dyDescent="0.3">
      <c r="A137" s="49" t="s">
        <v>93</v>
      </c>
      <c r="B137" s="50">
        <v>134</v>
      </c>
      <c r="C137" s="50">
        <f>VLOOKUP(J137,item_tipo[],2,FALSE)</f>
        <v>2</v>
      </c>
      <c r="D13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'CEFTRIAXONA',2,1,'0',0,''</v>
      </c>
      <c r="E137" s="50">
        <f>VLOOKUP(K137,tipo_campo[],2,FALSE)</f>
        <v>1</v>
      </c>
      <c r="F13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7" s="51"/>
      <c r="H137" s="51">
        <v>0</v>
      </c>
      <c r="I137" s="125" t="s">
        <v>93</v>
      </c>
      <c r="J137" t="s">
        <v>176</v>
      </c>
      <c r="K137" t="s">
        <v>184</v>
      </c>
      <c r="M137" t="str">
        <f>IF(E134&lt;&gt;1,CONCATENATE("case ",ITEMS[[#This Row],[INDICE]]," :  break;","//",ITEMS[[#This Row],[NOMBRE]]),"")</f>
        <v/>
      </c>
    </row>
    <row r="138" spans="1:13" ht="15.75" thickBot="1" x14ac:dyDescent="0.3">
      <c r="A138" s="49" t="s">
        <v>94</v>
      </c>
      <c r="B138" s="50">
        <v>135</v>
      </c>
      <c r="C138" s="50">
        <f>VLOOKUP(J138,item_tipo[],2,FALSE)</f>
        <v>2</v>
      </c>
      <c r="D13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'CEFUROXIMA',2,1,'0',0,''</v>
      </c>
      <c r="E138" s="50">
        <f>VLOOKUP(K138,tipo_campo[],2,FALSE)</f>
        <v>1</v>
      </c>
      <c r="F13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8" s="51"/>
      <c r="H138" s="51">
        <v>0</v>
      </c>
      <c r="I138" s="123" t="s">
        <v>94</v>
      </c>
      <c r="J138" t="s">
        <v>176</v>
      </c>
      <c r="K138" t="s">
        <v>184</v>
      </c>
      <c r="M138" t="str">
        <f>IF(E135&lt;&gt;1,CONCATENATE("case ",ITEMS[[#This Row],[INDICE]]," :  break;","//",ITEMS[[#This Row],[NOMBRE]]),"")</f>
        <v/>
      </c>
    </row>
    <row r="139" spans="1:13" ht="18" customHeight="1" thickBot="1" x14ac:dyDescent="0.3">
      <c r="A139" s="49" t="s">
        <v>95</v>
      </c>
      <c r="B139" s="50">
        <v>136</v>
      </c>
      <c r="C139" s="50">
        <f>VLOOKUP(J139,item_tipo[],2,FALSE)</f>
        <v>2</v>
      </c>
      <c r="D13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'CIPROFLOXACINA',2,1,'0',0,''</v>
      </c>
      <c r="E139" s="50">
        <f>VLOOKUP(K139,tipo_campo[],2,FALSE)</f>
        <v>1</v>
      </c>
      <c r="F13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39" s="51"/>
      <c r="H139" s="51">
        <v>0</v>
      </c>
      <c r="I139" s="125" t="s">
        <v>95</v>
      </c>
      <c r="J139" t="s">
        <v>176</v>
      </c>
      <c r="K139" t="s">
        <v>184</v>
      </c>
      <c r="M139" t="str">
        <f>IF(E136&lt;&gt;1,CONCATENATE("case ",ITEMS[[#This Row],[INDICE]]," :  break;","//",ITEMS[[#This Row],[NOMBRE]]),"")</f>
        <v/>
      </c>
    </row>
    <row r="140" spans="1:13" ht="15.75" thickBot="1" x14ac:dyDescent="0.3">
      <c r="A140" s="49" t="s">
        <v>96</v>
      </c>
      <c r="B140" s="50">
        <v>137</v>
      </c>
      <c r="C140" s="50">
        <f>VLOOKUP(J140,item_tipo[],2,FALSE)</f>
        <v>2</v>
      </c>
      <c r="D14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'CLARITROMICINA',2,1,'0',0,''</v>
      </c>
      <c r="E140" s="50">
        <f>VLOOKUP(K140,tipo_campo[],2,FALSE)</f>
        <v>1</v>
      </c>
      <c r="F14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0" s="51"/>
      <c r="H140" s="51">
        <v>0</v>
      </c>
      <c r="I140" s="123" t="s">
        <v>96</v>
      </c>
      <c r="J140" t="s">
        <v>176</v>
      </c>
      <c r="K140" t="s">
        <v>184</v>
      </c>
      <c r="M140" t="str">
        <f>IF(E137&lt;&gt;1,CONCATENATE("case ",ITEMS[[#This Row],[INDICE]]," :  break;","//",ITEMS[[#This Row],[NOMBRE]]),"")</f>
        <v/>
      </c>
    </row>
    <row r="141" spans="1:13" ht="15.75" thickBot="1" x14ac:dyDescent="0.3">
      <c r="A141" s="49" t="s">
        <v>97</v>
      </c>
      <c r="B141" s="50">
        <v>138</v>
      </c>
      <c r="C141" s="50">
        <f>VLOOKUP(J141,item_tipo[],2,FALSE)</f>
        <v>2</v>
      </c>
      <c r="D14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'CLINDAMICINA',2,1,'0',0,''</v>
      </c>
      <c r="E141" s="50">
        <f>VLOOKUP(K141,tipo_campo[],2,FALSE)</f>
        <v>1</v>
      </c>
      <c r="F14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1" s="51"/>
      <c r="H141" s="51">
        <v>0</v>
      </c>
      <c r="I141" s="125" t="s">
        <v>97</v>
      </c>
      <c r="J141" t="s">
        <v>176</v>
      </c>
      <c r="K141" t="s">
        <v>184</v>
      </c>
      <c r="M141" t="str">
        <f>IF(E138&lt;&gt;1,CONCATENATE("case ",ITEMS[[#This Row],[INDICE]]," :  break;","//",ITEMS[[#This Row],[NOMBRE]]),"")</f>
        <v/>
      </c>
    </row>
    <row r="142" spans="1:13" ht="15.75" thickBot="1" x14ac:dyDescent="0.3">
      <c r="A142" s="49" t="s">
        <v>98</v>
      </c>
      <c r="B142" s="50">
        <v>139</v>
      </c>
      <c r="C142" s="50">
        <f>VLOOKUP(J142,item_tipo[],2,FALSE)</f>
        <v>2</v>
      </c>
      <c r="D14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'CLORANFENICOL',2,1,'0',0,''</v>
      </c>
      <c r="E142" s="50">
        <f>VLOOKUP(K142,tipo_campo[],2,FALSE)</f>
        <v>1</v>
      </c>
      <c r="F14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2" s="51"/>
      <c r="H142" s="51">
        <v>0</v>
      </c>
      <c r="I142" s="123" t="s">
        <v>98</v>
      </c>
      <c r="J142" t="s">
        <v>176</v>
      </c>
      <c r="K142" t="s">
        <v>184</v>
      </c>
      <c r="M142" t="str">
        <f>IF(E139&lt;&gt;1,CONCATENATE("case ",ITEMS[[#This Row],[INDICE]]," :  break;","//",ITEMS[[#This Row],[NOMBRE]]),"")</f>
        <v/>
      </c>
    </row>
    <row r="143" spans="1:13" ht="15.75" thickBot="1" x14ac:dyDescent="0.3">
      <c r="A143" s="49" t="s">
        <v>99</v>
      </c>
      <c r="B143" s="50">
        <v>140</v>
      </c>
      <c r="C143" s="50">
        <f>VLOOKUP(J143,item_tipo[],2,FALSE)</f>
        <v>2</v>
      </c>
      <c r="D14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'ERITOMICINA',2,1,'0',0,''</v>
      </c>
      <c r="E143" s="50">
        <f>VLOOKUP(K143,tipo_campo[],2,FALSE)</f>
        <v>1</v>
      </c>
      <c r="F14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3" s="51"/>
      <c r="H143" s="51">
        <v>0</v>
      </c>
      <c r="I143" s="125" t="s">
        <v>99</v>
      </c>
      <c r="J143" t="s">
        <v>176</v>
      </c>
      <c r="K143" t="s">
        <v>184</v>
      </c>
      <c r="M143" t="str">
        <f>IF(E140&lt;&gt;1,CONCATENATE("case ",ITEMS[[#This Row],[INDICE]]," :  break;","//",ITEMS[[#This Row],[NOMBRE]]),"")</f>
        <v/>
      </c>
    </row>
    <row r="144" spans="1:13" ht="15.75" thickBot="1" x14ac:dyDescent="0.3">
      <c r="A144" s="49" t="s">
        <v>100</v>
      </c>
      <c r="B144" s="50">
        <v>141</v>
      </c>
      <c r="C144" s="50">
        <f>VLOOKUP(J144,item_tipo[],2,FALSE)</f>
        <v>2</v>
      </c>
      <c r="D14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'ERTAPENEM',2,1,'0',0,''</v>
      </c>
      <c r="E144" s="50">
        <f>VLOOKUP(K144,tipo_campo[],2,FALSE)</f>
        <v>1</v>
      </c>
      <c r="F14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4" s="51"/>
      <c r="H144" s="51">
        <v>0</v>
      </c>
      <c r="I144" s="123" t="s">
        <v>100</v>
      </c>
      <c r="J144" t="s">
        <v>176</v>
      </c>
      <c r="K144" t="s">
        <v>184</v>
      </c>
      <c r="M144" t="str">
        <f>IF(E141&lt;&gt;1,CONCATENATE("case ",ITEMS[[#This Row],[INDICE]]," :  break;","//",ITEMS[[#This Row],[NOMBRE]]),"")</f>
        <v/>
      </c>
    </row>
    <row r="145" spans="1:13" ht="15.75" thickBot="1" x14ac:dyDescent="0.3">
      <c r="A145" s="49" t="s">
        <v>101</v>
      </c>
      <c r="B145" s="50">
        <v>142</v>
      </c>
      <c r="C145" s="50">
        <f>VLOOKUP(J145,item_tipo[],2,FALSE)</f>
        <v>2</v>
      </c>
      <c r="D14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'DICLOXACICLINA',2,1,'0',0,''</v>
      </c>
      <c r="E145" s="50">
        <f>VLOOKUP(K145,tipo_campo[],2,FALSE)</f>
        <v>1</v>
      </c>
      <c r="F14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5" s="51"/>
      <c r="H145" s="51">
        <v>0</v>
      </c>
      <c r="I145" s="125" t="s">
        <v>101</v>
      </c>
      <c r="J145" t="s">
        <v>176</v>
      </c>
      <c r="K145" t="s">
        <v>184</v>
      </c>
      <c r="M145" t="str">
        <f>IF(E142&lt;&gt;1,CONCATENATE("case ",ITEMS[[#This Row],[INDICE]]," :  break;","//",ITEMS[[#This Row],[NOMBRE]]),"")</f>
        <v/>
      </c>
    </row>
    <row r="146" spans="1:13" ht="15.75" thickBot="1" x14ac:dyDescent="0.3">
      <c r="A146" s="49" t="s">
        <v>102</v>
      </c>
      <c r="B146" s="50">
        <v>143</v>
      </c>
      <c r="C146" s="50">
        <f>VLOOKUP(J146,item_tipo[],2,FALSE)</f>
        <v>2</v>
      </c>
      <c r="D14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'DIDOXACITINA',2,1,'0',0,''</v>
      </c>
      <c r="E146" s="50">
        <f>VLOOKUP(K146,tipo_campo[],2,FALSE)</f>
        <v>1</v>
      </c>
      <c r="F14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6" s="51"/>
      <c r="H146" s="51">
        <v>0</v>
      </c>
      <c r="I146" s="123" t="s">
        <v>102</v>
      </c>
      <c r="J146" t="s">
        <v>176</v>
      </c>
      <c r="K146" t="s">
        <v>184</v>
      </c>
      <c r="M146" t="str">
        <f>IF(E143&lt;&gt;1,CONCATENATE("case ",ITEMS[[#This Row],[INDICE]]," :  break;","//",ITEMS[[#This Row],[NOMBRE]]),"")</f>
        <v/>
      </c>
    </row>
    <row r="147" spans="1:13" ht="15.75" thickBot="1" x14ac:dyDescent="0.3">
      <c r="A147" s="49" t="s">
        <v>103</v>
      </c>
      <c r="B147" s="50">
        <v>144</v>
      </c>
      <c r="C147" s="50">
        <f>VLOOKUP(J147,item_tipo[],2,FALSE)</f>
        <v>2</v>
      </c>
      <c r="D14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'GENTAMICINA',2,1,'0',0,''</v>
      </c>
      <c r="E147" s="50">
        <f>VLOOKUP(K147,tipo_campo[],2,FALSE)</f>
        <v>1</v>
      </c>
      <c r="F14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7" s="51"/>
      <c r="H147" s="51">
        <v>0</v>
      </c>
      <c r="I147" s="125" t="s">
        <v>103</v>
      </c>
      <c r="J147" t="s">
        <v>176</v>
      </c>
      <c r="K147" t="s">
        <v>184</v>
      </c>
      <c r="M147" t="str">
        <f>IF(E144&lt;&gt;1,CONCATENATE("case ",ITEMS[[#This Row],[INDICE]]," :  break;","//",ITEMS[[#This Row],[NOMBRE]]),"")</f>
        <v/>
      </c>
    </row>
    <row r="148" spans="1:13" ht="15.75" thickBot="1" x14ac:dyDescent="0.3">
      <c r="A148" s="49" t="s">
        <v>104</v>
      </c>
      <c r="B148" s="50">
        <v>145</v>
      </c>
      <c r="C148" s="50">
        <f>VLOOKUP(J148,item_tipo[],2,FALSE)</f>
        <v>2</v>
      </c>
      <c r="D14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'IMIPENEM',2,1,'0',0,''</v>
      </c>
      <c r="E148" s="50">
        <f>VLOOKUP(K148,tipo_campo[],2,FALSE)</f>
        <v>1</v>
      </c>
      <c r="F14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8" s="51"/>
      <c r="H148" s="51">
        <v>0</v>
      </c>
      <c r="I148" s="123" t="s">
        <v>104</v>
      </c>
      <c r="J148" t="s">
        <v>176</v>
      </c>
      <c r="K148" t="s">
        <v>184</v>
      </c>
      <c r="M148" t="str">
        <f>IF(E145&lt;&gt;1,CONCATENATE("case ",ITEMS[[#This Row],[INDICE]]," :  break;","//",ITEMS[[#This Row],[NOMBRE]]),"")</f>
        <v/>
      </c>
    </row>
    <row r="149" spans="1:13" ht="15.75" thickBot="1" x14ac:dyDescent="0.3">
      <c r="A149" s="49" t="s">
        <v>105</v>
      </c>
      <c r="B149" s="50">
        <v>146</v>
      </c>
      <c r="C149" s="50">
        <f>VLOOKUP(J149,item_tipo[],2,FALSE)</f>
        <v>2</v>
      </c>
      <c r="D14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'LEVOFLOXACINA',2,1,'0',0,''</v>
      </c>
      <c r="E149" s="50">
        <f>VLOOKUP(K149,tipo_campo[],2,FALSE)</f>
        <v>1</v>
      </c>
      <c r="F14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49" s="51"/>
      <c r="H149" s="51">
        <v>0</v>
      </c>
      <c r="I149" s="125" t="s">
        <v>105</v>
      </c>
      <c r="J149" t="s">
        <v>176</v>
      </c>
      <c r="K149" t="s">
        <v>184</v>
      </c>
      <c r="M149" t="str">
        <f>IF(E146&lt;&gt;1,CONCATENATE("case ",ITEMS[[#This Row],[INDICE]]," :  break;","//",ITEMS[[#This Row],[NOMBRE]]),"")</f>
        <v/>
      </c>
    </row>
    <row r="150" spans="1:13" ht="15.75" thickBot="1" x14ac:dyDescent="0.3">
      <c r="A150" s="49" t="s">
        <v>106</v>
      </c>
      <c r="B150" s="50">
        <v>147</v>
      </c>
      <c r="C150" s="50">
        <f>VLOOKUP(J150,item_tipo[],2,FALSE)</f>
        <v>2</v>
      </c>
      <c r="D15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'MEROPENEM',2,1,'0',0,''</v>
      </c>
      <c r="E150" s="50">
        <f>VLOOKUP(K150,tipo_campo[],2,FALSE)</f>
        <v>1</v>
      </c>
      <c r="F15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0" s="51"/>
      <c r="H150" s="51">
        <v>0</v>
      </c>
      <c r="I150" s="123" t="s">
        <v>106</v>
      </c>
      <c r="J150" t="s">
        <v>176</v>
      </c>
      <c r="K150" t="s">
        <v>184</v>
      </c>
      <c r="M150" t="str">
        <f>IF(E147&lt;&gt;1,CONCATENATE("case ",ITEMS[[#This Row],[INDICE]]," :  break;","//",ITEMS[[#This Row],[NOMBRE]]),"")</f>
        <v/>
      </c>
    </row>
    <row r="151" spans="1:13" ht="15.75" thickBot="1" x14ac:dyDescent="0.3">
      <c r="A151" s="49" t="s">
        <v>107</v>
      </c>
      <c r="B151" s="50">
        <v>148</v>
      </c>
      <c r="C151" s="50">
        <f>VLOOKUP(J151,item_tipo[],2,FALSE)</f>
        <v>2</v>
      </c>
      <c r="D15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'NITROFURANTOINA',2,1,'0',0,''</v>
      </c>
      <c r="E151" s="50">
        <f>VLOOKUP(K151,tipo_campo[],2,FALSE)</f>
        <v>1</v>
      </c>
      <c r="F15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1" s="51"/>
      <c r="H151" s="51">
        <v>0</v>
      </c>
      <c r="I151" s="125" t="s">
        <v>107</v>
      </c>
      <c r="J151" t="s">
        <v>176</v>
      </c>
      <c r="K151" t="s">
        <v>184</v>
      </c>
      <c r="M151" t="str">
        <f>IF(E148&lt;&gt;1,CONCATENATE("case ",ITEMS[[#This Row],[INDICE]]," :  break;","//",ITEMS[[#This Row],[NOMBRE]]),"")</f>
        <v/>
      </c>
    </row>
    <row r="152" spans="1:13" ht="15.75" thickBot="1" x14ac:dyDescent="0.3">
      <c r="A152" s="49" t="s">
        <v>108</v>
      </c>
      <c r="B152" s="50">
        <v>149</v>
      </c>
      <c r="C152" s="50">
        <f>VLOOKUP(J152,item_tipo[],2,FALSE)</f>
        <v>2</v>
      </c>
      <c r="D15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'NORFLOXACINO',2,1,'0',0,''</v>
      </c>
      <c r="E152" s="50">
        <f>VLOOKUP(K152,tipo_campo[],2,FALSE)</f>
        <v>1</v>
      </c>
      <c r="F15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2" s="51"/>
      <c r="H152" s="51">
        <v>0</v>
      </c>
      <c r="I152" s="123" t="s">
        <v>108</v>
      </c>
      <c r="J152" t="s">
        <v>176</v>
      </c>
      <c r="K152" t="s">
        <v>184</v>
      </c>
      <c r="M152" t="str">
        <f>IF(E149&lt;&gt;1,CONCATENATE("case ",ITEMS[[#This Row],[INDICE]]," :  break;","//",ITEMS[[#This Row],[NOMBRE]]),"")</f>
        <v/>
      </c>
    </row>
    <row r="153" spans="1:13" ht="15.75" thickBot="1" x14ac:dyDescent="0.3">
      <c r="A153" s="49" t="s">
        <v>109</v>
      </c>
      <c r="B153" s="50">
        <v>150</v>
      </c>
      <c r="C153" s="50">
        <f>VLOOKUP(J153,item_tipo[],2,FALSE)</f>
        <v>2</v>
      </c>
      <c r="D15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'NOROBIOCINA',2,1,'0',0,''</v>
      </c>
      <c r="E153" s="50">
        <f>VLOOKUP(K153,tipo_campo[],2,FALSE)</f>
        <v>1</v>
      </c>
      <c r="F15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3" s="51"/>
      <c r="H153" s="51">
        <v>0</v>
      </c>
      <c r="I153" s="125" t="s">
        <v>109</v>
      </c>
      <c r="J153" t="s">
        <v>176</v>
      </c>
      <c r="K153" t="s">
        <v>184</v>
      </c>
      <c r="M153" t="str">
        <f>IF(E150&lt;&gt;1,CONCATENATE("case ",ITEMS[[#This Row],[INDICE]]," :  break;","//",ITEMS[[#This Row],[NOMBRE]]),"")</f>
        <v/>
      </c>
    </row>
    <row r="154" spans="1:13" ht="15.75" thickBot="1" x14ac:dyDescent="0.3">
      <c r="A154" s="49" t="s">
        <v>110</v>
      </c>
      <c r="B154" s="50">
        <v>151</v>
      </c>
      <c r="C154" s="50">
        <f>VLOOKUP(J154,item_tipo[],2,FALSE)</f>
        <v>2</v>
      </c>
      <c r="D15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'OXACILINA',2,1,'0',0,''</v>
      </c>
      <c r="E154" s="50">
        <f>VLOOKUP(K154,tipo_campo[],2,FALSE)</f>
        <v>1</v>
      </c>
      <c r="F15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4" s="51"/>
      <c r="H154" s="51">
        <v>0</v>
      </c>
      <c r="I154" s="123" t="s">
        <v>110</v>
      </c>
      <c r="J154" t="s">
        <v>176</v>
      </c>
      <c r="K154" t="s">
        <v>184</v>
      </c>
      <c r="M154" t="str">
        <f>IF(E151&lt;&gt;1,CONCATENATE("case ",ITEMS[[#This Row],[INDICE]]," :  break;","//",ITEMS[[#This Row],[NOMBRE]]),"")</f>
        <v/>
      </c>
    </row>
    <row r="155" spans="1:13" ht="15.75" thickBot="1" x14ac:dyDescent="0.3">
      <c r="A155" s="49" t="s">
        <v>111</v>
      </c>
      <c r="B155" s="50">
        <v>152</v>
      </c>
      <c r="C155" s="50">
        <f>VLOOKUP(J155,item_tipo[],2,FALSE)</f>
        <v>2</v>
      </c>
      <c r="D15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'PENICILINA',2,1,'0',0,''</v>
      </c>
      <c r="E155" s="50">
        <f>VLOOKUP(K155,tipo_campo[],2,FALSE)</f>
        <v>1</v>
      </c>
      <c r="F155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5" s="51"/>
      <c r="H155" s="51">
        <v>0</v>
      </c>
      <c r="I155" s="125" t="s">
        <v>111</v>
      </c>
      <c r="J155" t="s">
        <v>176</v>
      </c>
      <c r="K155" t="s">
        <v>184</v>
      </c>
      <c r="M155" t="str">
        <f>IF(E152&lt;&gt;1,CONCATENATE("case ",ITEMS[[#This Row],[INDICE]]," :  break;","//",ITEMS[[#This Row],[NOMBRE]]),"")</f>
        <v/>
      </c>
    </row>
    <row r="156" spans="1:13" ht="15.75" thickBot="1" x14ac:dyDescent="0.3">
      <c r="A156" s="49" t="s">
        <v>112</v>
      </c>
      <c r="B156" s="50">
        <v>153</v>
      </c>
      <c r="C156" s="50">
        <f>VLOOKUP(J156,item_tipo[],2,FALSE)</f>
        <v>2</v>
      </c>
      <c r="D15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'PIP/TAZO',2,1,'0',0,''</v>
      </c>
      <c r="E156" s="50">
        <f>VLOOKUP(K156,tipo_campo[],2,FALSE)</f>
        <v>1</v>
      </c>
      <c r="F15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6" s="51"/>
      <c r="H156" s="51">
        <v>0</v>
      </c>
      <c r="I156" s="123" t="s">
        <v>112</v>
      </c>
      <c r="J156" t="s">
        <v>176</v>
      </c>
      <c r="K156" t="s">
        <v>184</v>
      </c>
      <c r="M156" t="str">
        <f>IF(E153&lt;&gt;1,CONCATENATE("case ",ITEMS[[#This Row],[INDICE]]," :  break;","//",ITEMS[[#This Row],[NOMBRE]]),"")</f>
        <v/>
      </c>
    </row>
    <row r="157" spans="1:13" ht="15.75" thickBot="1" x14ac:dyDescent="0.3">
      <c r="A157" s="49" t="s">
        <v>113</v>
      </c>
      <c r="B157" s="50">
        <v>154</v>
      </c>
      <c r="C157" s="50">
        <f>VLOOKUP(J157,item_tipo[],2,FALSE)</f>
        <v>2</v>
      </c>
      <c r="D15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'RISAMPICINA',2,1,'0',0,''</v>
      </c>
      <c r="E157" s="50">
        <f>VLOOKUP(K157,tipo_campo[],2,FALSE)</f>
        <v>1</v>
      </c>
      <c r="F157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7" s="51"/>
      <c r="H157" s="51">
        <v>0</v>
      </c>
      <c r="I157" s="125" t="s">
        <v>113</v>
      </c>
      <c r="J157" t="s">
        <v>176</v>
      </c>
      <c r="K157" t="s">
        <v>184</v>
      </c>
      <c r="M157" t="str">
        <f>IF(E154&lt;&gt;1,CONCATENATE("case ",ITEMS[[#This Row],[INDICE]]," :  break;","//",ITEMS[[#This Row],[NOMBRE]]),"")</f>
        <v/>
      </c>
    </row>
    <row r="158" spans="1:13" ht="15.75" thickBot="1" x14ac:dyDescent="0.3">
      <c r="A158" s="49" t="s">
        <v>114</v>
      </c>
      <c r="B158" s="50">
        <v>155</v>
      </c>
      <c r="C158" s="50">
        <f>VLOOKUP(J158,item_tipo[],2,FALSE)</f>
        <v>2</v>
      </c>
      <c r="D15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'SMX/TMP',2,1,'0',0,''</v>
      </c>
      <c r="E158" s="50">
        <f>VLOOKUP(K158,tipo_campo[],2,FALSE)</f>
        <v>1</v>
      </c>
      <c r="F158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8" s="51"/>
      <c r="H158" s="51">
        <v>0</v>
      </c>
      <c r="I158" s="123" t="s">
        <v>114</v>
      </c>
      <c r="J158" t="s">
        <v>176</v>
      </c>
      <c r="K158" t="s">
        <v>184</v>
      </c>
      <c r="M158" t="str">
        <f>IF(E155&lt;&gt;1,CONCATENATE("case ",ITEMS[[#This Row],[INDICE]]," :  break;","//",ITEMS[[#This Row],[NOMBRE]]),"")</f>
        <v/>
      </c>
    </row>
    <row r="159" spans="1:13" ht="15.75" thickBot="1" x14ac:dyDescent="0.3">
      <c r="A159" s="49" t="s">
        <v>115</v>
      </c>
      <c r="B159" s="50">
        <v>156</v>
      </c>
      <c r="C159" s="50">
        <f>VLOOKUP(J159,item_tipo[],2,FALSE)</f>
        <v>2</v>
      </c>
      <c r="D15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'TETRACICLINA',2,1,'0',0,''</v>
      </c>
      <c r="E159" s="50">
        <f>VLOOKUP(K159,tipo_campo[],2,FALSE)</f>
        <v>1</v>
      </c>
      <c r="F15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59" s="51"/>
      <c r="H159" s="51">
        <v>0</v>
      </c>
      <c r="I159" s="125" t="s">
        <v>115</v>
      </c>
      <c r="J159" t="s">
        <v>176</v>
      </c>
      <c r="K159" t="s">
        <v>184</v>
      </c>
      <c r="M159" t="str">
        <f>IF(E156&lt;&gt;1,CONCATENATE("case ",ITEMS[[#This Row],[INDICE]]," :  break;","//",ITEMS[[#This Row],[NOMBRE]]),"")</f>
        <v/>
      </c>
    </row>
    <row r="160" spans="1:13" ht="15.75" thickBot="1" x14ac:dyDescent="0.3">
      <c r="A160" s="49" t="s">
        <v>116</v>
      </c>
      <c r="B160" s="50">
        <v>157</v>
      </c>
      <c r="C160" s="50">
        <f>VLOOKUP(J160,item_tipo[],2,FALSE)</f>
        <v>2</v>
      </c>
      <c r="D16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'TICAR/A CLAV',2,1,'0',0,''</v>
      </c>
      <c r="E160" s="50">
        <f>VLOOKUP(K160,tipo_campo[],2,FALSE)</f>
        <v>1</v>
      </c>
      <c r="F16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60" s="51"/>
      <c r="H160" s="51">
        <v>0</v>
      </c>
      <c r="I160" s="123" t="s">
        <v>116</v>
      </c>
      <c r="J160" t="s">
        <v>176</v>
      </c>
      <c r="K160" t="s">
        <v>184</v>
      </c>
      <c r="M160" t="str">
        <f>IF(E157&lt;&gt;1,CONCATENATE("case ",ITEMS[[#This Row],[INDICE]]," :  break;","//",ITEMS[[#This Row],[NOMBRE]]),"")</f>
        <v/>
      </c>
    </row>
    <row r="161" spans="1:13" ht="15.75" thickBot="1" x14ac:dyDescent="0.3">
      <c r="A161" s="49" t="s">
        <v>117</v>
      </c>
      <c r="B161" s="50">
        <v>158</v>
      </c>
      <c r="C161" s="50">
        <f>VLOOKUP(J161,item_tipo[],2,FALSE)</f>
        <v>2</v>
      </c>
      <c r="D16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'TOBRAMICINA',2,1,'0',0,''</v>
      </c>
      <c r="E161" s="50">
        <f>VLOOKUP(K161,tipo_campo[],2,FALSE)</f>
        <v>1</v>
      </c>
      <c r="F16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61" s="51"/>
      <c r="H161" s="51">
        <v>0</v>
      </c>
      <c r="I161" s="125" t="s">
        <v>117</v>
      </c>
      <c r="J161" t="s">
        <v>176</v>
      </c>
      <c r="K161" t="s">
        <v>184</v>
      </c>
      <c r="M161" t="str">
        <f>IF(E158&lt;&gt;1,CONCATENATE("case ",ITEMS[[#This Row],[INDICE]]," :  break;","//",ITEMS[[#This Row],[NOMBRE]]),"")</f>
        <v/>
      </c>
    </row>
    <row r="162" spans="1:13" ht="15.75" thickBot="1" x14ac:dyDescent="0.3">
      <c r="A162" s="49" t="s">
        <v>118</v>
      </c>
      <c r="B162" s="50">
        <v>159</v>
      </c>
      <c r="C162" s="50">
        <f>VLOOKUP(J162,item_tipo[],2,FALSE)</f>
        <v>2</v>
      </c>
      <c r="D16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'TRIMET/SULFA',2,1,'0',0,''</v>
      </c>
      <c r="E162" s="50">
        <f>VLOOKUP(K162,tipo_campo[],2,FALSE)</f>
        <v>1</v>
      </c>
      <c r="F16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62" s="51"/>
      <c r="H162" s="51">
        <v>0</v>
      </c>
      <c r="I162" s="123" t="s">
        <v>118</v>
      </c>
      <c r="J162" t="s">
        <v>176</v>
      </c>
      <c r="K162" t="s">
        <v>184</v>
      </c>
      <c r="M162" t="str">
        <f>IF(E159&lt;&gt;1,CONCATENATE("case ",ITEMS[[#This Row],[INDICE]]," :  break;","//",ITEMS[[#This Row],[NOMBRE]]),"")</f>
        <v/>
      </c>
    </row>
    <row r="163" spans="1:13" ht="15.75" thickBot="1" x14ac:dyDescent="0.3">
      <c r="A163" s="49" t="s">
        <v>119</v>
      </c>
      <c r="B163" s="50">
        <v>160</v>
      </c>
      <c r="C163" s="50">
        <f>VLOOKUP(J163,item_tipo[],2,FALSE)</f>
        <v>2</v>
      </c>
      <c r="D16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'TRIMETOPRIM',2,1,'0',0,''</v>
      </c>
      <c r="E163" s="50">
        <f>VLOOKUP(K163,tipo_campo[],2,FALSE)</f>
        <v>1</v>
      </c>
      <c r="F16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63" s="51"/>
      <c r="H163" s="51">
        <v>0</v>
      </c>
      <c r="I163" s="125" t="s">
        <v>119</v>
      </c>
      <c r="J163" t="s">
        <v>176</v>
      </c>
      <c r="K163" t="s">
        <v>184</v>
      </c>
      <c r="M163" t="str">
        <f>IF(E160&lt;&gt;1,CONCATENATE("case ",ITEMS[[#This Row],[INDICE]]," :  break;","//",ITEMS[[#This Row],[NOMBRE]]),"")</f>
        <v/>
      </c>
    </row>
    <row r="164" spans="1:13" ht="15.75" thickBot="1" x14ac:dyDescent="0.3">
      <c r="A164" s="49" t="s">
        <v>120</v>
      </c>
      <c r="B164" s="50">
        <v>161</v>
      </c>
      <c r="C164" s="50">
        <f>VLOOKUP(J164,item_tipo[],2,FALSE)</f>
        <v>2</v>
      </c>
      <c r="D16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'VANCOMIANA',2,1,'0',0,''</v>
      </c>
      <c r="E164" s="50">
        <f>VLOOKUP(K164,tipo_campo[],2,FALSE)</f>
        <v>1</v>
      </c>
      <c r="F16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64" s="51"/>
      <c r="H164" s="51">
        <v>0</v>
      </c>
      <c r="I164" s="123" t="s">
        <v>120</v>
      </c>
      <c r="J164" t="s">
        <v>176</v>
      </c>
      <c r="K164" t="s">
        <v>184</v>
      </c>
      <c r="M164" t="str">
        <f>IF(E161&lt;&gt;1,CONCATENATE("case ",ITEMS[[#This Row],[INDICE]]," :  break;","//",ITEMS[[#This Row],[NOMBRE]]),"")</f>
        <v/>
      </c>
    </row>
    <row r="165" spans="1:13" ht="15.75" thickBot="1" x14ac:dyDescent="0.3">
      <c r="A165" s="49" t="s">
        <v>276</v>
      </c>
      <c r="B165" s="50">
        <v>162</v>
      </c>
      <c r="C165" s="50">
        <f>VLOOKUP(J165,item_tipo[],2,FALSE)</f>
        <v>1</v>
      </c>
      <c r="D16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'LEUCOCITOS',1,2,'',0,''</v>
      </c>
      <c r="E165" s="50">
        <f>VLOOKUP(K165,tipo_campo[],2,FALSE)</f>
        <v>2</v>
      </c>
      <c r="F165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65" s="51"/>
      <c r="H165" s="51">
        <v>0</v>
      </c>
      <c r="I165" s="125" t="s">
        <v>63</v>
      </c>
      <c r="J165" t="s">
        <v>175</v>
      </c>
      <c r="K165" s="14" t="s">
        <v>220</v>
      </c>
      <c r="M165" t="str">
        <f>IF(E162&lt;&gt;1,CONCATENATE("case ",ITEMS[[#This Row],[INDICE]]," :  break;","//",ITEMS[[#This Row],[NOMBRE]]),"")</f>
        <v/>
      </c>
    </row>
    <row r="166" spans="1:13" ht="15.75" thickBot="1" x14ac:dyDescent="0.3">
      <c r="A166" s="49" t="s">
        <v>277</v>
      </c>
      <c r="B166" s="50">
        <v>163</v>
      </c>
      <c r="C166" s="50">
        <f>VLOOKUP(J166,item_tipo[],2,FALSE)</f>
        <v>1</v>
      </c>
      <c r="D16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'HEMATÍES',1,2,'',0,''</v>
      </c>
      <c r="E166" s="50">
        <f>VLOOKUP(K166,tipo_campo[],2,FALSE)</f>
        <v>2</v>
      </c>
      <c r="F166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66" s="51"/>
      <c r="H166" s="51">
        <v>0</v>
      </c>
      <c r="I166" s="123" t="s">
        <v>393</v>
      </c>
      <c r="J166" t="s">
        <v>175</v>
      </c>
      <c r="K166" s="14" t="s">
        <v>220</v>
      </c>
      <c r="M166" t="str">
        <f>IF(E163&lt;&gt;1,CONCATENATE("case ",ITEMS[[#This Row],[INDICE]]," :  break;","//",ITEMS[[#This Row],[NOMBRE]]),"")</f>
        <v/>
      </c>
    </row>
    <row r="167" spans="1:13" ht="15.75" thickBot="1" x14ac:dyDescent="0.3">
      <c r="A167" s="49" t="s">
        <v>278</v>
      </c>
      <c r="B167" s="50">
        <v>164</v>
      </c>
      <c r="C167" s="50">
        <f>VLOOKUP(J167,item_tipo[],2,FALSE)</f>
        <v>1</v>
      </c>
      <c r="D16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'OTROS',1,2,'',0,''</v>
      </c>
      <c r="E167" s="50">
        <f>VLOOKUP(K167,tipo_campo[],2,FALSE)</f>
        <v>2</v>
      </c>
      <c r="F167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67" s="51"/>
      <c r="H167" s="51">
        <v>0</v>
      </c>
      <c r="I167" s="125" t="s">
        <v>203</v>
      </c>
      <c r="J167" t="s">
        <v>175</v>
      </c>
      <c r="K167" s="14" t="s">
        <v>220</v>
      </c>
      <c r="M167" t="str">
        <f>IF(E164&lt;&gt;1,CONCATENATE("case ",ITEMS[[#This Row],[INDICE]]," :  break;","//",ITEMS[[#This Row],[NOMBRE]]),"")</f>
        <v/>
      </c>
    </row>
    <row r="168" spans="1:13" ht="15.75" thickBot="1" x14ac:dyDescent="0.3">
      <c r="A168" s="49" t="s">
        <v>272</v>
      </c>
      <c r="B168" s="50">
        <v>165</v>
      </c>
      <c r="C168" s="50">
        <f>VLOOKUP(J168,item_tipo[],2,FALSE)</f>
        <v>1</v>
      </c>
      <c r="D16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'CÉLULAS EPITELIALES',1,2,'',0,''</v>
      </c>
      <c r="E168" s="50">
        <f>VLOOKUP(K168,tipo_campo[],2,FALSE)</f>
        <v>2</v>
      </c>
      <c r="F168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68" s="51"/>
      <c r="H168" s="51">
        <v>0</v>
      </c>
      <c r="I168" s="123" t="s">
        <v>379</v>
      </c>
      <c r="J168" t="s">
        <v>175</v>
      </c>
      <c r="K168" s="14" t="s">
        <v>220</v>
      </c>
      <c r="M168" t="str">
        <f>IF(E165&lt;&gt;1,CONCATENATE("case ",ITEMS[[#This Row],[INDICE]]," :  break;","//",ITEMS[[#This Row],[NOMBRE]]),"")</f>
        <v>case 165 :  break;//CELULAS EPITELIALES (SV)</v>
      </c>
    </row>
    <row r="169" spans="1:13" ht="15.75" thickBot="1" x14ac:dyDescent="0.3">
      <c r="A169" s="49" t="s">
        <v>273</v>
      </c>
      <c r="B169" s="50">
        <v>166</v>
      </c>
      <c r="C169" s="50">
        <f>VLOOKUP(J169,item_tipo[],2,FALSE)</f>
        <v>1</v>
      </c>
      <c r="D16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'TRICHOMONAS',1,2,'',0,''</v>
      </c>
      <c r="E169" s="50">
        <f>VLOOKUP(K169,tipo_campo[],2,FALSE)</f>
        <v>2</v>
      </c>
      <c r="F169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69" s="51"/>
      <c r="H169" s="51">
        <v>0</v>
      </c>
      <c r="I169" s="125" t="s">
        <v>394</v>
      </c>
      <c r="J169" t="s">
        <v>175</v>
      </c>
      <c r="K169" s="14" t="s">
        <v>220</v>
      </c>
      <c r="M169" t="str">
        <f>IF(E166&lt;&gt;1,CONCATENATE("case ",ITEMS[[#This Row],[INDICE]]," :  break;","//",ITEMS[[#This Row],[NOMBRE]]),"")</f>
        <v>case 166 :  break;//TRICHOMONAS (SV)</v>
      </c>
    </row>
    <row r="170" spans="1:13" ht="15.75" thickBot="1" x14ac:dyDescent="0.3">
      <c r="A170" s="49" t="s">
        <v>274</v>
      </c>
      <c r="B170" s="50">
        <v>167</v>
      </c>
      <c r="C170" s="50">
        <f>VLOOKUP(J170,item_tipo[],2,FALSE)</f>
        <v>1</v>
      </c>
      <c r="D17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'HONGOS',1,2,'',0,''</v>
      </c>
      <c r="E170" s="50">
        <f>VLOOKUP(K170,tipo_campo[],2,FALSE)</f>
        <v>2</v>
      </c>
      <c r="F170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70" s="51"/>
      <c r="H170" s="51">
        <v>0</v>
      </c>
      <c r="I170" s="123" t="s">
        <v>395</v>
      </c>
      <c r="J170" t="s">
        <v>175</v>
      </c>
      <c r="K170" s="14" t="s">
        <v>220</v>
      </c>
      <c r="M170" t="str">
        <f>IF(E167&lt;&gt;1,CONCATENATE("case ",ITEMS[[#This Row],[INDICE]]," :  break;","//",ITEMS[[#This Row],[NOMBRE]]),"")</f>
        <v>case 167 :  break;//HONGOS (SV)</v>
      </c>
    </row>
    <row r="171" spans="1:13" ht="15.75" thickBot="1" x14ac:dyDescent="0.3">
      <c r="A171" s="49" t="s">
        <v>275</v>
      </c>
      <c r="B171" s="50">
        <v>168</v>
      </c>
      <c r="C171" s="50">
        <f>VLOOKUP(J171,item_tipo[],2,FALSE)</f>
        <v>1</v>
      </c>
      <c r="D17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'TEST DE AMINAS',1,2,'',0,''</v>
      </c>
      <c r="E171" s="50">
        <f>VLOOKUP(K171,tipo_campo[],2,FALSE)</f>
        <v>2</v>
      </c>
      <c r="F171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71" s="51"/>
      <c r="H171" s="51">
        <v>0</v>
      </c>
      <c r="I171" s="125" t="s">
        <v>396</v>
      </c>
      <c r="J171" t="s">
        <v>175</v>
      </c>
      <c r="K171" s="14" t="s">
        <v>220</v>
      </c>
      <c r="M171" t="str">
        <f>IF(E168&lt;&gt;1,CONCATENATE("case ",ITEMS[[#This Row],[INDICE]]," :  break;","//",ITEMS[[#This Row],[NOMBRE]]),"")</f>
        <v>case 168 :  break;//TEST DE AMINAS (SV)</v>
      </c>
    </row>
    <row r="172" spans="1:13" ht="39.75" customHeight="1" thickBot="1" x14ac:dyDescent="0.3">
      <c r="A172" s="49" t="s">
        <v>280</v>
      </c>
      <c r="B172" s="50">
        <v>169</v>
      </c>
      <c r="C172" s="50">
        <f>VLOOKUP(J172,item_tipo[],2,FALSE)</f>
        <v>2</v>
      </c>
      <c r="D17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'ESTRUCTURAS LEVADUIFORMES',2,1,'0',0,''</v>
      </c>
      <c r="E172" s="50">
        <f>VLOOKUP(K172,tipo_campo[],2,FALSE)</f>
        <v>1</v>
      </c>
      <c r="F17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72" s="51"/>
      <c r="H172" s="51">
        <v>0</v>
      </c>
      <c r="I172" s="123" t="s">
        <v>397</v>
      </c>
      <c r="J172" t="s">
        <v>176</v>
      </c>
      <c r="K172" t="s">
        <v>184</v>
      </c>
      <c r="M172" t="str">
        <f>IF(E169&lt;&gt;1,CONCATENATE("case ",ITEMS[[#This Row],[INDICE]]," :  break;","//",ITEMS[[#This Row],[NOMBRE]]),"")</f>
        <v>case 169 :  break;//ESTRUCTURAS LEVADUIFORMES (RDP)</v>
      </c>
    </row>
    <row r="173" spans="1:13" ht="31.5" customHeight="1" thickBot="1" x14ac:dyDescent="0.3">
      <c r="A173" s="49" t="s">
        <v>281</v>
      </c>
      <c r="B173" s="50">
        <v>170</v>
      </c>
      <c r="C173" s="50">
        <f>VLOOKUP(J173,item_tipo[],2,FALSE)</f>
        <v>2</v>
      </c>
      <c r="D17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'HIFAS',2,1,'0',0,''</v>
      </c>
      <c r="E173" s="50">
        <f>VLOOKUP(K173,tipo_campo[],2,FALSE)</f>
        <v>1</v>
      </c>
      <c r="F17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73" s="51"/>
      <c r="H173" s="51">
        <v>0</v>
      </c>
      <c r="I173" s="125" t="s">
        <v>398</v>
      </c>
      <c r="J173" t="s">
        <v>176</v>
      </c>
      <c r="K173" t="s">
        <v>184</v>
      </c>
      <c r="M173" t="str">
        <f>IF(E170&lt;&gt;1,CONCATENATE("case ",ITEMS[[#This Row],[INDICE]]," :  break;","//",ITEMS[[#This Row],[NOMBRE]]),"")</f>
        <v>case 170 :  break;//HIFAS (RDP)</v>
      </c>
    </row>
    <row r="174" spans="1:13" ht="27.75" customHeight="1" thickBot="1" x14ac:dyDescent="0.3">
      <c r="A174" s="49" t="s">
        <v>279</v>
      </c>
      <c r="B174" s="50">
        <v>171</v>
      </c>
      <c r="C174" s="50">
        <f>VLOOKUP(J174,item_tipo[],2,FALSE)</f>
        <v>4</v>
      </c>
      <c r="D17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'FECHA MUESTRA',4,3,'01/01/1999',0,''</v>
      </c>
      <c r="E174" s="50">
        <f>VLOOKUP(K174,tipo_campo[],2,FALSE)</f>
        <v>3</v>
      </c>
      <c r="F174" s="50" t="str">
        <f>IF(ITEMS[[#This Row],[TipoDato]]=0,"0",IF(ITEMS[[#This Row],[TipoDato]]=1,"",IF(ITEMS[[#This Row],[TipoDato]]=2,"0",IF(ITEMS[[#This Row],[TipoDato]]=3,"0.00",IF(ITEMS[[#This Row],[TipoDato]]=4,"01/01/1999","")))))</f>
        <v>01/01/1999</v>
      </c>
      <c r="G174" s="51"/>
      <c r="H174" s="51">
        <v>0</v>
      </c>
      <c r="I174" s="123" t="s">
        <v>399</v>
      </c>
      <c r="J174" t="s">
        <v>179</v>
      </c>
      <c r="K174" t="s">
        <v>340</v>
      </c>
      <c r="M174" t="str">
        <f>IF(E171&lt;&gt;1,CONCATENATE("case ",ITEMS[[#This Row],[INDICE]]," :  break;","//",ITEMS[[#This Row],[NOMBRE]]),"")</f>
        <v>case 171 :  break;//FECHA MUESTRA (RDP)</v>
      </c>
    </row>
    <row r="175" spans="1:13" ht="15.75" thickBot="1" x14ac:dyDescent="0.3">
      <c r="A175" s="49" t="s">
        <v>122</v>
      </c>
      <c r="B175" s="50">
        <v>172</v>
      </c>
      <c r="C175" s="50">
        <f>VLOOKUP(J175,item_tipo[],2,FALSE)</f>
        <v>1</v>
      </c>
      <c r="D17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'RESULTADO',1,2,'',0,''</v>
      </c>
      <c r="E175" s="50">
        <f>VLOOKUP(K175,tipo_campo[],2,FALSE)</f>
        <v>2</v>
      </c>
      <c r="F175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75" s="51"/>
      <c r="H175" s="51">
        <v>0</v>
      </c>
      <c r="I175" s="125" t="s">
        <v>373</v>
      </c>
      <c r="J175" t="s">
        <v>175</v>
      </c>
      <c r="K175" t="s">
        <v>220</v>
      </c>
      <c r="M175" t="str">
        <f>IF(E172&lt;&gt;1,CONCATENATE("case ",ITEMS[[#This Row],[INDICE]]," :  break;","//",ITEMS[[#This Row],[NOMBRE]]),"")</f>
        <v/>
      </c>
    </row>
    <row r="176" spans="1:13" ht="15.75" thickBot="1" x14ac:dyDescent="0.3">
      <c r="A176" s="49" t="s">
        <v>123</v>
      </c>
      <c r="B176" s="50">
        <v>173</v>
      </c>
      <c r="C176" s="50">
        <f>VLOOKUP(J176,item_tipo[],2,FALSE)</f>
        <v>2</v>
      </c>
      <c r="D176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'RESULTADO',2,1,'0',0,''</v>
      </c>
      <c r="E176" s="50">
        <f>VLOOKUP(K176,tipo_campo[],2,FALSE)</f>
        <v>1</v>
      </c>
      <c r="F176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76" s="51"/>
      <c r="H176" s="51">
        <v>0</v>
      </c>
      <c r="I176" s="123" t="s">
        <v>373</v>
      </c>
      <c r="J176" t="s">
        <v>176</v>
      </c>
      <c r="K176" t="s">
        <v>184</v>
      </c>
      <c r="M176" t="str">
        <f>IF(E173&lt;&gt;1,CONCATENATE("case ",ITEMS[[#This Row],[INDICE]]," :  break;","//",ITEMS[[#This Row],[NOMBRE]]),"")</f>
        <v/>
      </c>
    </row>
    <row r="177" spans="1:13" ht="15.75" thickBot="1" x14ac:dyDescent="0.3">
      <c r="A177" s="5" t="s">
        <v>213</v>
      </c>
      <c r="B177" s="50">
        <v>174</v>
      </c>
      <c r="C177" s="50">
        <f>VLOOKUP(J177,item_tipo[],2,FALSE)</f>
        <v>3</v>
      </c>
      <c r="D177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'RESULTADO',3,0,'0.00',1,'seg.'</v>
      </c>
      <c r="E177" s="50">
        <f>VLOOKUP(K177,tipo_campo[],2,FALSE)</f>
        <v>0</v>
      </c>
      <c r="F177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77" s="51" t="s">
        <v>236</v>
      </c>
      <c r="H177" s="51">
        <v>1</v>
      </c>
      <c r="I177" s="124" t="s">
        <v>373</v>
      </c>
      <c r="J177" t="s">
        <v>180</v>
      </c>
      <c r="K177" t="s">
        <v>183</v>
      </c>
      <c r="M177" t="str">
        <f>IF(E174&lt;&gt;1,CONCATENATE("case ",ITEMS[[#This Row],[INDICE]]," :  break;","//",ITEMS[[#This Row],[NOMBRE]]),"")</f>
        <v>case 174 :  break;//TIEMPO DE PROTOMBINA</v>
      </c>
    </row>
    <row r="178" spans="1:13" ht="15.75" thickBot="1" x14ac:dyDescent="0.3">
      <c r="A178" s="5" t="s">
        <v>214</v>
      </c>
      <c r="B178" s="50">
        <v>175</v>
      </c>
      <c r="C178" s="50">
        <f>VLOOKUP(J178,item_tipo[],2,FALSE)</f>
        <v>3</v>
      </c>
      <c r="D178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'RESULTADO',3,0,'0.00',1,'seg.'</v>
      </c>
      <c r="E178" s="50">
        <f>VLOOKUP(K178,tipo_campo[],2,FALSE)</f>
        <v>0</v>
      </c>
      <c r="F178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78" s="51" t="s">
        <v>236</v>
      </c>
      <c r="H178" s="51">
        <v>1</v>
      </c>
      <c r="I178" s="122" t="s">
        <v>373</v>
      </c>
      <c r="J178" t="s">
        <v>180</v>
      </c>
      <c r="K178" t="s">
        <v>183</v>
      </c>
      <c r="M178" t="str">
        <f>IF(E175&lt;&gt;1,CONCATENATE("case ",ITEMS[[#This Row],[INDICE]]," :  break;","//",ITEMS[[#This Row],[NOMBRE]]),"")</f>
        <v>case 175 :  break;//TIEMPO DE TROMBOPLASTINA</v>
      </c>
    </row>
    <row r="179" spans="1:13" ht="15.75" thickBot="1" x14ac:dyDescent="0.3">
      <c r="A179" s="49" t="s">
        <v>293</v>
      </c>
      <c r="B179" s="50">
        <v>176</v>
      </c>
      <c r="C179" s="50">
        <f>VLOOKUP(J179,item_tipo[],2,FALSE)</f>
        <v>2</v>
      </c>
      <c r="D179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'GIARGIA LAMBIA (QUISTE)',2,1,'0',0,''</v>
      </c>
      <c r="E179" s="50">
        <f>VLOOKUP(K179,tipo_campo[],2,FALSE)</f>
        <v>1</v>
      </c>
      <c r="F179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79" s="24"/>
      <c r="H179" s="24">
        <v>0</v>
      </c>
      <c r="I179" s="125" t="s">
        <v>386</v>
      </c>
      <c r="J179" t="s">
        <v>176</v>
      </c>
      <c r="K179" t="s">
        <v>184</v>
      </c>
      <c r="M179" t="str">
        <f>IF(E176&lt;&gt;1,CONCATENATE("case ",ITEMS[[#This Row],[INDICE]]," :  break;","//",ITEMS[[#This Row],[NOMBRE]]),"")</f>
        <v/>
      </c>
    </row>
    <row r="180" spans="1:13" ht="15.75" thickBot="1" x14ac:dyDescent="0.3">
      <c r="A180" s="49" t="s">
        <v>294</v>
      </c>
      <c r="B180" s="50">
        <v>177</v>
      </c>
      <c r="C180" s="50">
        <f>VLOOKUP(J180,item_tipo[],2,FALSE)</f>
        <v>2</v>
      </c>
      <c r="D180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'ASCARIS LUMBRICOIDES (HUEVOS)',2,1,'0',0,''</v>
      </c>
      <c r="E180" s="50">
        <f>VLOOKUP(K180,tipo_campo[],2,FALSE)</f>
        <v>1</v>
      </c>
      <c r="F18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80" s="24"/>
      <c r="H180" s="24">
        <v>0</v>
      </c>
      <c r="I180" s="123" t="s">
        <v>387</v>
      </c>
      <c r="J180" t="s">
        <v>176</v>
      </c>
      <c r="K180" t="s">
        <v>184</v>
      </c>
      <c r="M180" t="str">
        <f>IF(E177&lt;&gt;1,CONCATENATE("case ",ITEMS[[#This Row],[INDICE]]," :  break;","//",ITEMS[[#This Row],[NOMBRE]]),"")</f>
        <v>case 177 :  break;//ASCARIS LUMBRICOIDES – HUEVOS (EDH)</v>
      </c>
    </row>
    <row r="181" spans="1:13" ht="15.75" thickBot="1" x14ac:dyDescent="0.3">
      <c r="A181" s="49" t="s">
        <v>295</v>
      </c>
      <c r="B181" s="50">
        <v>178</v>
      </c>
      <c r="C181" s="50">
        <f>VLOOKUP(J181,item_tipo[],2,FALSE)</f>
        <v>2</v>
      </c>
      <c r="D181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'HYMENOLEPIS NANA (HUEVOS)',2,1,'0',0,''</v>
      </c>
      <c r="E181" s="50">
        <f>VLOOKUP(K181,tipo_campo[],2,FALSE)</f>
        <v>1</v>
      </c>
      <c r="F18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81" s="24"/>
      <c r="H181" s="24">
        <v>0</v>
      </c>
      <c r="I181" s="125" t="s">
        <v>388</v>
      </c>
      <c r="J181" t="s">
        <v>176</v>
      </c>
      <c r="K181" t="s">
        <v>184</v>
      </c>
      <c r="M181" t="str">
        <f>IF(E178&lt;&gt;1,CONCATENATE("case ",ITEMS[[#This Row],[INDICE]]," :  break;","//",ITEMS[[#This Row],[NOMBRE]]),"")</f>
        <v>case 178 :  break;//HYMENOLEPIS NANA – HUEVOS (EDH)</v>
      </c>
    </row>
    <row r="182" spans="1:13" ht="15.75" thickBot="1" x14ac:dyDescent="0.3">
      <c r="A182" s="49" t="s">
        <v>296</v>
      </c>
      <c r="B182" s="50">
        <v>179</v>
      </c>
      <c r="C182" s="50">
        <f>VLOOKUP(J182,item_tipo[],2,FALSE)</f>
        <v>2</v>
      </c>
      <c r="D182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'ESTRONGILOIDES (LARVAS)',2,1,'0',0,''</v>
      </c>
      <c r="E182" s="50">
        <f>VLOOKUP(K182,tipo_campo[],2,FALSE)</f>
        <v>1</v>
      </c>
      <c r="F18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82" s="24"/>
      <c r="H182" s="24">
        <v>0</v>
      </c>
      <c r="I182" s="123" t="s">
        <v>389</v>
      </c>
      <c r="J182" t="s">
        <v>176</v>
      </c>
      <c r="K182" t="s">
        <v>184</v>
      </c>
      <c r="M182" t="str">
        <f>IF(E179&lt;&gt;1,CONCATENATE("case ",ITEMS[[#This Row],[INDICE]]," :  break;","//",ITEMS[[#This Row],[NOMBRE]]),"")</f>
        <v/>
      </c>
    </row>
    <row r="183" spans="1:13" ht="15.75" thickBot="1" x14ac:dyDescent="0.3">
      <c r="A183" s="49" t="s">
        <v>297</v>
      </c>
      <c r="B183" s="50">
        <v>180</v>
      </c>
      <c r="C183" s="50">
        <f>VLOOKUP(J183,item_tipo[],2,FALSE)</f>
        <v>2</v>
      </c>
      <c r="D183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'BLASTOCYTIS HOMINIS (QUISTE)',2,1,'0',0,''</v>
      </c>
      <c r="E183" s="50">
        <f>VLOOKUP(K183,tipo_campo[],2,FALSE)</f>
        <v>1</v>
      </c>
      <c r="F18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83" s="24"/>
      <c r="H183" s="24">
        <v>0</v>
      </c>
      <c r="I183" s="125" t="s">
        <v>390</v>
      </c>
      <c r="J183" t="s">
        <v>176</v>
      </c>
      <c r="K183" t="s">
        <v>184</v>
      </c>
      <c r="M183" t="str">
        <f>IF(E180&lt;&gt;1,CONCATENATE("case ",ITEMS[[#This Row],[INDICE]]," :  break;","//",ITEMS[[#This Row],[NOMBRE]]),"")</f>
        <v/>
      </c>
    </row>
    <row r="184" spans="1:13" ht="15.75" thickBot="1" x14ac:dyDescent="0.3">
      <c r="A184" s="49" t="s">
        <v>298</v>
      </c>
      <c r="B184" s="50">
        <v>181</v>
      </c>
      <c r="C184" s="50">
        <f>VLOOKUP(J184,item_tipo[],2,FALSE)</f>
        <v>2</v>
      </c>
      <c r="D184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'TRICHOMONAS HOMINIS (TROFOZOITO)',2,1,'0',0,''</v>
      </c>
      <c r="E184" s="50">
        <f>VLOOKUP(K184,tipo_campo[],2,FALSE)</f>
        <v>1</v>
      </c>
      <c r="F18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84" s="24"/>
      <c r="H184" s="24">
        <v>0</v>
      </c>
      <c r="I184" s="123" t="s">
        <v>391</v>
      </c>
      <c r="J184" t="s">
        <v>176</v>
      </c>
      <c r="K184" t="s">
        <v>184</v>
      </c>
      <c r="M184" t="str">
        <f>IF(E181&lt;&gt;1,CONCATENATE("case ",ITEMS[[#This Row],[INDICE]]," :  break;","//",ITEMS[[#This Row],[NOMBRE]]),"")</f>
        <v/>
      </c>
    </row>
    <row r="185" spans="1:13" ht="15.75" thickBot="1" x14ac:dyDescent="0.3">
      <c r="A185" s="49" t="s">
        <v>299</v>
      </c>
      <c r="B185" s="50">
        <v>182</v>
      </c>
      <c r="C185" s="50">
        <f>VLOOKUP(J185,item_tipo[],2,FALSE)</f>
        <v>4</v>
      </c>
      <c r="D185" s="5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'FECHA DE MUESTRA',4,3,'01/01/1999',0,''</v>
      </c>
      <c r="E185" s="50">
        <f>VLOOKUP(K185,tipo_campo[],2,FALSE)</f>
        <v>3</v>
      </c>
      <c r="F185" s="50" t="str">
        <f>IF(ITEMS[[#This Row],[TipoDato]]=0,"0",IF(ITEMS[[#This Row],[TipoDato]]=1,"",IF(ITEMS[[#This Row],[TipoDato]]=2,"0",IF(ITEMS[[#This Row],[TipoDato]]=3,"0.00",IF(ITEMS[[#This Row],[TipoDato]]=4,"01/01/1999","")))))</f>
        <v>01/01/1999</v>
      </c>
      <c r="G185" s="24"/>
      <c r="H185" s="24">
        <v>0</v>
      </c>
      <c r="I185" s="123" t="s">
        <v>392</v>
      </c>
      <c r="J185" t="s">
        <v>179</v>
      </c>
      <c r="K185" t="s">
        <v>340</v>
      </c>
      <c r="M185" t="str">
        <f>IF(E185&lt;&gt;1,CONCATENATE("case ",ITEMS[[#This Row],[INDICE]]," :  break;","//",ITEMS[[#This Row],[NOMBRE]]),"")</f>
        <v>case 182 :  break;//FECHA DE MUESTRA (EDH)</v>
      </c>
    </row>
    <row r="186" spans="1:13" ht="15.75" thickBot="1" x14ac:dyDescent="0.3">
      <c r="A186" s="78" t="s">
        <v>301</v>
      </c>
      <c r="B186" s="50">
        <v>183</v>
      </c>
      <c r="C186" s="80">
        <f>VLOOKUP(J186,item_tipo[],2,FALSE)</f>
        <v>3</v>
      </c>
      <c r="D186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'VCM',3,0,'0.00',1,'FL'</v>
      </c>
      <c r="E186" s="80">
        <f>VLOOKUP(K186,tipo_campo[],2,FALSE)</f>
        <v>0</v>
      </c>
      <c r="F186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86" s="82" t="s">
        <v>224</v>
      </c>
      <c r="H186" s="24">
        <v>1</v>
      </c>
      <c r="I186" s="126" t="s">
        <v>301</v>
      </c>
      <c r="J186" t="s">
        <v>180</v>
      </c>
      <c r="K186" t="s">
        <v>183</v>
      </c>
      <c r="M186" t="str">
        <f>IF(E186&lt;&gt;1,CONCATENATE("case ",ITEMS[[#This Row],[INDICE]]," :  break;","//",ITEMS[[#This Row],[NOMBRE]]),"")</f>
        <v>case 183 :  break;//VCM</v>
      </c>
    </row>
    <row r="187" spans="1:13" ht="15.75" thickBot="1" x14ac:dyDescent="0.3">
      <c r="A187" s="78" t="s">
        <v>302</v>
      </c>
      <c r="B187" s="50">
        <v>184</v>
      </c>
      <c r="C187" s="80">
        <f>VLOOKUP(J187,item_tipo[],2,FALSE)</f>
        <v>3</v>
      </c>
      <c r="D187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'HCM',3,0,'0.00',1,'Pg'</v>
      </c>
      <c r="E187" s="80">
        <f>VLOOKUP(K187,tipo_campo[],2,FALSE)</f>
        <v>0</v>
      </c>
      <c r="F187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87" s="82" t="s">
        <v>304</v>
      </c>
      <c r="H187" s="24">
        <v>1</v>
      </c>
      <c r="I187" s="126" t="s">
        <v>302</v>
      </c>
      <c r="J187" t="s">
        <v>180</v>
      </c>
      <c r="K187" t="s">
        <v>183</v>
      </c>
      <c r="M187" t="str">
        <f>IF(E187&lt;&gt;1,CONCATENATE("case ",ITEMS[[#This Row],[INDICE]]," :  break;","//",ITEMS[[#This Row],[NOMBRE]]),"")</f>
        <v>case 184 :  break;//HCM</v>
      </c>
    </row>
    <row r="188" spans="1:13" ht="15.75" thickBot="1" x14ac:dyDescent="0.3">
      <c r="A188" s="78" t="s">
        <v>303</v>
      </c>
      <c r="B188" s="50">
        <v>185</v>
      </c>
      <c r="C188" s="80">
        <f>VLOOKUP(J188,item_tipo[],2,FALSE)</f>
        <v>3</v>
      </c>
      <c r="D188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'CMHC',3,0,'0.00',1,'gr/dl'</v>
      </c>
      <c r="E188" s="80">
        <f>VLOOKUP(K188,tipo_campo[],2,FALSE)</f>
        <v>0</v>
      </c>
      <c r="F188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88" s="82" t="s">
        <v>305</v>
      </c>
      <c r="H188" s="24">
        <v>1</v>
      </c>
      <c r="I188" s="126" t="s">
        <v>303</v>
      </c>
      <c r="J188" t="s">
        <v>180</v>
      </c>
      <c r="K188" t="s">
        <v>183</v>
      </c>
      <c r="M188" t="str">
        <f>IF(E188&lt;&gt;1,CONCATENATE("case ",ITEMS[[#This Row],[INDICE]]," :  break;","//",ITEMS[[#This Row],[NOMBRE]]),"")</f>
        <v>case 185 :  break;//CMHC</v>
      </c>
    </row>
    <row r="189" spans="1:13" ht="15.75" thickBot="1" x14ac:dyDescent="0.3">
      <c r="A189" s="78" t="s">
        <v>306</v>
      </c>
      <c r="B189" s="50">
        <v>186</v>
      </c>
      <c r="C189" s="80">
        <f>VLOOKUP(J189,item_tipo[],2,FALSE)</f>
        <v>3</v>
      </c>
      <c r="D189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'RESULTADO',3,0,'0.00',1,'/mm*3'</v>
      </c>
      <c r="E189" s="80">
        <f>VLOOKUP(K189,tipo_campo[],2,FALSE)</f>
        <v>0</v>
      </c>
      <c r="F189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189" s="82" t="s">
        <v>227</v>
      </c>
      <c r="H189" s="24">
        <v>1</v>
      </c>
      <c r="I189" s="126" t="s">
        <v>373</v>
      </c>
      <c r="J189" t="s">
        <v>180</v>
      </c>
      <c r="K189" t="s">
        <v>183</v>
      </c>
      <c r="M189" t="str">
        <f>IF(E189&lt;&gt;1,CONCATENATE("case ",ITEMS[[#This Row],[INDICE]]," :  break;","//",ITEMS[[#This Row],[NOMBRE]]),"")</f>
        <v>case 186 :  break;//RECUENTO DE GLOBULOS ROJOS</v>
      </c>
    </row>
    <row r="190" spans="1:13" ht="15.75" thickBot="1" x14ac:dyDescent="0.3">
      <c r="A190" s="78" t="s">
        <v>309</v>
      </c>
      <c r="B190" s="50">
        <v>187</v>
      </c>
      <c r="C190" s="80">
        <f>VLOOKUP(J190,item_tipo[],2,FALSE)</f>
        <v>2</v>
      </c>
      <c r="D190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'TIFICO O',2,1,'0',0,''</v>
      </c>
      <c r="E190" s="80">
        <f>VLOOKUP(K190,tipo_campo[],2,FALSE)</f>
        <v>1</v>
      </c>
      <c r="F190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90" s="82"/>
      <c r="H190" s="24">
        <v>0</v>
      </c>
      <c r="I190" s="127" t="s">
        <v>309</v>
      </c>
      <c r="J190" t="s">
        <v>176</v>
      </c>
      <c r="K190" t="s">
        <v>184</v>
      </c>
      <c r="M190" t="str">
        <f>IF(E190&lt;&gt;1,CONCATENATE("case ",ITEMS[[#This Row],[INDICE]]," :  break;","//",ITEMS[[#This Row],[NOMBRE]]),"")</f>
        <v/>
      </c>
    </row>
    <row r="191" spans="1:13" ht="15.75" thickBot="1" x14ac:dyDescent="0.3">
      <c r="A191" s="78" t="s">
        <v>310</v>
      </c>
      <c r="B191" s="50">
        <v>188</v>
      </c>
      <c r="C191" s="80">
        <f>VLOOKUP(J191,item_tipo[],2,FALSE)</f>
        <v>2</v>
      </c>
      <c r="D191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'TIFICO H',2,1,'0',0,''</v>
      </c>
      <c r="E191" s="80">
        <f>VLOOKUP(K191,tipo_campo[],2,FALSE)</f>
        <v>1</v>
      </c>
      <c r="F191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91" s="82"/>
      <c r="H191" s="24">
        <v>0</v>
      </c>
      <c r="I191" s="127" t="s">
        <v>310</v>
      </c>
      <c r="J191" t="s">
        <v>176</v>
      </c>
      <c r="K191" t="s">
        <v>184</v>
      </c>
      <c r="M191" t="str">
        <f>IF(E191&lt;&gt;1,CONCATENATE("case ",ITEMS[[#This Row],[INDICE]]," :  break;","//",ITEMS[[#This Row],[NOMBRE]]),"")</f>
        <v/>
      </c>
    </row>
    <row r="192" spans="1:13" ht="15.75" thickBot="1" x14ac:dyDescent="0.3">
      <c r="A192" s="15" t="s">
        <v>329</v>
      </c>
      <c r="B192" s="50">
        <v>189</v>
      </c>
      <c r="C192" s="80">
        <f>VLOOKUP(J192,item_tipo[],2,FALSE)</f>
        <v>2</v>
      </c>
      <c r="D192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'PARAFITICO A',2,1,'0',0,''</v>
      </c>
      <c r="E192" s="80">
        <f>VLOOKUP(K192,tipo_campo[],2,FALSE)</f>
        <v>1</v>
      </c>
      <c r="F192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92" s="82"/>
      <c r="H192" s="24">
        <v>0</v>
      </c>
      <c r="I192" s="127" t="s">
        <v>311</v>
      </c>
      <c r="J192" t="s">
        <v>176</v>
      </c>
      <c r="K192" t="s">
        <v>184</v>
      </c>
      <c r="M192" t="str">
        <f>IF(E192&lt;&gt;1,CONCATENATE("case ",ITEMS[[#This Row],[INDICE]]," :  break;","//",ITEMS[[#This Row],[NOMBRE]]),"")</f>
        <v/>
      </c>
    </row>
    <row r="193" spans="1:13" ht="15.75" thickBot="1" x14ac:dyDescent="0.3">
      <c r="A193" s="15" t="s">
        <v>330</v>
      </c>
      <c r="B193" s="50">
        <v>190</v>
      </c>
      <c r="C193" s="80">
        <f>VLOOKUP(J193,item_tipo[],2,FALSE)</f>
        <v>2</v>
      </c>
      <c r="D193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'PARAFITICO B',2,1,'0',0,''</v>
      </c>
      <c r="E193" s="80">
        <f>VLOOKUP(K193,tipo_campo[],2,FALSE)</f>
        <v>1</v>
      </c>
      <c r="F193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93" s="82"/>
      <c r="H193" s="24">
        <v>0</v>
      </c>
      <c r="I193" s="127" t="s">
        <v>312</v>
      </c>
      <c r="J193" t="s">
        <v>176</v>
      </c>
      <c r="K193" t="s">
        <v>184</v>
      </c>
      <c r="M193" t="str">
        <f>IF(E193&lt;&gt;1,CONCATENATE("case ",ITEMS[[#This Row],[INDICE]]," :  break;","//",ITEMS[[#This Row],[NOMBRE]]),"")</f>
        <v/>
      </c>
    </row>
    <row r="194" spans="1:13" ht="15.75" thickBot="1" x14ac:dyDescent="0.3">
      <c r="A194" s="78" t="s">
        <v>42</v>
      </c>
      <c r="B194" s="50">
        <v>191</v>
      </c>
      <c r="C194" s="80">
        <f>VLOOKUP(J194,item_tipo[],2,FALSE)</f>
        <v>2</v>
      </c>
      <c r="D194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'BRUCELAS',2,1,'0',0,''</v>
      </c>
      <c r="E194" s="80">
        <f>VLOOKUP(K194,tipo_campo[],2,FALSE)</f>
        <v>1</v>
      </c>
      <c r="F194" s="50" t="str">
        <f>IF(ITEMS[[#This Row],[TipoDato]]=0,"0",IF(ITEMS[[#This Row],[TipoDato]]=1,"",IF(ITEMS[[#This Row],[TipoDato]]=2,"0",IF(ITEMS[[#This Row],[TipoDato]]=3,"0.00",IF(ITEMS[[#This Row],[TipoDato]]=4,"01/01/1999","")))))</f>
        <v>0</v>
      </c>
      <c r="G194" s="82"/>
      <c r="H194" s="24">
        <v>0</v>
      </c>
      <c r="I194" s="127" t="s">
        <v>42</v>
      </c>
      <c r="J194" t="s">
        <v>176</v>
      </c>
      <c r="K194" t="s">
        <v>184</v>
      </c>
      <c r="M194" t="str">
        <f>IF(E194&lt;&gt;1,CONCATENATE("case ",ITEMS[[#This Row],[INDICE]]," :  break;","//",ITEMS[[#This Row],[NOMBRE]]),"")</f>
        <v/>
      </c>
    </row>
    <row r="195" spans="1:13" ht="15.75" thickBot="1" x14ac:dyDescent="0.3">
      <c r="A195" s="78" t="s">
        <v>313</v>
      </c>
      <c r="B195" s="50">
        <v>192</v>
      </c>
      <c r="C195" s="80">
        <f>VLOOKUP(J195,item_tipo[],2,FALSE)</f>
        <v>1</v>
      </c>
      <c r="D195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'OTROS',1,2,'',0,''</v>
      </c>
      <c r="E195" s="80">
        <f>VLOOKUP(K195,tipo_campo[],2,FALSE)</f>
        <v>2</v>
      </c>
      <c r="F195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95" s="82"/>
      <c r="H195" s="24">
        <v>0</v>
      </c>
      <c r="I195" s="127" t="s">
        <v>203</v>
      </c>
      <c r="J195" t="s">
        <v>175</v>
      </c>
      <c r="K195" s="14" t="s">
        <v>220</v>
      </c>
      <c r="M195" t="str">
        <f>IF(E195&lt;&gt;1,CONCATENATE("case ",ITEMS[[#This Row],[INDICE]]," :  break;","//",ITEMS[[#This Row],[NOMBRE]]),"")</f>
        <v>case 192 :  break;//OTROS (EDH)</v>
      </c>
    </row>
    <row r="196" spans="1:13" ht="15.75" thickBot="1" x14ac:dyDescent="0.3">
      <c r="A196" s="78" t="s">
        <v>314</v>
      </c>
      <c r="B196" s="50">
        <v>193</v>
      </c>
      <c r="C196" s="80">
        <f>VLOOKUP(J196,item_tipo[],2,FALSE)</f>
        <v>1</v>
      </c>
      <c r="D196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'OTROS',1,2,'',0,''</v>
      </c>
      <c r="E196" s="80">
        <f>VLOOKUP(K196,tipo_campo[],2,FALSE)</f>
        <v>2</v>
      </c>
      <c r="F196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96" s="82"/>
      <c r="H196" s="24">
        <v>0</v>
      </c>
      <c r="I196" s="127" t="s">
        <v>203</v>
      </c>
      <c r="J196" t="s">
        <v>175</v>
      </c>
      <c r="K196" s="14" t="s">
        <v>220</v>
      </c>
      <c r="M196" t="str">
        <f>IF(E196&lt;&gt;1,CONCATENATE("case ",ITEMS[[#This Row],[INDICE]]," :  break;","//",ITEMS[[#This Row],[NOMBRE]]),"")</f>
        <v>case 193 :  break;//OTROS (ESH1)</v>
      </c>
    </row>
    <row r="197" spans="1:13" ht="15.75" thickBot="1" x14ac:dyDescent="0.3">
      <c r="A197" s="78" t="s">
        <v>315</v>
      </c>
      <c r="B197" s="50">
        <v>194</v>
      </c>
      <c r="C197" s="80">
        <f>VLOOKUP(J197,item_tipo[],2,FALSE)</f>
        <v>1</v>
      </c>
      <c r="D197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'OTROS',1,2,'',0,''</v>
      </c>
      <c r="E197" s="80">
        <f>VLOOKUP(K197,tipo_campo[],2,FALSE)</f>
        <v>2</v>
      </c>
      <c r="F197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97" s="82"/>
      <c r="H197" s="24">
        <v>0</v>
      </c>
      <c r="I197" s="127" t="s">
        <v>203</v>
      </c>
      <c r="J197" t="s">
        <v>175</v>
      </c>
      <c r="K197" s="14" t="s">
        <v>220</v>
      </c>
      <c r="M197" t="str">
        <f>IF(E197&lt;&gt;1,CONCATENATE("case ",ITEMS[[#This Row],[INDICE]]," :  break;","//",ITEMS[[#This Row],[NOMBRE]]),"")</f>
        <v>case 194 :  break;//OTROS (ESH2)</v>
      </c>
    </row>
    <row r="198" spans="1:13" ht="15.75" thickBot="1" x14ac:dyDescent="0.3">
      <c r="A198" s="78" t="s">
        <v>316</v>
      </c>
      <c r="B198" s="50">
        <v>195</v>
      </c>
      <c r="C198" s="80">
        <f>VLOOKUP(J198,item_tipo[],2,FALSE)</f>
        <v>1</v>
      </c>
      <c r="D198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'OTROS',1,2,'',0,''</v>
      </c>
      <c r="E198" s="80">
        <f>VLOOKUP(K198,tipo_campo[],2,FALSE)</f>
        <v>2</v>
      </c>
      <c r="F198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98" s="82"/>
      <c r="H198" s="24">
        <v>0</v>
      </c>
      <c r="I198" s="127" t="s">
        <v>203</v>
      </c>
      <c r="J198" t="s">
        <v>175</v>
      </c>
      <c r="K198" s="14" t="s">
        <v>220</v>
      </c>
      <c r="M198" t="str">
        <f>IF(E198&lt;&gt;1,CONCATENATE("case ",ITEMS[[#This Row],[INDICE]]," :  break;","//",ITEMS[[#This Row],[NOMBRE]]),"")</f>
        <v>case 195 :  break;//OTROS (ESH3)</v>
      </c>
    </row>
    <row r="199" spans="1:13" ht="15.75" thickBot="1" x14ac:dyDescent="0.3">
      <c r="A199" s="78" t="s">
        <v>137</v>
      </c>
      <c r="B199" s="50">
        <v>196</v>
      </c>
      <c r="C199" s="80">
        <f>VLOOKUP(J199,item_tipo[],2,FALSE)</f>
        <v>1</v>
      </c>
      <c r="D199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'RESULTADO',1,2,'',0,''</v>
      </c>
      <c r="E199" s="80">
        <f>VLOOKUP(K199,tipo_campo[],2,FALSE)</f>
        <v>2</v>
      </c>
      <c r="F199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199" s="82"/>
      <c r="H199" s="24">
        <v>0</v>
      </c>
      <c r="I199" s="127" t="s">
        <v>373</v>
      </c>
      <c r="J199" t="s">
        <v>175</v>
      </c>
      <c r="K199" s="14" t="s">
        <v>220</v>
      </c>
      <c r="M199" t="str">
        <f>IF(E199&lt;&gt;1,CONCATENATE("case ",ITEMS[[#This Row],[INDICE]]," :  break;","//",ITEMS[[#This Row],[NOMBRE]]),"")</f>
        <v>case 196 :  break;//COLORACION GRAM</v>
      </c>
    </row>
    <row r="200" spans="1:13" ht="15.75" thickBot="1" x14ac:dyDescent="0.3">
      <c r="A200" s="78" t="s">
        <v>318</v>
      </c>
      <c r="B200" s="50">
        <v>197</v>
      </c>
      <c r="C200" s="80">
        <f>VLOOKUP(J200,item_tipo[],2,FALSE)</f>
        <v>1</v>
      </c>
      <c r="D200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'CRISTALES',1,2,'',0,''</v>
      </c>
      <c r="E200" s="80">
        <f>VLOOKUP(K200,tipo_campo[],2,FALSE)</f>
        <v>2</v>
      </c>
      <c r="F200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200" s="82"/>
      <c r="H200" s="24">
        <v>0</v>
      </c>
      <c r="I200" s="127" t="s">
        <v>318</v>
      </c>
      <c r="J200" t="s">
        <v>175</v>
      </c>
      <c r="K200" s="14" t="s">
        <v>220</v>
      </c>
      <c r="M200" t="str">
        <f>IF(E200&lt;&gt;1,CONCATENATE("case ",ITEMS[[#This Row],[INDICE]]," :  break;","//",ITEMS[[#This Row],[NOMBRE]]),"")</f>
        <v>case 197 :  break;//CRISTALES</v>
      </c>
    </row>
    <row r="201" spans="1:13" ht="15.75" thickBot="1" x14ac:dyDescent="0.3">
      <c r="A201" s="78" t="s">
        <v>320</v>
      </c>
      <c r="B201" s="50">
        <v>198</v>
      </c>
      <c r="C201" s="80">
        <f>VLOOKUP(J201,item_tipo[],2,FALSE)</f>
        <v>1</v>
      </c>
      <c r="D201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'FOSFATOS',1,2,'',0,''</v>
      </c>
      <c r="E201" s="80">
        <f>VLOOKUP(K201,tipo_campo[],2,FALSE)</f>
        <v>2</v>
      </c>
      <c r="F201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201" s="82"/>
      <c r="H201" s="24">
        <v>0</v>
      </c>
      <c r="I201" s="127" t="s">
        <v>320</v>
      </c>
      <c r="J201" t="s">
        <v>175</v>
      </c>
      <c r="K201" s="14" t="s">
        <v>220</v>
      </c>
      <c r="M201" t="str">
        <f>IF(E201&lt;&gt;1,CONCATENATE("case ",ITEMS[[#This Row],[INDICE]]," :  break;","//",ITEMS[[#This Row],[NOMBRE]]),"")</f>
        <v>case 198 :  break;//FOSFATOS</v>
      </c>
    </row>
    <row r="202" spans="1:13" ht="15.75" thickBot="1" x14ac:dyDescent="0.3">
      <c r="A202" s="78" t="s">
        <v>319</v>
      </c>
      <c r="B202" s="50">
        <v>199</v>
      </c>
      <c r="C202" s="80">
        <f>VLOOKUP(J202,item_tipo[],2,FALSE)</f>
        <v>1</v>
      </c>
      <c r="D202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'CILINDROS',1,2,'',0,''</v>
      </c>
      <c r="E202" s="80">
        <f>VLOOKUP(K202,tipo_campo[],2,FALSE)</f>
        <v>2</v>
      </c>
      <c r="F202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202" s="82"/>
      <c r="H202" s="24">
        <v>0</v>
      </c>
      <c r="I202" s="127" t="s">
        <v>319</v>
      </c>
      <c r="J202" t="s">
        <v>175</v>
      </c>
      <c r="K202" s="14" t="s">
        <v>220</v>
      </c>
      <c r="M202" t="str">
        <f>IF(E202&lt;&gt;1,CONCATENATE("case ",ITEMS[[#This Row],[INDICE]]," :  break;","//",ITEMS[[#This Row],[NOMBRE]]),"")</f>
        <v>case 199 :  break;//CILINDROS</v>
      </c>
    </row>
    <row r="203" spans="1:13" ht="15.75" thickBot="1" x14ac:dyDescent="0.3">
      <c r="A203" s="78" t="s">
        <v>321</v>
      </c>
      <c r="B203" s="50">
        <v>200</v>
      </c>
      <c r="C203" s="80">
        <f>VLOOKUP(J203,item_tipo[],2,FALSE)</f>
        <v>3</v>
      </c>
      <c r="D203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'RESULTADO',3,0,'0.00',1,'%'</v>
      </c>
      <c r="E203" s="80">
        <f>VLOOKUP(K203,tipo_campo[],2,FALSE)</f>
        <v>0</v>
      </c>
      <c r="F203" s="50" t="str">
        <f>IF(ITEMS[[#This Row],[TipoDato]]=0,"0",IF(ITEMS[[#This Row],[TipoDato]]=1,"",IF(ITEMS[[#This Row],[TipoDato]]=2,"0",IF(ITEMS[[#This Row],[TipoDato]]=3,"0.00",IF(ITEMS[[#This Row],[TipoDato]]=4,"01/01/1999","")))))</f>
        <v>0.00</v>
      </c>
      <c r="G203" s="82" t="s">
        <v>223</v>
      </c>
      <c r="H203" s="24">
        <v>1</v>
      </c>
      <c r="I203" s="128" t="s">
        <v>373</v>
      </c>
      <c r="J203" t="s">
        <v>180</v>
      </c>
      <c r="K203" t="s">
        <v>183</v>
      </c>
      <c r="M203" t="str">
        <f>IF(E203&lt;&gt;1,CONCATENATE("case ",ITEMS[[#This Row],[INDICE]]," :  break;","//",ITEMS[[#This Row],[NOMBRE]]),"")</f>
        <v>case 200 :  break;//INR</v>
      </c>
    </row>
    <row r="204" spans="1:13" ht="15.75" thickBot="1" x14ac:dyDescent="0.3">
      <c r="A204" s="78" t="s">
        <v>322</v>
      </c>
      <c r="B204" s="50">
        <v>201</v>
      </c>
      <c r="C204" s="80">
        <f>VLOOKUP(J204,item_tipo[],2,FALSE)</f>
        <v>1</v>
      </c>
      <c r="D204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'OTROS',1,2,'',0,''</v>
      </c>
      <c r="E204" s="80">
        <f>VLOOKUP(K204,tipo_campo[],2,FALSE)</f>
        <v>2</v>
      </c>
      <c r="F204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204" s="82"/>
      <c r="H204" s="24">
        <v>0</v>
      </c>
      <c r="I204" s="129" t="s">
        <v>203</v>
      </c>
      <c r="J204" t="s">
        <v>175</v>
      </c>
      <c r="K204" s="14" t="s">
        <v>220</v>
      </c>
      <c r="M204" t="str">
        <f>IF(E204&lt;&gt;1,CONCATENATE("case ",ITEMS[[#This Row],[INDICE]]," :  break;","//",ITEMS[[#This Row],[NOMBRE]]),"")</f>
        <v>case 201 :  break;//OTROS (EORINA)</v>
      </c>
    </row>
    <row r="205" spans="1:13" ht="15.75" thickBot="1" x14ac:dyDescent="0.3">
      <c r="A205" s="78" t="s">
        <v>332</v>
      </c>
      <c r="B205" s="50">
        <v>202</v>
      </c>
      <c r="C205" s="80">
        <f>VLOOKUP(J205,item_tipo[],2,FALSE)</f>
        <v>1</v>
      </c>
      <c r="D205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'OTROS',1,2,'',0,''</v>
      </c>
      <c r="E205" s="80">
        <f>VLOOKUP(K205,tipo_campo[],2,FALSE)</f>
        <v>2</v>
      </c>
      <c r="F205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205" s="82"/>
      <c r="H205" s="24">
        <v>0</v>
      </c>
      <c r="I205" s="128" t="s">
        <v>203</v>
      </c>
      <c r="J205" t="s">
        <v>175</v>
      </c>
      <c r="K205" s="14" t="s">
        <v>220</v>
      </c>
      <c r="M205" t="str">
        <f>IF(E205&lt;&gt;1,CONCATENATE("case ",ITEMS[[#This Row],[INDICE]]," :  break;","//",ITEMS[[#This Row],[NOMBRE]]),"")</f>
        <v>case 202 :  break;//OTROS (MCH)</v>
      </c>
    </row>
    <row r="206" spans="1:13" ht="15.75" thickBot="1" x14ac:dyDescent="0.3">
      <c r="A206" s="111" t="s">
        <v>417</v>
      </c>
      <c r="B206" s="50">
        <v>203</v>
      </c>
      <c r="C206" s="80">
        <f>VLOOKUP(J206,item_tipo[],2,FALSE)</f>
        <v>1</v>
      </c>
      <c r="D206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'OTROS',1,2,'',0,''</v>
      </c>
      <c r="E206" s="80">
        <f>VLOOKUP(K206,tipo_campo[],2,FALSE)</f>
        <v>2</v>
      </c>
      <c r="F206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206" s="82"/>
      <c r="H206" s="24">
        <v>0</v>
      </c>
      <c r="I206" s="128" t="s">
        <v>203</v>
      </c>
      <c r="J206" t="s">
        <v>418</v>
      </c>
      <c r="K206" s="14" t="s">
        <v>220</v>
      </c>
      <c r="M206" t="str">
        <f>IF(E206&lt;&gt;1,CONCATENATE("case ",ITEMS[[#This Row],[INDICE]]," :  break;","//",ITEMS[[#This Row],[NOMBRE]]),"")</f>
        <v>case 203 :  break;//OTROS(SV)</v>
      </c>
    </row>
    <row r="207" spans="1:13" x14ac:dyDescent="0.25">
      <c r="A207" s="78" t="s">
        <v>419</v>
      </c>
      <c r="B207" s="50">
        <v>204</v>
      </c>
      <c r="C207" s="80">
        <f>VLOOKUP(J207,item_tipo[],2,FALSE)</f>
        <v>1</v>
      </c>
      <c r="D207" s="81" t="str">
        <f>CONCATENATE($A$2," '",ITEMS[[#This Row],[Columna2]],"',",ITEMS[[#This Row],[TipoDato]],",",ITEMS[[#This Row],[TipoCampo]],",'",ITEMS[[#This Row],[ValorDefault]],"',",ITEMS[[#This Row],[tiene Unidad]],",'",ITEMS[[#This Row],[UnidadMedida]],"'")</f>
        <v>EXEC ADD_ITEM 'OBSERVACION',1,2,'',0,''</v>
      </c>
      <c r="E207" s="80">
        <f>VLOOKUP(K207,tipo_campo[],2,FALSE)</f>
        <v>2</v>
      </c>
      <c r="F207" s="50" t="str">
        <f>IF(ITEMS[[#This Row],[TipoDato]]=0,"0",IF(ITEMS[[#This Row],[TipoDato]]=1,"",IF(ITEMS[[#This Row],[TipoDato]]=2,"0",IF(ITEMS[[#This Row],[TipoDato]]=3,"0.00",IF(ITEMS[[#This Row],[TipoDato]]=4,"01/01/1999","")))))</f>
        <v/>
      </c>
      <c r="G207" s="82"/>
      <c r="H207" s="24">
        <v>0</v>
      </c>
      <c r="I207" s="24" t="s">
        <v>420</v>
      </c>
      <c r="J207" t="s">
        <v>175</v>
      </c>
      <c r="K207" s="14" t="s">
        <v>220</v>
      </c>
      <c r="M207" t="str">
        <f>IF(E207&lt;&gt;1,CONCATENATE("case ",ITEMS[[#This Row],[INDICE]]," :  break;","//",ITEMS[[#This Row],[NOMBRE]]),"")</f>
        <v>case 204 :  break;//OBS (RDP)</v>
      </c>
    </row>
    <row r="208" spans="1:13" x14ac:dyDescent="0.25">
      <c r="A208" s="78"/>
      <c r="B208" s="79"/>
      <c r="C208" s="80" t="e">
        <f>VLOOKUP(J208,item_tipo[],2,FALSE)</f>
        <v>#N/A</v>
      </c>
      <c r="D208" s="81" t="e">
        <f>CONCATENATE($A$2," '",ITEMS[[#This Row],[Columna2]],"',",ITEMS[[#This Row],[TipoDato]],",",ITEMS[[#This Row],[TipoCampo]],",'",ITEMS[[#This Row],[ValorDefault]],"',",ITEMS[[#This Row],[tiene Unidad]],",'",ITEMS[[#This Row],[UnidadMedida]],"'")</f>
        <v>#N/A</v>
      </c>
      <c r="E208" s="80" t="e">
        <f>VLOOKUP(K208,tipo_campo[],2,FALSE)</f>
        <v>#N/A</v>
      </c>
      <c r="F208" s="50" t="e">
        <f>IF(ITEMS[[#This Row],[TipoDato]]=0,"0",IF(ITEMS[[#This Row],[TipoDato]]=1,"",IF(ITEMS[[#This Row],[TipoDato]]=2,"0",IF(ITEMS[[#This Row],[TipoDato]]=3,"0.00",IF(ITEMS[[#This Row],[TipoDato]]=4,"01/01/1999","")))))</f>
        <v>#N/A</v>
      </c>
      <c r="G208" s="82"/>
      <c r="H208" s="24"/>
      <c r="I208" s="24"/>
      <c r="M208" t="e">
        <f>IF(E208&lt;&gt;1,CONCATENATE("case ",ITEMS[[#This Row],[INDICE]]," :  break;","//",ITEMS[[#This Row],[NOMBRE]]),"")</f>
        <v>#N/A</v>
      </c>
    </row>
    <row r="209" spans="1:14" x14ac:dyDescent="0.25">
      <c r="A209" s="78"/>
      <c r="B209" s="79"/>
      <c r="C209" s="80" t="e">
        <f>VLOOKUP(J209,item_tipo[],2,FALSE)</f>
        <v>#N/A</v>
      </c>
      <c r="D209" s="81" t="e">
        <f>CONCATENATE($A$2," '",ITEMS[[#This Row],[Columna2]],"',",ITEMS[[#This Row],[TipoDato]],",",ITEMS[[#This Row],[TipoCampo]],",'",ITEMS[[#This Row],[ValorDefault]],"',",ITEMS[[#This Row],[tiene Unidad]],",'",ITEMS[[#This Row],[UnidadMedida]],"'")</f>
        <v>#N/A</v>
      </c>
      <c r="E209" s="80" t="e">
        <f>VLOOKUP(K209,tipo_campo[],2,FALSE)</f>
        <v>#N/A</v>
      </c>
      <c r="F209" s="50" t="e">
        <f>IF(ITEMS[[#This Row],[TipoDato]]=0,"0",IF(ITEMS[[#This Row],[TipoDato]]=1,"",IF(ITEMS[[#This Row],[TipoDato]]=2,"0",IF(ITEMS[[#This Row],[TipoDato]]=3,"0.00",IF(ITEMS[[#This Row],[TipoDato]]=4,"01/01/1999","")))))</f>
        <v>#N/A</v>
      </c>
      <c r="G209" s="82"/>
      <c r="H209" s="24"/>
      <c r="I209" s="24"/>
      <c r="M209" t="str">
        <f>IF(E175&lt;&gt;1,CONCATENATE("case ",ITEMS[[#This Row],[INDICE]]," :  break;","//",ITEMS[[#This Row],[NOMBRE]]),"")</f>
        <v>case  :  break;//</v>
      </c>
    </row>
    <row r="210" spans="1:14" x14ac:dyDescent="0.25">
      <c r="C210" s="1"/>
      <c r="D210" s="1"/>
      <c r="E210" s="1"/>
      <c r="G210" s="1"/>
      <c r="H210" s="1"/>
    </row>
    <row r="211" spans="1:14" x14ac:dyDescent="0.25">
      <c r="C211" s="1"/>
      <c r="D211" s="1"/>
      <c r="E211" s="1"/>
      <c r="G211" s="1"/>
      <c r="H211" s="1"/>
    </row>
    <row r="212" spans="1:14" x14ac:dyDescent="0.25">
      <c r="C212" s="1"/>
      <c r="D212" s="1"/>
      <c r="E212" s="1"/>
      <c r="G212" s="1"/>
      <c r="H212" s="1"/>
    </row>
    <row r="213" spans="1:14" x14ac:dyDescent="0.25">
      <c r="C213" s="1"/>
      <c r="D213" s="1"/>
      <c r="E213" s="1"/>
      <c r="G213" s="1"/>
      <c r="H213" s="1"/>
      <c r="N213" t="str">
        <f>IF(E176&lt;&gt;1,CONCATENATE("case ",ITEMS[[#This Row],[INDICE]]," :  break;","//",ITEMS[[#This Row],[NOMBRE]]),"")</f>
        <v/>
      </c>
    </row>
    <row r="214" spans="1:14" x14ac:dyDescent="0.25">
      <c r="C214" s="1"/>
      <c r="D214" s="1"/>
      <c r="E214" s="1"/>
      <c r="G214" s="1"/>
      <c r="H214" s="1"/>
      <c r="N214" t="e">
        <f>IF(E177&lt;&gt;1,CONCATENATE("case ",ITEMS[[#This Row],[INDICE]]," :  break;","//",ITEMS[[#This Row],[NOMBRE]]),"")</f>
        <v>#VALUE!</v>
      </c>
    </row>
    <row r="215" spans="1:14" x14ac:dyDescent="0.25">
      <c r="C215" s="1"/>
      <c r="D215" s="1"/>
      <c r="E215" s="1"/>
      <c r="G215" s="1"/>
      <c r="H215" s="1"/>
      <c r="N215" t="e">
        <f>IF(E178&lt;&gt;1,CONCATENATE("case ",ITEMS[[#This Row],[INDICE]]," :  break;","//",ITEMS[[#This Row],[NOMBRE]]),"")</f>
        <v>#VALUE!</v>
      </c>
    </row>
    <row r="216" spans="1:14" x14ac:dyDescent="0.25">
      <c r="C216" s="1"/>
      <c r="D216" s="1"/>
      <c r="E216" s="1"/>
      <c r="G216" s="1"/>
      <c r="H216" s="1"/>
      <c r="N216" t="str">
        <f>IF(E179&lt;&gt;1,CONCATENATE("case ",ITEMS[[#This Row],[INDICE]]," :  break;","//",ITEMS[[#This Row],[NOMBRE]]),"")</f>
        <v/>
      </c>
    </row>
    <row r="217" spans="1:14" x14ac:dyDescent="0.25">
      <c r="C217" s="1"/>
      <c r="D217" s="1"/>
      <c r="E217" s="1"/>
      <c r="G217" s="1"/>
      <c r="H217" s="1"/>
      <c r="N217" t="str">
        <f>IF(E180&lt;&gt;1,CONCATENATE("case ",ITEMS[[#This Row],[INDICE]]," :  break;","//",ITEMS[[#This Row],[NOMBRE]]),"")</f>
        <v/>
      </c>
    </row>
    <row r="218" spans="1:14" x14ac:dyDescent="0.25">
      <c r="C218" s="1"/>
      <c r="D218" s="1"/>
      <c r="E218" s="1"/>
      <c r="G218" s="1"/>
      <c r="H218" s="1"/>
      <c r="N218" t="str">
        <f>IF(E181&lt;&gt;1,CONCATENATE("case ",ITEMS[[#This Row],[INDICE]]," :  break;","//",ITEMS[[#This Row],[NOMBRE]]),"")</f>
        <v/>
      </c>
    </row>
    <row r="219" spans="1:14" x14ac:dyDescent="0.25">
      <c r="C219" s="1"/>
      <c r="D219" s="1"/>
      <c r="E219" s="1"/>
      <c r="G219" s="1"/>
      <c r="H219" s="1"/>
      <c r="N219" t="str">
        <f>IF(E182&lt;&gt;1,CONCATENATE("case ",ITEMS[[#This Row],[INDICE]]," :  break;","//",ITEMS[[#This Row],[NOMBRE]]),"")</f>
        <v/>
      </c>
    </row>
    <row r="220" spans="1:14" x14ac:dyDescent="0.25">
      <c r="C220" s="1"/>
      <c r="D220" s="1"/>
      <c r="E220" s="1"/>
      <c r="G220" s="1"/>
      <c r="H220" s="1"/>
      <c r="N220" t="str">
        <f>IF(E183&lt;&gt;1,CONCATENATE("case ",ITEMS[[#This Row],[INDICE]]," :  break;","//",ITEMS[[#This Row],[NOMBRE]]),"")</f>
        <v/>
      </c>
    </row>
    <row r="221" spans="1:14" ht="15.75" customHeight="1" x14ac:dyDescent="0.25">
      <c r="C221" s="1"/>
      <c r="D221" s="1"/>
      <c r="E221" s="1"/>
      <c r="G221" s="1"/>
      <c r="H221" s="1"/>
      <c r="N221" t="str">
        <f>IF(E184&lt;&gt;1,CONCATENATE("case ",ITEMS[[#This Row],[INDICE]]," :  break;","//",ITEMS[[#This Row],[NOMBRE]]),"")</f>
        <v/>
      </c>
    </row>
    <row r="225" spans="14:14" x14ac:dyDescent="0.25">
      <c r="N225" t="e">
        <f>IF(E185&lt;&gt;1,CONCATENATE("case ",ITEMS[[#This Row],[INDICE]]," :  break;","//",ITEMS[[#This Row],[NOMBRE]]),"")</f>
        <v>#VALUE!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zoomScale="70" zoomScaleNormal="70" workbookViewId="0">
      <selection activeCell="D5" sqref="D5:D12"/>
    </sheetView>
  </sheetViews>
  <sheetFormatPr baseColWidth="10" defaultRowHeight="15" x14ac:dyDescent="0.25"/>
  <cols>
    <col min="1" max="1" width="25.85546875" customWidth="1"/>
    <col min="2" max="2" width="10.42578125" customWidth="1"/>
    <col min="3" max="3" width="32.28515625" customWidth="1"/>
    <col min="4" max="4" width="14.7109375" customWidth="1"/>
    <col min="5" max="5" width="29.28515625" customWidth="1"/>
    <col min="6" max="6" width="19" customWidth="1"/>
  </cols>
  <sheetData>
    <row r="2" spans="1:10" x14ac:dyDescent="0.25">
      <c r="A2" t="s">
        <v>415</v>
      </c>
    </row>
    <row r="4" spans="1:10" x14ac:dyDescent="0.25">
      <c r="A4" t="s">
        <v>147</v>
      </c>
      <c r="B4" t="s">
        <v>150</v>
      </c>
      <c r="C4" t="s">
        <v>177</v>
      </c>
      <c r="D4" t="s">
        <v>160</v>
      </c>
      <c r="E4" t="s">
        <v>159</v>
      </c>
      <c r="F4" t="s">
        <v>211</v>
      </c>
      <c r="I4" t="s">
        <v>173</v>
      </c>
    </row>
    <row r="5" spans="1:10" x14ac:dyDescent="0.25">
      <c r="A5" t="s">
        <v>124</v>
      </c>
      <c r="B5">
        <v>1</v>
      </c>
      <c r="C5">
        <f>VLOOKUP(I5,PRUEBA[],2,FALSE)</f>
        <v>30</v>
      </c>
      <c r="D5" s="9" t="str">
        <f>CONCATENATE($A$2," '",A5,"',",GRUPOITEM[[#This Row],[idPrueba]],",",GRUPOITEM[[#This Row],[POSICION]])</f>
        <v>EXEC ADD_GRUPO 'FISICO',30,0</v>
      </c>
      <c r="F5">
        <v>0</v>
      </c>
      <c r="I5" t="s">
        <v>325</v>
      </c>
    </row>
    <row r="6" spans="1:10" x14ac:dyDescent="0.25">
      <c r="A6" t="s">
        <v>125</v>
      </c>
      <c r="B6">
        <v>2</v>
      </c>
      <c r="C6">
        <f>VLOOKUP(I6,PRUEBA[],2,FALSE)</f>
        <v>30</v>
      </c>
      <c r="D6" s="9" t="str">
        <f>CONCATENATE($A$2," '",A6,"',",GRUPOITEM[[#This Row],[idPrueba]],",",GRUPOITEM[[#This Row],[POSICION]])</f>
        <v>EXEC ADD_GRUPO 'MICROSCOPICO',30,1</v>
      </c>
      <c r="F6">
        <v>1</v>
      </c>
      <c r="I6" t="s">
        <v>325</v>
      </c>
    </row>
    <row r="7" spans="1:10" x14ac:dyDescent="0.25">
      <c r="A7" t="s">
        <v>126</v>
      </c>
      <c r="B7">
        <v>3</v>
      </c>
      <c r="C7">
        <f>VLOOKUP(I7,PRUEBA[],2,FALSE)</f>
        <v>30</v>
      </c>
      <c r="D7" s="9" t="str">
        <f>CONCATENATE($A$2," '",A7,"',",GRUPOITEM[[#This Row],[idPrueba]],",",GRUPOITEM[[#This Row],[POSICION]])</f>
        <v>EXEC ADD_GRUPO 'BIOQUIMICO',30,2</v>
      </c>
      <c r="F7">
        <v>2</v>
      </c>
      <c r="I7" t="s">
        <v>325</v>
      </c>
    </row>
    <row r="8" spans="1:10" x14ac:dyDescent="0.25">
      <c r="A8" t="s">
        <v>167</v>
      </c>
      <c r="B8">
        <v>4</v>
      </c>
      <c r="C8">
        <f>VLOOKUP(I8,PRUEBA[],2,FALSE)</f>
        <v>29</v>
      </c>
      <c r="D8" s="9" t="str">
        <f>CONCATENATE($A$2," '",A8,"',",GRUPOITEM[[#This Row],[idPrueba]],",",GRUPOITEM[[#This Row],[POSICION]])</f>
        <v>EXEC ADD_GRUPO 'LISTA DE MEDICAMENTOS',29,4</v>
      </c>
      <c r="F8">
        <v>4</v>
      </c>
      <c r="I8" s="85" t="s">
        <v>323</v>
      </c>
    </row>
    <row r="9" spans="1:10" x14ac:dyDescent="0.25">
      <c r="A9" t="s">
        <v>291</v>
      </c>
      <c r="B9">
        <v>5</v>
      </c>
      <c r="C9">
        <f>VLOOKUP(I9,PRUEBA[],2,FALSE)</f>
        <v>32</v>
      </c>
      <c r="D9" s="9" t="str">
        <f>CONCATENATE($A$2," '",A9,"',",GRUPOITEM[[#This Row],[idPrueba]],",",GRUPOITEM[[#This Row],[POSICION]])</f>
        <v>EXEC ADD_GRUPO 'EXAMEN DIRECTO',32,0</v>
      </c>
      <c r="F9">
        <v>0</v>
      </c>
      <c r="I9" t="s">
        <v>292</v>
      </c>
    </row>
    <row r="10" spans="1:10" x14ac:dyDescent="0.25">
      <c r="A10" t="s">
        <v>207</v>
      </c>
      <c r="B10">
        <v>6</v>
      </c>
      <c r="C10">
        <f>VLOOKUP(I10,PRUEBA[],2,FALSE)</f>
        <v>41</v>
      </c>
      <c r="D10" s="9" t="str">
        <f>CONCATENATE($A$2," '",A10,"',",GRUPOITEM[[#This Row],[idPrueba]],",",GRUPOITEM[[#This Row],[POSICION]])</f>
        <v>EXEC ADD_GRUPO 'SERIE 1',41,0</v>
      </c>
      <c r="F10">
        <v>0</v>
      </c>
      <c r="I10" s="12" t="s">
        <v>141</v>
      </c>
    </row>
    <row r="11" spans="1:10" x14ac:dyDescent="0.25">
      <c r="A11" t="s">
        <v>208</v>
      </c>
      <c r="B11">
        <v>7</v>
      </c>
      <c r="C11">
        <f>VLOOKUP(I11,PRUEBA[],2,FALSE)</f>
        <v>41</v>
      </c>
      <c r="D11" s="9" t="str">
        <f>CONCATENATE($A$2," '",A11,"',",GRUPOITEM[[#This Row],[idPrueba]],",",GRUPOITEM[[#This Row],[POSICION]])</f>
        <v>EXEC ADD_GRUPO 'SERIE 2',41,1</v>
      </c>
      <c r="F11">
        <v>1</v>
      </c>
      <c r="I11" s="12" t="s">
        <v>141</v>
      </c>
    </row>
    <row r="12" spans="1:10" x14ac:dyDescent="0.25">
      <c r="A12" t="s">
        <v>209</v>
      </c>
      <c r="B12">
        <v>8</v>
      </c>
      <c r="C12">
        <f>VLOOKUP(I12,PRUEBA[],2,FALSE)</f>
        <v>41</v>
      </c>
      <c r="D12" s="9" t="str">
        <f>CONCATENATE($A$2," '",A12,"',",GRUPOITEM[[#This Row],[idPrueba]],",",GRUPOITEM[[#This Row],[POSICION]])</f>
        <v>EXEC ADD_GRUPO 'SERIE 3',41,2</v>
      </c>
      <c r="F12">
        <v>2</v>
      </c>
      <c r="I12" s="12" t="s">
        <v>141</v>
      </c>
    </row>
    <row r="13" spans="1:10" x14ac:dyDescent="0.25">
      <c r="A13" s="28"/>
      <c r="B13" s="28"/>
      <c r="C13" s="28"/>
      <c r="D13" s="71"/>
      <c r="E13" s="28"/>
      <c r="F13" s="28"/>
      <c r="G13" s="28"/>
      <c r="H13" s="28"/>
      <c r="I13" s="28"/>
      <c r="J13" s="28"/>
    </row>
    <row r="14" spans="1:10" x14ac:dyDescent="0.25">
      <c r="A14" s="28"/>
      <c r="B14" s="28"/>
      <c r="C14" s="28"/>
      <c r="D14" s="71"/>
      <c r="E14" s="28"/>
      <c r="F14" s="28"/>
      <c r="G14" s="28"/>
      <c r="H14" s="28"/>
      <c r="I14" s="28"/>
      <c r="J14" s="28"/>
    </row>
    <row r="15" spans="1:10" x14ac:dyDescent="0.25">
      <c r="A15" s="28"/>
      <c r="B15" s="28"/>
      <c r="C15" s="28"/>
      <c r="D15" s="71"/>
      <c r="E15" s="28"/>
      <c r="F15" s="28"/>
      <c r="G15" s="28"/>
      <c r="H15" s="28"/>
      <c r="I15" s="28"/>
      <c r="J15" s="28"/>
    </row>
    <row r="16" spans="1:10" x14ac:dyDescent="0.25">
      <c r="A16" s="28"/>
      <c r="B16" s="28"/>
      <c r="C16" s="28"/>
      <c r="D16" s="71"/>
      <c r="E16" s="28"/>
      <c r="F16" s="28"/>
      <c r="G16" s="28"/>
      <c r="H16" s="28"/>
      <c r="I16" s="28"/>
      <c r="J16" s="28"/>
    </row>
    <row r="17" spans="1:10" x14ac:dyDescent="0.25">
      <c r="A17" s="28"/>
      <c r="B17" s="28"/>
      <c r="C17" s="28"/>
      <c r="D17" s="71"/>
      <c r="E17" s="28"/>
      <c r="F17" s="28"/>
      <c r="G17" s="28"/>
      <c r="H17" s="28"/>
      <c r="I17" s="28"/>
      <c r="J17" s="28"/>
    </row>
    <row r="18" spans="1:10" x14ac:dyDescent="0.25">
      <c r="A18" s="28"/>
      <c r="B18" s="28"/>
      <c r="C18" s="28"/>
      <c r="D18" s="71"/>
      <c r="E18" s="28"/>
      <c r="F18" s="28"/>
      <c r="G18" s="28"/>
      <c r="H18" s="28"/>
      <c r="I18" s="28"/>
      <c r="J18" s="28"/>
    </row>
    <row r="19" spans="1:10" x14ac:dyDescent="0.25">
      <c r="A19" s="28"/>
      <c r="B19" s="28"/>
      <c r="C19" s="28"/>
      <c r="D19" s="71"/>
      <c r="E19" s="28"/>
      <c r="F19" s="28"/>
      <c r="G19" s="28"/>
      <c r="H19" s="28"/>
      <c r="I19" s="28"/>
      <c r="J19" s="28"/>
    </row>
    <row r="20" spans="1:10" x14ac:dyDescent="0.25">
      <c r="A20" s="28"/>
      <c r="B20" s="28"/>
      <c r="C20" s="28"/>
      <c r="D20" s="71"/>
      <c r="E20" s="28"/>
      <c r="F20" s="28"/>
      <c r="G20" s="28"/>
      <c r="H20" s="28"/>
      <c r="I20" s="28"/>
      <c r="J20" s="28"/>
    </row>
    <row r="21" spans="1:10" x14ac:dyDescent="0.25">
      <c r="A21" s="28"/>
      <c r="B21" s="28"/>
      <c r="C21" s="28"/>
      <c r="D21" s="71"/>
      <c r="E21" s="28"/>
      <c r="F21" s="28"/>
      <c r="G21" s="28"/>
      <c r="H21" s="28"/>
      <c r="I21" s="28"/>
      <c r="J21" s="28"/>
    </row>
    <row r="22" spans="1:10" x14ac:dyDescent="0.25">
      <c r="A22" s="28"/>
      <c r="B22" s="28"/>
      <c r="C22" s="28"/>
      <c r="D22" s="71"/>
      <c r="E22" s="28"/>
      <c r="F22" s="28"/>
      <c r="G22" s="28"/>
      <c r="H22" s="28"/>
      <c r="I22" s="28"/>
      <c r="J22" s="28"/>
    </row>
    <row r="23" spans="1:10" x14ac:dyDescent="0.25">
      <c r="A23" s="28"/>
      <c r="B23" s="28"/>
      <c r="C23" s="28"/>
      <c r="D23" s="71"/>
      <c r="E23" s="28"/>
      <c r="F23" s="28"/>
      <c r="G23" s="28"/>
      <c r="H23" s="28"/>
      <c r="I23" s="28"/>
      <c r="J23" s="28"/>
    </row>
    <row r="24" spans="1:10" x14ac:dyDescent="0.25">
      <c r="A24" s="28"/>
      <c r="B24" s="28"/>
      <c r="C24" s="28"/>
      <c r="D24" s="71"/>
      <c r="E24" s="28"/>
      <c r="F24" s="28"/>
      <c r="G24" s="28"/>
      <c r="H24" s="28"/>
      <c r="I24" s="28"/>
      <c r="J24" s="28"/>
    </row>
    <row r="25" spans="1:10" x14ac:dyDescent="0.25">
      <c r="A25" s="28"/>
      <c r="B25" s="28"/>
      <c r="C25" s="28"/>
      <c r="D25" s="71"/>
      <c r="E25" s="28"/>
      <c r="F25" s="28"/>
      <c r="G25" s="28"/>
      <c r="H25" s="28"/>
      <c r="I25" s="28"/>
      <c r="J25" s="28"/>
    </row>
    <row r="26" spans="1:10" x14ac:dyDescent="0.25">
      <c r="A26" s="28"/>
      <c r="B26" s="28"/>
      <c r="C26" s="28"/>
      <c r="D26" s="71"/>
      <c r="E26" s="28"/>
      <c r="F26" s="28"/>
      <c r="G26" s="28"/>
      <c r="H26" s="28"/>
      <c r="I26" s="28"/>
      <c r="J26" s="28"/>
    </row>
    <row r="27" spans="1:10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spans="1:10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 spans="1:10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</row>
  </sheetData>
  <pageMargins left="0.7" right="0.7" top="0.75" bottom="0.75" header="0.3" footer="0.3"/>
  <ignoredErrors>
    <ignoredError sqref="D5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474"/>
  <sheetViews>
    <sheetView topLeftCell="A394" zoomScale="75" zoomScaleNormal="75" workbookViewId="0">
      <selection activeCell="G9" sqref="G9:G405"/>
    </sheetView>
  </sheetViews>
  <sheetFormatPr baseColWidth="10" defaultRowHeight="15" x14ac:dyDescent="0.25"/>
  <cols>
    <col min="1" max="1" width="43.85546875" customWidth="1"/>
    <col min="3" max="3" width="23.42578125" customWidth="1"/>
    <col min="5" max="5" width="9.85546875" customWidth="1"/>
    <col min="6" max="6" width="9.7109375" customWidth="1"/>
    <col min="7" max="7" width="40" customWidth="1"/>
    <col min="9" max="9" width="31.5703125" customWidth="1"/>
    <col min="11" max="11" width="11.140625" customWidth="1"/>
    <col min="13" max="13" width="47.140625" customWidth="1"/>
    <col min="14" max="14" width="38" customWidth="1"/>
  </cols>
  <sheetData>
    <row r="6" spans="1:16" x14ac:dyDescent="0.25">
      <c r="E6" t="s">
        <v>372</v>
      </c>
      <c r="G6" t="s">
        <v>372</v>
      </c>
    </row>
    <row r="7" spans="1:16" x14ac:dyDescent="0.25">
      <c r="B7" s="146" t="s">
        <v>186</v>
      </c>
      <c r="C7" s="146"/>
      <c r="E7" s="146"/>
      <c r="F7" s="146"/>
      <c r="J7" s="146"/>
      <c r="K7" s="146"/>
      <c r="L7" s="146"/>
    </row>
    <row r="8" spans="1:16" x14ac:dyDescent="0.25">
      <c r="A8" s="9"/>
      <c r="B8" s="11" t="s">
        <v>188</v>
      </c>
      <c r="C8" s="11" t="s">
        <v>171</v>
      </c>
      <c r="D8" s="11" t="s">
        <v>217</v>
      </c>
      <c r="E8" s="11" t="s">
        <v>185</v>
      </c>
      <c r="F8" s="11" t="s">
        <v>187</v>
      </c>
      <c r="G8" s="9"/>
      <c r="H8" s="9"/>
      <c r="I8" s="9"/>
      <c r="J8" s="11"/>
      <c r="K8" s="11"/>
      <c r="L8" s="11"/>
      <c r="M8" s="9"/>
      <c r="N8" s="99" t="s">
        <v>187</v>
      </c>
      <c r="O8" s="25" t="s">
        <v>159</v>
      </c>
      <c r="P8" s="25" t="s">
        <v>219</v>
      </c>
    </row>
    <row r="9" spans="1:16" x14ac:dyDescent="0.25">
      <c r="A9" s="15" t="s">
        <v>191</v>
      </c>
      <c r="B9" s="11">
        <v>1</v>
      </c>
      <c r="C9" s="11" t="s">
        <v>189</v>
      </c>
      <c r="D9" s="24">
        <v>1</v>
      </c>
      <c r="E9" s="11">
        <f>VLOOKUP(A9,ITEMS[],2,FALSE)</f>
        <v>17</v>
      </c>
      <c r="F9" s="11"/>
      <c r="G9" s="6" t="str">
        <f>CONCATENATE($E$6," ",listaItem[[#This Row],[idLista]],", '",listaItem[[#This Row],[Nombre]],"',",D9)</f>
        <v>EXEC ADD_LISTAITEM 17, 'POSITIVO',1</v>
      </c>
      <c r="H9" s="9"/>
      <c r="I9" s="9"/>
      <c r="J9" s="9"/>
      <c r="K9" s="11"/>
      <c r="L9" s="11"/>
      <c r="M9" s="9">
        <v>1</v>
      </c>
      <c r="N9" s="100" t="s">
        <v>73</v>
      </c>
      <c r="O9" s="105">
        <v>1</v>
      </c>
      <c r="P9" s="104">
        <f>VLOOKUP(itemsnu[[#This Row],[Columna1]],ITEMS[],2,FALSE)</f>
        <v>114</v>
      </c>
    </row>
    <row r="10" spans="1:16" x14ac:dyDescent="0.25">
      <c r="A10" s="9" t="s">
        <v>191</v>
      </c>
      <c r="B10" s="11">
        <v>2</v>
      </c>
      <c r="C10" s="11" t="s">
        <v>190</v>
      </c>
      <c r="D10" s="24">
        <v>0</v>
      </c>
      <c r="E10" s="11">
        <f>VLOOKUP(A10,ITEMS[],2,FALSE)</f>
        <v>17</v>
      </c>
      <c r="F10" s="11"/>
      <c r="G10" s="6" t="str">
        <f>CONCATENATE($E$6," ",listaItem[[#This Row],[idLista]],", '",listaItem[[#This Row],[Nombre]],"',",D10)</f>
        <v>EXEC ADD_LISTAITEM 17, 'NEGATIVO',0</v>
      </c>
      <c r="H10" s="9"/>
      <c r="I10" s="9"/>
      <c r="J10" s="9"/>
      <c r="K10" s="11"/>
      <c r="L10" s="11"/>
      <c r="M10" s="9">
        <v>2</v>
      </c>
      <c r="N10" s="100" t="s">
        <v>74</v>
      </c>
      <c r="O10" s="105">
        <v>2</v>
      </c>
      <c r="P10" s="104">
        <f>VLOOKUP(itemsnu[[#This Row],[Columna1]],ITEMS[],2,FALSE)</f>
        <v>115</v>
      </c>
    </row>
    <row r="11" spans="1:16" x14ac:dyDescent="0.25">
      <c r="A11" s="9" t="s">
        <v>11</v>
      </c>
      <c r="B11" s="11">
        <v>3</v>
      </c>
      <c r="C11" s="11" t="s">
        <v>189</v>
      </c>
      <c r="D11" s="24">
        <v>1</v>
      </c>
      <c r="E11" s="11">
        <f>VLOOKUP(A11,ITEMS[],2,FALSE)</f>
        <v>13</v>
      </c>
      <c r="F11" s="11"/>
      <c r="G11" s="6" t="str">
        <f>CONCATENATE($E$6," ",listaItem[[#This Row],[idLista]],", '",listaItem[[#This Row],[Nombre]],"',",D11)</f>
        <v>EXEC ADD_LISTAITEM 13, 'POSITIVO',1</v>
      </c>
      <c r="H11" s="9"/>
      <c r="I11" s="9"/>
      <c r="J11" s="9"/>
      <c r="K11" s="11"/>
      <c r="L11" s="11"/>
      <c r="M11" s="9">
        <v>3</v>
      </c>
      <c r="N11" s="100" t="s">
        <v>75</v>
      </c>
      <c r="O11" s="105">
        <v>3</v>
      </c>
      <c r="P11" s="104">
        <f>VLOOKUP(itemsnu[[#This Row],[Columna1]],ITEMS[],2,FALSE)</f>
        <v>116</v>
      </c>
    </row>
    <row r="12" spans="1:16" x14ac:dyDescent="0.25">
      <c r="A12" s="9" t="s">
        <v>11</v>
      </c>
      <c r="B12" s="11">
        <v>4</v>
      </c>
      <c r="C12" s="11" t="s">
        <v>190</v>
      </c>
      <c r="D12" s="24">
        <v>0</v>
      </c>
      <c r="E12" s="11">
        <f>VLOOKUP(A12,ITEMS[],2,FALSE)</f>
        <v>13</v>
      </c>
      <c r="F12" s="11"/>
      <c r="G12" s="6" t="str">
        <f>CONCATENATE($E$6," ",listaItem[[#This Row],[idLista]],", '",listaItem[[#This Row],[Nombre]],"',",D12)</f>
        <v>EXEC ADD_LISTAITEM 13, 'NEGATIVO',0</v>
      </c>
      <c r="H12" s="9"/>
      <c r="I12" s="9"/>
      <c r="J12" s="9"/>
      <c r="K12" s="11"/>
      <c r="L12" s="11"/>
      <c r="M12" s="9">
        <v>4</v>
      </c>
      <c r="N12" s="100" t="s">
        <v>76</v>
      </c>
      <c r="O12" s="105">
        <v>4</v>
      </c>
      <c r="P12" s="104">
        <f>VLOOKUP(itemsnu[[#This Row],[Columna1]],ITEMS[],2,FALSE)</f>
        <v>117</v>
      </c>
    </row>
    <row r="13" spans="1:16" x14ac:dyDescent="0.25">
      <c r="A13" s="9" t="s">
        <v>10</v>
      </c>
      <c r="B13" s="11">
        <v>5</v>
      </c>
      <c r="C13" s="11" t="s">
        <v>40</v>
      </c>
      <c r="D13" s="24">
        <v>0</v>
      </c>
      <c r="E13" s="11">
        <f>VLOOKUP(A13,ITEMS[],2,FALSE)</f>
        <v>12</v>
      </c>
      <c r="F13" s="11"/>
      <c r="G13" s="6" t="str">
        <f>CONCATENATE($E$6," ",listaItem[[#This Row],[idLista]],", '",listaItem[[#This Row],[Nombre]],"',",D13)</f>
        <v>EXEC ADD_LISTAITEM 12, 'A',0</v>
      </c>
      <c r="H13" s="9"/>
      <c r="I13" s="9"/>
      <c r="J13" s="9"/>
      <c r="K13" s="11"/>
      <c r="L13" s="11"/>
      <c r="M13" s="9">
        <v>5</v>
      </c>
      <c r="N13" s="100" t="s">
        <v>77</v>
      </c>
      <c r="O13" s="105">
        <v>5</v>
      </c>
      <c r="P13" s="104">
        <f>VLOOKUP(itemsnu[[#This Row],[Columna1]],ITEMS[],2,FALSE)</f>
        <v>118</v>
      </c>
    </row>
    <row r="14" spans="1:16" x14ac:dyDescent="0.25">
      <c r="A14" s="9" t="s">
        <v>10</v>
      </c>
      <c r="B14" s="11">
        <v>6</v>
      </c>
      <c r="C14" s="11" t="s">
        <v>41</v>
      </c>
      <c r="D14" s="24">
        <v>1</v>
      </c>
      <c r="E14" s="11">
        <f>VLOOKUP(A14,ITEMS[],2,FALSE)</f>
        <v>12</v>
      </c>
      <c r="F14" s="11"/>
      <c r="G14" s="6" t="str">
        <f>CONCATENATE($E$6," ",listaItem[[#This Row],[idLista]],", '",listaItem[[#This Row],[Nombre]],"',",D14)</f>
        <v>EXEC ADD_LISTAITEM 12, 'B',1</v>
      </c>
      <c r="H14" s="9"/>
      <c r="I14" s="9"/>
      <c r="J14" s="9"/>
      <c r="K14" s="11"/>
      <c r="L14" s="11"/>
      <c r="M14" s="9">
        <v>6</v>
      </c>
      <c r="N14" s="100" t="s">
        <v>78</v>
      </c>
      <c r="O14" s="105">
        <v>6</v>
      </c>
      <c r="P14" s="104">
        <f>VLOOKUP(itemsnu[[#This Row],[Columna1]],ITEMS[],2,FALSE)</f>
        <v>119</v>
      </c>
    </row>
    <row r="15" spans="1:16" x14ac:dyDescent="0.25">
      <c r="A15" s="9" t="s">
        <v>10</v>
      </c>
      <c r="B15" s="11">
        <v>7</v>
      </c>
      <c r="C15" s="11" t="s">
        <v>39</v>
      </c>
      <c r="D15" s="24">
        <v>2</v>
      </c>
      <c r="E15" s="11">
        <f>VLOOKUP(A15,ITEMS[],2,FALSE)</f>
        <v>12</v>
      </c>
      <c r="F15" s="11"/>
      <c r="G15" s="6" t="str">
        <f>CONCATENATE($E$6," ",listaItem[[#This Row],[idLista]],", '",listaItem[[#This Row],[Nombre]],"',",D15)</f>
        <v>EXEC ADD_LISTAITEM 12, 'O',2</v>
      </c>
      <c r="H15" s="9"/>
      <c r="I15" s="9"/>
      <c r="J15" s="9"/>
      <c r="K15" s="11"/>
      <c r="L15" s="11"/>
      <c r="M15" s="9">
        <v>7</v>
      </c>
      <c r="N15" s="100" t="s">
        <v>79</v>
      </c>
      <c r="O15" s="105">
        <v>7</v>
      </c>
      <c r="P15" s="104">
        <f>VLOOKUP(itemsnu[[#This Row],[Columna1]],ITEMS[],2,FALSE)</f>
        <v>120</v>
      </c>
    </row>
    <row r="16" spans="1:16" x14ac:dyDescent="0.25">
      <c r="A16" s="9" t="s">
        <v>10</v>
      </c>
      <c r="B16" s="11">
        <v>8</v>
      </c>
      <c r="C16" s="11" t="s">
        <v>192</v>
      </c>
      <c r="D16" s="24">
        <v>3</v>
      </c>
      <c r="E16" s="11">
        <f>VLOOKUP(A16,ITEMS[],2,FALSE)</f>
        <v>12</v>
      </c>
      <c r="F16" s="11"/>
      <c r="G16" s="6" t="str">
        <f>CONCATENATE($E$6," ",listaItem[[#This Row],[idLista]],", '",listaItem[[#This Row],[Nombre]],"',",D16)</f>
        <v>EXEC ADD_LISTAITEM 12, 'AB',3</v>
      </c>
      <c r="H16" s="9"/>
      <c r="I16" s="9"/>
      <c r="J16" s="9"/>
      <c r="K16" s="11"/>
      <c r="L16" s="11"/>
      <c r="M16" s="9">
        <v>8</v>
      </c>
      <c r="N16" s="100" t="s">
        <v>80</v>
      </c>
      <c r="O16" s="105">
        <v>8</v>
      </c>
      <c r="P16" s="104">
        <f>VLOOKUP(itemsnu[[#This Row],[Columna1]],ITEMS[],2,FALSE)</f>
        <v>121</v>
      </c>
    </row>
    <row r="17" spans="1:16" x14ac:dyDescent="0.25">
      <c r="A17" s="9" t="s">
        <v>300</v>
      </c>
      <c r="B17" s="11">
        <v>9</v>
      </c>
      <c r="C17" s="11" t="s">
        <v>189</v>
      </c>
      <c r="D17" s="24">
        <v>1</v>
      </c>
      <c r="E17" s="11">
        <f>VLOOKUP(A17,ITEMS[],2,FALSE)</f>
        <v>28</v>
      </c>
      <c r="F17" s="11"/>
      <c r="G17" s="6" t="str">
        <f>CONCATENATE($E$6," ",listaItem[[#This Row],[idLista]],", '",listaItem[[#This Row],[Nombre]],"',",D17)</f>
        <v>EXEC ADD_LISTAITEM 28, 'POSITIVO',1</v>
      </c>
      <c r="H17" s="9"/>
      <c r="I17" s="9"/>
      <c r="J17" s="9"/>
      <c r="K17" s="11"/>
      <c r="L17" s="11"/>
      <c r="M17" s="9">
        <v>9</v>
      </c>
      <c r="N17" s="100" t="s">
        <v>81</v>
      </c>
      <c r="O17" s="105">
        <v>9</v>
      </c>
      <c r="P17" s="104">
        <f>VLOOKUP(itemsnu[[#This Row],[Columna1]],ITEMS[],2,FALSE)</f>
        <v>122</v>
      </c>
    </row>
    <row r="18" spans="1:16" x14ac:dyDescent="0.25">
      <c r="A18" s="9" t="s">
        <v>300</v>
      </c>
      <c r="B18" s="11">
        <v>10</v>
      </c>
      <c r="C18" s="11" t="s">
        <v>190</v>
      </c>
      <c r="D18" s="24">
        <v>0</v>
      </c>
      <c r="E18" s="11">
        <f>VLOOKUP(A18,ITEMS[],2,FALSE)</f>
        <v>28</v>
      </c>
      <c r="F18" s="11"/>
      <c r="G18" s="6" t="str">
        <f>CONCATENATE($E$6," ",listaItem[[#This Row],[idLista]],", '",listaItem[[#This Row],[Nombre]],"',",D18)</f>
        <v>EXEC ADD_LISTAITEM 28, 'NEGATIVO',0</v>
      </c>
      <c r="H18" s="9"/>
      <c r="I18" s="9"/>
      <c r="J18" s="9"/>
      <c r="K18" s="11"/>
      <c r="L18" s="11"/>
      <c r="M18" s="9">
        <v>10</v>
      </c>
      <c r="N18" s="100" t="s">
        <v>82</v>
      </c>
      <c r="O18" s="105">
        <v>10</v>
      </c>
      <c r="P18" s="104">
        <f>VLOOKUP(itemsnu[[#This Row],[Columna1]],ITEMS[],2,FALSE)</f>
        <v>123</v>
      </c>
    </row>
    <row r="19" spans="1:16" x14ac:dyDescent="0.25">
      <c r="A19" s="83" t="s">
        <v>309</v>
      </c>
      <c r="B19" s="11">
        <v>11</v>
      </c>
      <c r="C19" s="24" t="str">
        <f>"1/20"</f>
        <v>1/20</v>
      </c>
      <c r="D19" s="24">
        <v>1</v>
      </c>
      <c r="E19" s="11">
        <f>VLOOKUP(A19,ITEMS[],2,FALSE)</f>
        <v>187</v>
      </c>
      <c r="F19" s="11"/>
      <c r="G19" s="6" t="str">
        <f>CONCATENATE($E$6," ",listaItem[[#This Row],[idLista]],", '",listaItem[[#This Row],[Nombre]],"',",D19)</f>
        <v>EXEC ADD_LISTAITEM 187, '1/20',1</v>
      </c>
      <c r="H19" s="9"/>
      <c r="I19" s="9"/>
      <c r="J19" s="9"/>
      <c r="K19" s="11"/>
      <c r="L19" s="11"/>
      <c r="M19" s="9">
        <v>11</v>
      </c>
      <c r="N19" s="100" t="s">
        <v>83</v>
      </c>
      <c r="O19" s="105">
        <v>11</v>
      </c>
      <c r="P19" s="104">
        <f>VLOOKUP(itemsnu[[#This Row],[Columna1]],ITEMS[],2,FALSE)</f>
        <v>124</v>
      </c>
    </row>
    <row r="20" spans="1:16" x14ac:dyDescent="0.25">
      <c r="A20" s="83" t="s">
        <v>309</v>
      </c>
      <c r="B20" s="11">
        <v>12</v>
      </c>
      <c r="C20" s="24" t="str">
        <f>"1/40"</f>
        <v>1/40</v>
      </c>
      <c r="D20" s="24">
        <v>2</v>
      </c>
      <c r="E20" s="11">
        <f>VLOOKUP(A20,ITEMS[],2,FALSE)</f>
        <v>187</v>
      </c>
      <c r="F20" s="11"/>
      <c r="G20" s="6" t="str">
        <f>CONCATENATE($E$6," ",listaItem[[#This Row],[idLista]],", '",listaItem[[#This Row],[Nombre]],"',",D20)</f>
        <v>EXEC ADD_LISTAITEM 187, '1/40',2</v>
      </c>
      <c r="H20" s="9"/>
      <c r="I20" s="9"/>
      <c r="J20" s="9"/>
      <c r="K20" s="11"/>
      <c r="L20" s="11"/>
      <c r="M20" s="9">
        <v>12</v>
      </c>
      <c r="N20" s="100" t="s">
        <v>84</v>
      </c>
      <c r="O20" s="105">
        <v>12</v>
      </c>
      <c r="P20" s="104">
        <f>VLOOKUP(itemsnu[[#This Row],[Columna1]],ITEMS[],2,FALSE)</f>
        <v>125</v>
      </c>
    </row>
    <row r="21" spans="1:16" x14ac:dyDescent="0.25">
      <c r="A21" s="83" t="s">
        <v>309</v>
      </c>
      <c r="B21" s="11">
        <v>13</v>
      </c>
      <c r="C21" s="24" t="str">
        <f>"1/80"</f>
        <v>1/80</v>
      </c>
      <c r="D21" s="24">
        <v>3</v>
      </c>
      <c r="E21" s="11">
        <f>VLOOKUP(A21,ITEMS[],2,FALSE)</f>
        <v>187</v>
      </c>
      <c r="F21" s="11"/>
      <c r="G21" s="6" t="str">
        <f>CONCATENATE($E$6," ",listaItem[[#This Row],[idLista]],", '",listaItem[[#This Row],[Nombre]],"',",D21)</f>
        <v>EXEC ADD_LISTAITEM 187, '1/80',3</v>
      </c>
      <c r="H21" s="9"/>
      <c r="I21" s="9"/>
      <c r="J21" s="9"/>
      <c r="K21" s="11"/>
      <c r="L21" s="11"/>
      <c r="M21" s="9">
        <v>13</v>
      </c>
      <c r="N21" s="100" t="s">
        <v>85</v>
      </c>
      <c r="O21" s="105">
        <v>13</v>
      </c>
      <c r="P21" s="104">
        <f>VLOOKUP(itemsnu[[#This Row],[Columna1]],ITEMS[],2,FALSE)</f>
        <v>126</v>
      </c>
    </row>
    <row r="22" spans="1:16" x14ac:dyDescent="0.25">
      <c r="A22" s="83" t="s">
        <v>309</v>
      </c>
      <c r="B22" s="11">
        <v>14</v>
      </c>
      <c r="C22" s="13" t="str">
        <f>"1/160"</f>
        <v>1/160</v>
      </c>
      <c r="D22" s="24">
        <v>4</v>
      </c>
      <c r="E22" s="11">
        <f>VLOOKUP(A22,ITEMS[],2,FALSE)</f>
        <v>187</v>
      </c>
      <c r="F22" s="11"/>
      <c r="G22" s="6" t="str">
        <f>CONCATENATE($E$6," ",listaItem[[#This Row],[idLista]],", '",listaItem[[#This Row],[Nombre]],"',",D22)</f>
        <v>EXEC ADD_LISTAITEM 187, '1/160',4</v>
      </c>
      <c r="H22" s="9"/>
      <c r="I22" s="9"/>
      <c r="J22" s="9"/>
      <c r="K22" s="11"/>
      <c r="L22" s="11"/>
      <c r="M22" s="9">
        <v>14</v>
      </c>
      <c r="N22" s="100" t="s">
        <v>86</v>
      </c>
      <c r="O22" s="105">
        <v>14</v>
      </c>
      <c r="P22" s="104">
        <f>VLOOKUP(itemsnu[[#This Row],[Columna1]],ITEMS[],2,FALSE)</f>
        <v>127</v>
      </c>
    </row>
    <row r="23" spans="1:16" x14ac:dyDescent="0.25">
      <c r="A23" s="83" t="s">
        <v>309</v>
      </c>
      <c r="B23" s="11">
        <v>15</v>
      </c>
      <c r="C23" s="13" t="str">
        <f>"1/320"</f>
        <v>1/320</v>
      </c>
      <c r="D23" s="24">
        <v>5</v>
      </c>
      <c r="E23" s="11">
        <f>VLOOKUP(A23,ITEMS[],2,FALSE)</f>
        <v>187</v>
      </c>
      <c r="F23" s="11"/>
      <c r="G23" s="6" t="str">
        <f>CONCATENATE($E$6," ",listaItem[[#This Row],[idLista]],", '",listaItem[[#This Row],[Nombre]],"',",D23)</f>
        <v>EXEC ADD_LISTAITEM 187, '1/320',5</v>
      </c>
      <c r="H23" s="9"/>
      <c r="I23" s="9"/>
      <c r="J23" s="9"/>
      <c r="K23" s="11"/>
      <c r="L23" s="11"/>
      <c r="M23" s="9">
        <v>15</v>
      </c>
      <c r="N23" s="100" t="s">
        <v>87</v>
      </c>
      <c r="O23" s="105">
        <v>15</v>
      </c>
      <c r="P23" s="104">
        <f>VLOOKUP(itemsnu[[#This Row],[Columna1]],ITEMS[],2,FALSE)</f>
        <v>128</v>
      </c>
    </row>
    <row r="24" spans="1:16" x14ac:dyDescent="0.25">
      <c r="A24" s="83" t="s">
        <v>309</v>
      </c>
      <c r="B24" s="11">
        <v>16</v>
      </c>
      <c r="C24" s="13" t="s">
        <v>190</v>
      </c>
      <c r="D24" s="24">
        <v>0</v>
      </c>
      <c r="E24" s="11">
        <f>VLOOKUP(A24,ITEMS[],2,FALSE)</f>
        <v>187</v>
      </c>
      <c r="F24" s="11"/>
      <c r="G24" s="6" t="str">
        <f>CONCATENATE($E$6," ",listaItem[[#This Row],[idLista]],", '",listaItem[[#This Row],[Nombre]],"',",D24)</f>
        <v>EXEC ADD_LISTAITEM 187, 'NEGATIVO',0</v>
      </c>
      <c r="H24" s="9"/>
      <c r="I24" s="9"/>
      <c r="J24" s="9"/>
      <c r="K24" s="11"/>
      <c r="L24" s="11"/>
      <c r="M24" s="9">
        <v>16</v>
      </c>
      <c r="N24" s="100" t="s">
        <v>88</v>
      </c>
      <c r="O24" s="105">
        <v>16</v>
      </c>
      <c r="P24" s="104">
        <f>VLOOKUP(itemsnu[[#This Row],[Columna1]],ITEMS[],2,FALSE)</f>
        <v>129</v>
      </c>
    </row>
    <row r="25" spans="1:16" x14ac:dyDescent="0.25">
      <c r="A25" s="17" t="s">
        <v>45</v>
      </c>
      <c r="B25" s="11">
        <v>17</v>
      </c>
      <c r="C25" s="11" t="s">
        <v>189</v>
      </c>
      <c r="D25" s="24">
        <v>1</v>
      </c>
      <c r="E25" s="11">
        <f>VLOOKUP(A25,ITEMS[],2,FALSE)</f>
        <v>43</v>
      </c>
      <c r="F25" s="11"/>
      <c r="G25" s="6" t="str">
        <f>CONCATENATE($E$6," ",listaItem[[#This Row],[idLista]],", '",listaItem[[#This Row],[Nombre]],"',",D25)</f>
        <v>EXEC ADD_LISTAITEM 43, 'POSITIVO',1</v>
      </c>
      <c r="H25" s="9"/>
      <c r="I25" s="9"/>
      <c r="J25" s="9"/>
      <c r="K25" s="11"/>
      <c r="L25" s="11"/>
      <c r="M25" s="9">
        <v>17</v>
      </c>
      <c r="N25" s="100" t="s">
        <v>89</v>
      </c>
      <c r="O25" s="105">
        <v>17</v>
      </c>
      <c r="P25" s="104">
        <f>VLOOKUP(itemsnu[[#This Row],[Columna1]],ITEMS[],2,FALSE)</f>
        <v>130</v>
      </c>
    </row>
    <row r="26" spans="1:16" x14ac:dyDescent="0.25">
      <c r="A26" s="17" t="s">
        <v>45</v>
      </c>
      <c r="B26" s="11">
        <v>18</v>
      </c>
      <c r="C26" s="11" t="s">
        <v>190</v>
      </c>
      <c r="D26" s="24">
        <v>0</v>
      </c>
      <c r="E26" s="11">
        <f>VLOOKUP(A26,ITEMS[],2,FALSE)</f>
        <v>43</v>
      </c>
      <c r="F26" s="11"/>
      <c r="G26" s="6" t="str">
        <f>CONCATENATE($E$6," ",listaItem[[#This Row],[idLista]],", '",listaItem[[#This Row],[Nombre]],"',",D26)</f>
        <v>EXEC ADD_LISTAITEM 43, 'NEGATIVO',0</v>
      </c>
      <c r="H26" s="9"/>
      <c r="I26" s="9"/>
      <c r="J26" s="9"/>
      <c r="K26" s="11"/>
      <c r="L26" s="11"/>
      <c r="M26" s="9">
        <v>18</v>
      </c>
      <c r="N26" s="100" t="s">
        <v>90</v>
      </c>
      <c r="O26" s="105">
        <v>18</v>
      </c>
      <c r="P26" s="104">
        <f>VLOOKUP(itemsnu[[#This Row],[Columna1]],ITEMS[],2,FALSE)</f>
        <v>131</v>
      </c>
    </row>
    <row r="27" spans="1:16" x14ac:dyDescent="0.25">
      <c r="A27" s="17" t="s">
        <v>55</v>
      </c>
      <c r="B27" s="11">
        <v>19</v>
      </c>
      <c r="C27" s="11" t="s">
        <v>189</v>
      </c>
      <c r="D27" s="24">
        <v>1</v>
      </c>
      <c r="E27" s="11">
        <f>VLOOKUP(A27,ITEMS[],2,FALSE)</f>
        <v>45</v>
      </c>
      <c r="F27" s="11"/>
      <c r="G27" s="6" t="str">
        <f>CONCATENATE($E$6," ",listaItem[[#This Row],[idLista]],", '",listaItem[[#This Row],[Nombre]],"',",D27)</f>
        <v>EXEC ADD_LISTAITEM 45, 'POSITIVO',1</v>
      </c>
      <c r="H27" s="9"/>
      <c r="I27" s="9"/>
      <c r="J27" s="9"/>
      <c r="K27" s="11"/>
      <c r="L27" s="11"/>
      <c r="M27" s="9">
        <v>19</v>
      </c>
      <c r="N27" s="100" t="s">
        <v>91</v>
      </c>
      <c r="O27" s="105">
        <v>19</v>
      </c>
      <c r="P27" s="104">
        <f>VLOOKUP(itemsnu[[#This Row],[Columna1]],ITEMS[],2,FALSE)</f>
        <v>132</v>
      </c>
    </row>
    <row r="28" spans="1:16" x14ac:dyDescent="0.25">
      <c r="A28" s="17" t="s">
        <v>55</v>
      </c>
      <c r="B28" s="11">
        <v>20</v>
      </c>
      <c r="C28" s="11" t="s">
        <v>190</v>
      </c>
      <c r="D28" s="24">
        <v>0</v>
      </c>
      <c r="E28" s="11">
        <f>VLOOKUP(A28,ITEMS[],2,FALSE)</f>
        <v>45</v>
      </c>
      <c r="F28" s="11"/>
      <c r="G28" s="6" t="str">
        <f>CONCATENATE($E$6," ",listaItem[[#This Row],[idLista]],", '",listaItem[[#This Row],[Nombre]],"',",D28)</f>
        <v>EXEC ADD_LISTAITEM 45, 'NEGATIVO',0</v>
      </c>
      <c r="H28" s="9"/>
      <c r="I28" s="9"/>
      <c r="J28" s="9"/>
      <c r="K28" s="11"/>
      <c r="L28" s="11"/>
      <c r="M28" s="9">
        <v>20</v>
      </c>
      <c r="N28" s="100" t="s">
        <v>92</v>
      </c>
      <c r="O28" s="105">
        <v>20</v>
      </c>
      <c r="P28" s="104">
        <f>VLOOKUP(itemsnu[[#This Row],[Columna1]],ITEMS[],2,FALSE)</f>
        <v>133</v>
      </c>
    </row>
    <row r="29" spans="1:16" x14ac:dyDescent="0.25">
      <c r="A29" s="17" t="s">
        <v>308</v>
      </c>
      <c r="B29" s="11">
        <v>21</v>
      </c>
      <c r="C29" s="11" t="s">
        <v>189</v>
      </c>
      <c r="D29" s="24">
        <v>1</v>
      </c>
      <c r="E29" s="11">
        <f>VLOOKUP(A29,ITEMS[],2,FALSE)</f>
        <v>47</v>
      </c>
      <c r="F29" s="11"/>
      <c r="G29" s="6" t="str">
        <f>CONCATENATE($E$6," ",listaItem[[#This Row],[idLista]],", '",listaItem[[#This Row],[Nombre]],"',",D29)</f>
        <v>EXEC ADD_LISTAITEM 47, 'POSITIVO',1</v>
      </c>
      <c r="H29" s="9"/>
      <c r="I29" s="9"/>
      <c r="J29" s="9"/>
      <c r="K29" s="11"/>
      <c r="L29" s="11"/>
      <c r="M29" s="9">
        <v>21</v>
      </c>
      <c r="N29" s="100" t="s">
        <v>93</v>
      </c>
      <c r="O29" s="105">
        <v>21</v>
      </c>
      <c r="P29" s="104">
        <f>VLOOKUP(itemsnu[[#This Row],[Columna1]],ITEMS[],2,FALSE)</f>
        <v>134</v>
      </c>
    </row>
    <row r="30" spans="1:16" x14ac:dyDescent="0.25">
      <c r="A30" s="17" t="s">
        <v>308</v>
      </c>
      <c r="B30" s="11">
        <v>22</v>
      </c>
      <c r="C30" s="11" t="s">
        <v>190</v>
      </c>
      <c r="D30" s="24">
        <v>0</v>
      </c>
      <c r="E30" s="11">
        <f>VLOOKUP(A30,ITEMS[],2,FALSE)</f>
        <v>47</v>
      </c>
      <c r="F30" s="11"/>
      <c r="G30" s="6" t="str">
        <f>CONCATENATE($E$6," ",listaItem[[#This Row],[idLista]],", '",listaItem[[#This Row],[Nombre]],"',",D30)</f>
        <v>EXEC ADD_LISTAITEM 47, 'NEGATIVO',0</v>
      </c>
      <c r="H30" s="9"/>
      <c r="I30" s="9"/>
      <c r="J30" s="9"/>
      <c r="K30" s="11"/>
      <c r="L30" s="11"/>
      <c r="M30" s="9">
        <v>22</v>
      </c>
      <c r="N30" s="100" t="s">
        <v>94</v>
      </c>
      <c r="O30" s="105">
        <v>22</v>
      </c>
      <c r="P30" s="104">
        <f>VLOOKUP(itemsnu[[#This Row],[Columna1]],ITEMS[],2,FALSE)</f>
        <v>135</v>
      </c>
    </row>
    <row r="31" spans="1:16" x14ac:dyDescent="0.25">
      <c r="A31" s="18" t="s">
        <v>49</v>
      </c>
      <c r="B31" s="11">
        <v>23</v>
      </c>
      <c r="C31" s="11" t="s">
        <v>189</v>
      </c>
      <c r="D31" s="24">
        <v>1</v>
      </c>
      <c r="E31" s="11">
        <f>VLOOKUP(A31,ITEMS[],2,FALSE)</f>
        <v>52</v>
      </c>
      <c r="F31" s="11"/>
      <c r="G31" s="6" t="str">
        <f>CONCATENATE($E$6," ",listaItem[[#This Row],[idLista]],", '",listaItem[[#This Row],[Nombre]],"',",D31)</f>
        <v>EXEC ADD_LISTAITEM 52, 'POSITIVO',1</v>
      </c>
      <c r="H31" s="9"/>
      <c r="I31" s="9"/>
      <c r="J31" s="9"/>
      <c r="K31" s="11"/>
      <c r="L31" s="11"/>
      <c r="M31" s="9">
        <v>23</v>
      </c>
      <c r="N31" s="100" t="s">
        <v>95</v>
      </c>
      <c r="O31" s="105">
        <v>23</v>
      </c>
      <c r="P31" s="104">
        <f>VLOOKUP(itemsnu[[#This Row],[Columna1]],ITEMS[],2,FALSE)</f>
        <v>136</v>
      </c>
    </row>
    <row r="32" spans="1:16" x14ac:dyDescent="0.25">
      <c r="A32" s="18" t="s">
        <v>49</v>
      </c>
      <c r="B32" s="11">
        <v>24</v>
      </c>
      <c r="C32" s="11" t="s">
        <v>190</v>
      </c>
      <c r="D32" s="24">
        <v>0</v>
      </c>
      <c r="E32" s="11">
        <f>VLOOKUP(A32,ITEMS[],2,FALSE)</f>
        <v>52</v>
      </c>
      <c r="F32" s="11"/>
      <c r="G32" s="6" t="str">
        <f>CONCATENATE($E$6," ",listaItem[[#This Row],[idLista]],", '",listaItem[[#This Row],[Nombre]],"',",D32)</f>
        <v>EXEC ADD_LISTAITEM 52, 'NEGATIVO',0</v>
      </c>
      <c r="H32" s="9"/>
      <c r="I32" s="9"/>
      <c r="J32" s="9"/>
      <c r="K32" s="11"/>
      <c r="L32" s="11"/>
      <c r="M32" s="9">
        <v>24</v>
      </c>
      <c r="N32" s="100" t="s">
        <v>96</v>
      </c>
      <c r="O32" s="105">
        <v>24</v>
      </c>
      <c r="P32" s="104">
        <f>VLOOKUP(itemsnu[[#This Row],[Columna1]],ITEMS[],2,FALSE)</f>
        <v>137</v>
      </c>
    </row>
    <row r="33" spans="1:16" x14ac:dyDescent="0.25">
      <c r="A33" s="17" t="s">
        <v>50</v>
      </c>
      <c r="B33" s="11">
        <v>25</v>
      </c>
      <c r="C33" s="11" t="s">
        <v>189</v>
      </c>
      <c r="D33" s="24">
        <v>1</v>
      </c>
      <c r="E33" s="11">
        <f>VLOOKUP(A33,ITEMS[],2,FALSE)</f>
        <v>53</v>
      </c>
      <c r="F33" s="11"/>
      <c r="G33" s="6" t="str">
        <f>CONCATENATE($E$6," ",listaItem[[#This Row],[idLista]],", '",listaItem[[#This Row],[Nombre]],"',",D33)</f>
        <v>EXEC ADD_LISTAITEM 53, 'POSITIVO',1</v>
      </c>
      <c r="H33" s="9"/>
      <c r="I33" s="9"/>
      <c r="J33" s="9"/>
      <c r="K33" s="11"/>
      <c r="L33" s="11"/>
      <c r="M33" s="9">
        <v>25</v>
      </c>
      <c r="N33" s="100" t="s">
        <v>97</v>
      </c>
      <c r="O33" s="105">
        <v>25</v>
      </c>
      <c r="P33" s="104">
        <f>VLOOKUP(itemsnu[[#This Row],[Columna1]],ITEMS[],2,FALSE)</f>
        <v>138</v>
      </c>
    </row>
    <row r="34" spans="1:16" x14ac:dyDescent="0.25">
      <c r="A34" s="17" t="s">
        <v>50</v>
      </c>
      <c r="B34" s="11">
        <v>26</v>
      </c>
      <c r="C34" s="11" t="s">
        <v>190</v>
      </c>
      <c r="D34" s="24">
        <v>0</v>
      </c>
      <c r="E34" s="11">
        <f>VLOOKUP(A34,ITEMS[],2,FALSE)</f>
        <v>53</v>
      </c>
      <c r="F34" s="11"/>
      <c r="G34" s="6" t="str">
        <f>CONCATENATE($E$6," ",listaItem[[#This Row],[idLista]],", '",listaItem[[#This Row],[Nombre]],"',",D34)</f>
        <v>EXEC ADD_LISTAITEM 53, 'NEGATIVO',0</v>
      </c>
      <c r="H34" s="9"/>
      <c r="I34" s="9"/>
      <c r="J34" s="9"/>
      <c r="K34" s="11"/>
      <c r="L34" s="11"/>
      <c r="M34" s="9">
        <v>26</v>
      </c>
      <c r="N34" s="100" t="s">
        <v>98</v>
      </c>
      <c r="O34" s="105">
        <v>26</v>
      </c>
      <c r="P34" s="104">
        <f>VLOOKUP(itemsnu[[#This Row],[Columna1]],ITEMS[],2,FALSE)</f>
        <v>139</v>
      </c>
    </row>
    <row r="35" spans="1:16" x14ac:dyDescent="0.25">
      <c r="A35" s="18" t="s">
        <v>51</v>
      </c>
      <c r="B35" s="11">
        <v>27</v>
      </c>
      <c r="C35" s="11" t="s">
        <v>189</v>
      </c>
      <c r="D35" s="24">
        <v>1</v>
      </c>
      <c r="E35" s="11">
        <f>VLOOKUP(A35,ITEMS[],2,FALSE)</f>
        <v>54</v>
      </c>
      <c r="F35" s="11"/>
      <c r="G35" s="6" t="str">
        <f>CONCATENATE($E$6," ",listaItem[[#This Row],[idLista]],", '",listaItem[[#This Row],[Nombre]],"',",D35)</f>
        <v>EXEC ADD_LISTAITEM 54, 'POSITIVO',1</v>
      </c>
      <c r="H35" s="9"/>
      <c r="I35" s="9"/>
      <c r="J35" s="9"/>
      <c r="K35" s="11"/>
      <c r="L35" s="11"/>
      <c r="M35" s="9">
        <v>27</v>
      </c>
      <c r="N35" s="100" t="s">
        <v>99</v>
      </c>
      <c r="O35" s="105">
        <v>27</v>
      </c>
      <c r="P35" s="104">
        <f>VLOOKUP(itemsnu[[#This Row],[Columna1]],ITEMS[],2,FALSE)</f>
        <v>140</v>
      </c>
    </row>
    <row r="36" spans="1:16" x14ac:dyDescent="0.25">
      <c r="A36" s="18" t="s">
        <v>51</v>
      </c>
      <c r="B36" s="11">
        <v>28</v>
      </c>
      <c r="C36" s="11" t="s">
        <v>190</v>
      </c>
      <c r="D36" s="24">
        <v>0</v>
      </c>
      <c r="E36" s="11">
        <f>VLOOKUP(A36,ITEMS[],2,FALSE)</f>
        <v>54</v>
      </c>
      <c r="F36" s="11"/>
      <c r="G36" s="6" t="str">
        <f>CONCATENATE($E$6," ",listaItem[[#This Row],[idLista]],", '",listaItem[[#This Row],[Nombre]],"',",D36)</f>
        <v>EXEC ADD_LISTAITEM 54, 'NEGATIVO',0</v>
      </c>
      <c r="H36" s="9"/>
      <c r="I36" s="9"/>
      <c r="J36" s="9"/>
      <c r="K36" s="11"/>
      <c r="L36" s="11"/>
      <c r="M36" s="9">
        <v>28</v>
      </c>
      <c r="N36" s="100" t="s">
        <v>100</v>
      </c>
      <c r="O36" s="105">
        <v>28</v>
      </c>
      <c r="P36" s="104">
        <f>VLOOKUP(itemsnu[[#This Row],[Columna1]],ITEMS[],2,FALSE)</f>
        <v>141</v>
      </c>
    </row>
    <row r="37" spans="1:16" x14ac:dyDescent="0.25">
      <c r="A37" s="17" t="s">
        <v>52</v>
      </c>
      <c r="B37" s="11">
        <v>29</v>
      </c>
      <c r="C37" s="11" t="s">
        <v>189</v>
      </c>
      <c r="D37" s="24">
        <v>1</v>
      </c>
      <c r="E37" s="11">
        <f>VLOOKUP(A37,ITEMS[],2,FALSE)</f>
        <v>55</v>
      </c>
      <c r="F37" s="11"/>
      <c r="G37" s="6" t="str">
        <f>CONCATENATE($E$6," ",listaItem[[#This Row],[idLista]],", '",listaItem[[#This Row],[Nombre]],"',",D37)</f>
        <v>EXEC ADD_LISTAITEM 55, 'POSITIVO',1</v>
      </c>
      <c r="H37" s="9"/>
      <c r="I37" s="9"/>
      <c r="J37" s="9"/>
      <c r="K37" s="11"/>
      <c r="L37" s="11"/>
      <c r="M37" s="9">
        <v>29</v>
      </c>
      <c r="N37" s="100" t="s">
        <v>101</v>
      </c>
      <c r="O37" s="105">
        <v>29</v>
      </c>
      <c r="P37" s="104">
        <f>VLOOKUP(itemsnu[[#This Row],[Columna1]],ITEMS[],2,FALSE)</f>
        <v>142</v>
      </c>
    </row>
    <row r="38" spans="1:16" x14ac:dyDescent="0.25">
      <c r="A38" s="17" t="s">
        <v>52</v>
      </c>
      <c r="B38" s="11">
        <v>30</v>
      </c>
      <c r="C38" s="11" t="s">
        <v>190</v>
      </c>
      <c r="D38" s="24">
        <v>0</v>
      </c>
      <c r="E38" s="11">
        <f>VLOOKUP(A38,ITEMS[],2,FALSE)</f>
        <v>55</v>
      </c>
      <c r="F38" s="11"/>
      <c r="G38" s="6" t="str">
        <f>CONCATENATE($E$6," ",listaItem[[#This Row],[idLista]],", '",listaItem[[#This Row],[Nombre]],"',",D38)</f>
        <v>EXEC ADD_LISTAITEM 55, 'NEGATIVO',0</v>
      </c>
      <c r="H38" s="9"/>
      <c r="I38" s="9"/>
      <c r="J38" s="9"/>
      <c r="K38" s="11"/>
      <c r="L38" s="11"/>
      <c r="M38" s="9">
        <v>30</v>
      </c>
      <c r="N38" s="100" t="s">
        <v>102</v>
      </c>
      <c r="O38" s="105">
        <v>30</v>
      </c>
      <c r="P38" s="104">
        <f>VLOOKUP(itemsnu[[#This Row],[Columna1]],ITEMS[],2,FALSE)</f>
        <v>143</v>
      </c>
    </row>
    <row r="39" spans="1:16" x14ac:dyDescent="0.25">
      <c r="A39" s="17" t="s">
        <v>53</v>
      </c>
      <c r="B39" s="11">
        <v>31</v>
      </c>
      <c r="C39" s="11" t="s">
        <v>189</v>
      </c>
      <c r="D39" s="24">
        <v>1</v>
      </c>
      <c r="E39" s="11">
        <f>VLOOKUP(A39,ITEMS[],2,FALSE)</f>
        <v>56</v>
      </c>
      <c r="F39" s="11"/>
      <c r="G39" s="6" t="str">
        <f>CONCATENATE($E$6," ",listaItem[[#This Row],[idLista]],", '",listaItem[[#This Row],[Nombre]],"',",D39)</f>
        <v>EXEC ADD_LISTAITEM 56, 'POSITIVO',1</v>
      </c>
      <c r="H39" s="9"/>
      <c r="I39" s="9"/>
      <c r="J39" s="9"/>
      <c r="K39" s="11"/>
      <c r="L39" s="11"/>
      <c r="M39" s="9">
        <v>31</v>
      </c>
      <c r="N39" s="100" t="s">
        <v>103</v>
      </c>
      <c r="O39" s="105">
        <v>31</v>
      </c>
      <c r="P39" s="104">
        <f>VLOOKUP(itemsnu[[#This Row],[Columna1]],ITEMS[],2,FALSE)</f>
        <v>144</v>
      </c>
    </row>
    <row r="40" spans="1:16" x14ac:dyDescent="0.25">
      <c r="A40" s="17" t="s">
        <v>53</v>
      </c>
      <c r="B40" s="11">
        <v>32</v>
      </c>
      <c r="C40" s="11" t="s">
        <v>190</v>
      </c>
      <c r="D40" s="24">
        <v>0</v>
      </c>
      <c r="E40" s="11">
        <f>VLOOKUP(A40,ITEMS[],2,FALSE)</f>
        <v>56</v>
      </c>
      <c r="F40" s="11"/>
      <c r="G40" s="6" t="str">
        <f>CONCATENATE($E$6," ",listaItem[[#This Row],[idLista]],", '",listaItem[[#This Row],[Nombre]],"',",D40)</f>
        <v>EXEC ADD_LISTAITEM 56, 'NEGATIVO',0</v>
      </c>
      <c r="H40" s="9"/>
      <c r="I40" s="9"/>
      <c r="J40" s="9"/>
      <c r="K40" s="11"/>
      <c r="L40" s="11"/>
      <c r="M40" s="9">
        <v>32</v>
      </c>
      <c r="N40" s="100" t="s">
        <v>104</v>
      </c>
      <c r="O40" s="105">
        <v>32</v>
      </c>
      <c r="P40" s="104">
        <f>VLOOKUP(itemsnu[[#This Row],[Columna1]],ITEMS[],2,FALSE)</f>
        <v>145</v>
      </c>
    </row>
    <row r="41" spans="1:16" x14ac:dyDescent="0.25">
      <c r="A41" s="17" t="s">
        <v>47</v>
      </c>
      <c r="B41" s="11">
        <v>33</v>
      </c>
      <c r="C41" s="11" t="s">
        <v>189</v>
      </c>
      <c r="D41" s="24">
        <v>1</v>
      </c>
      <c r="E41" s="11">
        <f>VLOOKUP(A41,ITEMS[],2,FALSE)</f>
        <v>49</v>
      </c>
      <c r="F41" s="11"/>
      <c r="G41" s="6" t="str">
        <f>CONCATENATE($E$6," ",listaItem[[#This Row],[idLista]],", '",listaItem[[#This Row],[Nombre]],"',",D41)</f>
        <v>EXEC ADD_LISTAITEM 49, 'POSITIVO',1</v>
      </c>
      <c r="H41" s="9"/>
      <c r="I41" s="9"/>
      <c r="J41" s="9"/>
      <c r="K41" s="11"/>
      <c r="L41" s="11"/>
      <c r="M41" s="9">
        <v>33</v>
      </c>
      <c r="N41" s="100" t="s">
        <v>105</v>
      </c>
      <c r="O41" s="105">
        <v>33</v>
      </c>
      <c r="P41" s="104">
        <f>VLOOKUP(itemsnu[[#This Row],[Columna1]],ITEMS[],2,FALSE)</f>
        <v>146</v>
      </c>
    </row>
    <row r="42" spans="1:16" x14ac:dyDescent="0.25">
      <c r="A42" s="17" t="s">
        <v>47</v>
      </c>
      <c r="B42" s="11">
        <v>34</v>
      </c>
      <c r="C42" s="11" t="s">
        <v>190</v>
      </c>
      <c r="D42" s="24">
        <v>0</v>
      </c>
      <c r="E42" s="11">
        <f>VLOOKUP(A42,ITEMS[],2,FALSE)</f>
        <v>49</v>
      </c>
      <c r="F42" s="11"/>
      <c r="G42" s="6" t="str">
        <f>CONCATENATE($E$6," ",listaItem[[#This Row],[idLista]],", '",listaItem[[#This Row],[Nombre]],"',",D42)</f>
        <v>EXEC ADD_LISTAITEM 49, 'NEGATIVO',0</v>
      </c>
      <c r="H42" s="9"/>
      <c r="I42" s="9"/>
      <c r="J42" s="9"/>
      <c r="K42" s="11"/>
      <c r="L42" s="11"/>
      <c r="M42" s="9">
        <v>34</v>
      </c>
      <c r="N42" s="100" t="s">
        <v>106</v>
      </c>
      <c r="O42" s="105">
        <v>34</v>
      </c>
      <c r="P42" s="104">
        <f>VLOOKUP(itemsnu[[#This Row],[Columna1]],ITEMS[],2,FALSE)</f>
        <v>147</v>
      </c>
    </row>
    <row r="43" spans="1:16" x14ac:dyDescent="0.25">
      <c r="A43" s="130" t="s">
        <v>401</v>
      </c>
      <c r="B43" s="11">
        <v>35</v>
      </c>
      <c r="C43" s="11" t="s">
        <v>189</v>
      </c>
      <c r="D43" s="24">
        <v>1</v>
      </c>
      <c r="E43" s="11">
        <f>VLOOKUP(A43,ITEMS[],2,FALSE)</f>
        <v>51</v>
      </c>
      <c r="F43" s="11"/>
      <c r="G43" s="6" t="str">
        <f>CONCATENATE($E$6," ",listaItem[[#This Row],[idLista]],", '",listaItem[[#This Row],[Nombre]],"',",D43)</f>
        <v>EXEC ADD_LISTAITEM 51, 'POSITIVO',1</v>
      </c>
      <c r="H43" s="9"/>
      <c r="I43" s="9"/>
      <c r="J43" s="9"/>
      <c r="K43" s="11"/>
      <c r="L43" s="11"/>
      <c r="M43" s="9">
        <v>35</v>
      </c>
      <c r="N43" s="100" t="s">
        <v>107</v>
      </c>
      <c r="O43" s="105">
        <v>35</v>
      </c>
      <c r="P43" s="104">
        <f>VLOOKUP(itemsnu[[#This Row],[Columna1]],ITEMS[],2,FALSE)</f>
        <v>148</v>
      </c>
    </row>
    <row r="44" spans="1:16" x14ac:dyDescent="0.25">
      <c r="A44" s="130" t="s">
        <v>401</v>
      </c>
      <c r="B44" s="11">
        <v>36</v>
      </c>
      <c r="C44" s="11" t="s">
        <v>190</v>
      </c>
      <c r="D44" s="24">
        <v>0</v>
      </c>
      <c r="E44" s="11">
        <f>VLOOKUP(A44,ITEMS[],2,FALSE)</f>
        <v>51</v>
      </c>
      <c r="F44" s="11"/>
      <c r="G44" s="6" t="str">
        <f>CONCATENATE($E$6," ",listaItem[[#This Row],[idLista]],", '",listaItem[[#This Row],[Nombre]],"',",D44)</f>
        <v>EXEC ADD_LISTAITEM 51, 'NEGATIVO',0</v>
      </c>
      <c r="H44" s="9"/>
      <c r="I44" s="9"/>
      <c r="J44" s="9"/>
      <c r="K44" s="11"/>
      <c r="L44" s="11"/>
      <c r="M44" s="9">
        <v>36</v>
      </c>
      <c r="N44" s="100" t="s">
        <v>108</v>
      </c>
      <c r="O44" s="105">
        <v>36</v>
      </c>
      <c r="P44" s="104">
        <f>VLOOKUP(itemsnu[[#This Row],[Columna1]],ITEMS[],2,FALSE)</f>
        <v>149</v>
      </c>
    </row>
    <row r="45" spans="1:16" x14ac:dyDescent="0.25">
      <c r="A45" s="18" t="s">
        <v>331</v>
      </c>
      <c r="B45" s="11">
        <v>37</v>
      </c>
      <c r="C45" s="11" t="s">
        <v>189</v>
      </c>
      <c r="D45" s="24">
        <v>1</v>
      </c>
      <c r="E45" s="11">
        <f>VLOOKUP(A45,ITEMS[],2,FALSE)</f>
        <v>50</v>
      </c>
      <c r="F45" s="11"/>
      <c r="G45" s="6" t="str">
        <f>CONCATENATE($E$6," ",listaItem[[#This Row],[idLista]],", '",listaItem[[#This Row],[Nombre]],"',",D45)</f>
        <v>EXEC ADD_LISTAITEM 50, 'POSITIVO',1</v>
      </c>
      <c r="H45" s="9"/>
      <c r="I45" s="9"/>
      <c r="J45" s="9"/>
      <c r="K45" s="11"/>
      <c r="L45" s="11"/>
      <c r="M45" s="9">
        <v>37</v>
      </c>
      <c r="N45" s="100" t="s">
        <v>109</v>
      </c>
      <c r="O45" s="105">
        <v>37</v>
      </c>
      <c r="P45" s="104">
        <f>VLOOKUP(itemsnu[[#This Row],[Columna1]],ITEMS[],2,FALSE)</f>
        <v>150</v>
      </c>
    </row>
    <row r="46" spans="1:16" x14ac:dyDescent="0.25">
      <c r="A46" s="18" t="s">
        <v>331</v>
      </c>
      <c r="B46" s="11">
        <v>38</v>
      </c>
      <c r="C46" s="11" t="s">
        <v>190</v>
      </c>
      <c r="D46" s="24">
        <v>0</v>
      </c>
      <c r="E46" s="11">
        <f>VLOOKUP(A46,ITEMS[],2,FALSE)</f>
        <v>50</v>
      </c>
      <c r="F46" s="11"/>
      <c r="G46" s="6" t="str">
        <f>CONCATENATE($E$6," ",listaItem[[#This Row],[idLista]],", '",listaItem[[#This Row],[Nombre]],"',",D46)</f>
        <v>EXEC ADD_LISTAITEM 50, 'NEGATIVO',0</v>
      </c>
      <c r="H46" s="71"/>
      <c r="I46" s="71"/>
      <c r="J46" s="9"/>
      <c r="K46" s="11"/>
      <c r="L46" s="11"/>
      <c r="M46" s="9">
        <v>38</v>
      </c>
      <c r="N46" s="100" t="s">
        <v>110</v>
      </c>
      <c r="O46" s="105">
        <v>38</v>
      </c>
      <c r="P46" s="104">
        <f>VLOOKUP(itemsnu[[#This Row],[Columna1]],ITEMS[],2,FALSE)</f>
        <v>151</v>
      </c>
    </row>
    <row r="47" spans="1:16" x14ac:dyDescent="0.25">
      <c r="A47" s="17" t="s">
        <v>54</v>
      </c>
      <c r="B47" s="11">
        <v>39</v>
      </c>
      <c r="C47" s="11" t="s">
        <v>189</v>
      </c>
      <c r="D47" s="24">
        <v>1</v>
      </c>
      <c r="E47" s="11">
        <f>VLOOKUP(A47,ITEMS[],2,FALSE)</f>
        <v>57</v>
      </c>
      <c r="F47" s="11"/>
      <c r="G47" s="6" t="str">
        <f>CONCATENATE($E$6," ",listaItem[[#This Row],[idLista]],", '",listaItem[[#This Row],[Nombre]],"',",D47)</f>
        <v>EXEC ADD_LISTAITEM 57, 'POSITIVO',1</v>
      </c>
      <c r="H47" s="71"/>
      <c r="I47" s="74"/>
      <c r="J47" s="9"/>
      <c r="K47" s="11"/>
      <c r="L47" s="11"/>
      <c r="M47" s="9">
        <v>39</v>
      </c>
      <c r="N47" s="100" t="s">
        <v>111</v>
      </c>
      <c r="O47" s="105">
        <v>39</v>
      </c>
      <c r="P47" s="104">
        <f>VLOOKUP(itemsnu[[#This Row],[Columna1]],ITEMS[],2,FALSE)</f>
        <v>152</v>
      </c>
    </row>
    <row r="48" spans="1:16" x14ac:dyDescent="0.25">
      <c r="A48" s="17" t="s">
        <v>54</v>
      </c>
      <c r="B48" s="11">
        <v>40</v>
      </c>
      <c r="C48" s="11" t="s">
        <v>190</v>
      </c>
      <c r="D48" s="24">
        <v>0</v>
      </c>
      <c r="E48" s="11">
        <f>VLOOKUP(A48,ITEMS[],2,FALSE)</f>
        <v>57</v>
      </c>
      <c r="F48" s="11"/>
      <c r="G48" s="6" t="str">
        <f>CONCATENATE($E$6," ",listaItem[[#This Row],[idLista]],", '",listaItem[[#This Row],[Nombre]],"',",D48)</f>
        <v>EXEC ADD_LISTAITEM 57, 'NEGATIVO',0</v>
      </c>
      <c r="H48" s="71"/>
      <c r="I48" s="74"/>
      <c r="J48" s="9"/>
      <c r="K48" s="11"/>
      <c r="L48" s="11"/>
      <c r="M48" s="9">
        <v>40</v>
      </c>
      <c r="N48" s="100" t="s">
        <v>112</v>
      </c>
      <c r="O48" s="105">
        <v>40</v>
      </c>
      <c r="P48" s="104">
        <f>VLOOKUP(itemsnu[[#This Row],[Columna1]],ITEMS[],2,FALSE)</f>
        <v>153</v>
      </c>
    </row>
    <row r="49" spans="1:16" x14ac:dyDescent="0.25">
      <c r="A49" s="72" t="s">
        <v>239</v>
      </c>
      <c r="B49" s="11">
        <v>41</v>
      </c>
      <c r="C49" s="11" t="s">
        <v>193</v>
      </c>
      <c r="D49" s="24">
        <v>1</v>
      </c>
      <c r="E49" s="11">
        <f>VLOOKUP(A49,ITEMS[],2,FALSE)</f>
        <v>79</v>
      </c>
      <c r="F49" s="11"/>
      <c r="G49" s="6" t="str">
        <f>CONCATENATE($E$6," ",listaItem[[#This Row],[idLista]],", '",listaItem[[#This Row],[Nombre]],"',",D49)</f>
        <v>EXEC ADD_LISTAITEM 79, 'SI',1</v>
      </c>
      <c r="H49" s="71"/>
      <c r="I49" s="74"/>
      <c r="J49" s="9"/>
      <c r="K49" s="11"/>
      <c r="L49" s="11"/>
      <c r="M49" s="9">
        <v>41</v>
      </c>
      <c r="N49" s="100" t="s">
        <v>113</v>
      </c>
      <c r="O49" s="105">
        <v>41</v>
      </c>
      <c r="P49" s="104">
        <f>VLOOKUP(itemsnu[[#This Row],[Columna1]],ITEMS[],2,FALSE)</f>
        <v>154</v>
      </c>
    </row>
    <row r="50" spans="1:16" x14ac:dyDescent="0.25">
      <c r="A50" s="72" t="s">
        <v>239</v>
      </c>
      <c r="B50" s="11">
        <v>42</v>
      </c>
      <c r="C50" s="11" t="s">
        <v>194</v>
      </c>
      <c r="D50" s="24">
        <v>0</v>
      </c>
      <c r="E50" s="11">
        <f>VLOOKUP(A50,ITEMS[],2,FALSE)</f>
        <v>79</v>
      </c>
      <c r="F50" s="11"/>
      <c r="G50" s="6" t="str">
        <f>CONCATENATE($E$6," ",listaItem[[#This Row],[idLista]],", '",listaItem[[#This Row],[Nombre]],"',",D50)</f>
        <v>EXEC ADD_LISTAITEM 79, 'NO',0</v>
      </c>
      <c r="H50" s="71"/>
      <c r="I50" s="74"/>
      <c r="J50" s="9"/>
      <c r="K50" s="11"/>
      <c r="L50" s="11"/>
      <c r="M50" s="9">
        <v>42</v>
      </c>
      <c r="N50" s="100" t="s">
        <v>114</v>
      </c>
      <c r="O50" s="105">
        <v>42</v>
      </c>
      <c r="P50" s="104">
        <f>VLOOKUP(itemsnu[[#This Row],[Columna1]],ITEMS[],2,FALSE)</f>
        <v>155</v>
      </c>
    </row>
    <row r="51" spans="1:16" x14ac:dyDescent="0.25">
      <c r="A51" s="73" t="s">
        <v>240</v>
      </c>
      <c r="B51" s="11">
        <v>43</v>
      </c>
      <c r="C51" s="11" t="s">
        <v>193</v>
      </c>
      <c r="D51" s="24">
        <v>1</v>
      </c>
      <c r="E51" s="11">
        <f>VLOOKUP(A51,ITEMS[],2,FALSE)</f>
        <v>80</v>
      </c>
      <c r="F51" s="11"/>
      <c r="G51" s="6" t="str">
        <f>CONCATENATE($E$6," ",listaItem[[#This Row],[idLista]],", '",listaItem[[#This Row],[Nombre]],"',",D51)</f>
        <v>EXEC ADD_LISTAITEM 80, 'SI',1</v>
      </c>
      <c r="H51" s="71"/>
      <c r="I51" s="74"/>
      <c r="J51" s="9"/>
      <c r="K51" s="11"/>
      <c r="L51" s="11"/>
      <c r="M51" s="9">
        <v>43</v>
      </c>
      <c r="N51" s="100" t="s">
        <v>115</v>
      </c>
      <c r="O51" s="105">
        <v>43</v>
      </c>
      <c r="P51" s="104">
        <f>VLOOKUP(itemsnu[[#This Row],[Columna1]],ITEMS[],2,FALSE)</f>
        <v>156</v>
      </c>
    </row>
    <row r="52" spans="1:16" x14ac:dyDescent="0.25">
      <c r="A52" s="73" t="s">
        <v>240</v>
      </c>
      <c r="B52" s="11">
        <v>44</v>
      </c>
      <c r="C52" s="11" t="s">
        <v>194</v>
      </c>
      <c r="D52" s="24">
        <v>0</v>
      </c>
      <c r="E52" s="11">
        <f>VLOOKUP(A52,ITEMS[],2,FALSE)</f>
        <v>80</v>
      </c>
      <c r="F52" s="11"/>
      <c r="G52" s="6" t="str">
        <f>CONCATENATE($E$6," ",listaItem[[#This Row],[idLista]],", '",listaItem[[#This Row],[Nombre]],"',",D52)</f>
        <v>EXEC ADD_LISTAITEM 80, 'NO',0</v>
      </c>
      <c r="H52" s="71"/>
      <c r="I52" s="74"/>
      <c r="J52" s="9"/>
      <c r="K52" s="11"/>
      <c r="L52" s="11"/>
      <c r="M52" s="9">
        <v>44</v>
      </c>
      <c r="N52" s="100" t="s">
        <v>116</v>
      </c>
      <c r="O52" s="105">
        <v>44</v>
      </c>
      <c r="P52" s="104">
        <f>VLOOKUP(itemsnu[[#This Row],[Columna1]],ITEMS[],2,FALSE)</f>
        <v>157</v>
      </c>
    </row>
    <row r="53" spans="1:16" x14ac:dyDescent="0.25">
      <c r="A53" s="72" t="s">
        <v>241</v>
      </c>
      <c r="B53" s="11">
        <v>45</v>
      </c>
      <c r="C53" s="11" t="s">
        <v>193</v>
      </c>
      <c r="D53" s="24">
        <v>1</v>
      </c>
      <c r="E53" s="11">
        <f>VLOOKUP(A53,ITEMS[],2,FALSE)</f>
        <v>81</v>
      </c>
      <c r="F53" s="11"/>
      <c r="G53" s="6" t="str">
        <f>CONCATENATE($E$6," ",listaItem[[#This Row],[idLista]],", '",listaItem[[#This Row],[Nombre]],"',",D53)</f>
        <v>EXEC ADD_LISTAITEM 81, 'SI',1</v>
      </c>
      <c r="H53" s="71"/>
      <c r="I53" s="74"/>
      <c r="J53" s="9"/>
      <c r="K53" s="11"/>
      <c r="L53" s="11"/>
      <c r="M53" s="9">
        <v>45</v>
      </c>
      <c r="N53" s="100" t="s">
        <v>117</v>
      </c>
      <c r="O53" s="105">
        <v>45</v>
      </c>
      <c r="P53" s="104">
        <f>VLOOKUP(itemsnu[[#This Row],[Columna1]],ITEMS[],2,FALSE)</f>
        <v>158</v>
      </c>
    </row>
    <row r="54" spans="1:16" x14ac:dyDescent="0.25">
      <c r="A54" s="72" t="s">
        <v>241</v>
      </c>
      <c r="B54" s="11">
        <v>46</v>
      </c>
      <c r="C54" s="11" t="s">
        <v>194</v>
      </c>
      <c r="D54" s="24">
        <v>0</v>
      </c>
      <c r="E54" s="11">
        <f>VLOOKUP(A54,ITEMS[],2,FALSE)</f>
        <v>81</v>
      </c>
      <c r="F54" s="11"/>
      <c r="G54" s="6" t="str">
        <f>CONCATENATE($E$6," ",listaItem[[#This Row],[idLista]],", '",listaItem[[#This Row],[Nombre]],"',",D54)</f>
        <v>EXEC ADD_LISTAITEM 81, 'NO',0</v>
      </c>
      <c r="H54" s="71"/>
      <c r="I54" s="74"/>
      <c r="J54" s="9"/>
      <c r="K54" s="11"/>
      <c r="L54" s="11"/>
      <c r="M54" s="9">
        <v>46</v>
      </c>
      <c r="N54" s="100" t="s">
        <v>118</v>
      </c>
      <c r="O54" s="105">
        <v>46</v>
      </c>
      <c r="P54" s="104">
        <f>VLOOKUP(itemsnu[[#This Row],[Columna1]],ITEMS[],2,FALSE)</f>
        <v>159</v>
      </c>
    </row>
    <row r="55" spans="1:16" x14ac:dyDescent="0.25">
      <c r="A55" s="73" t="s">
        <v>242</v>
      </c>
      <c r="B55" s="11">
        <v>47</v>
      </c>
      <c r="C55" s="11" t="s">
        <v>193</v>
      </c>
      <c r="D55" s="24">
        <v>1</v>
      </c>
      <c r="E55" s="11">
        <f>VLOOKUP(A55,ITEMS[],2,FALSE)</f>
        <v>82</v>
      </c>
      <c r="F55" s="11"/>
      <c r="G55" s="6" t="str">
        <f>CONCATENATE($E$6," ",listaItem[[#This Row],[idLista]],", '",listaItem[[#This Row],[Nombre]],"',",D55)</f>
        <v>EXEC ADD_LISTAITEM 82, 'SI',1</v>
      </c>
      <c r="H55" s="71"/>
      <c r="I55" s="74"/>
      <c r="J55" s="9"/>
      <c r="K55" s="11"/>
      <c r="L55" s="11"/>
      <c r="M55" s="9">
        <v>47</v>
      </c>
      <c r="N55" s="100" t="s">
        <v>119</v>
      </c>
      <c r="O55" s="105">
        <v>47</v>
      </c>
      <c r="P55" s="104">
        <f>VLOOKUP(itemsnu[[#This Row],[Columna1]],ITEMS[],2,FALSE)</f>
        <v>160</v>
      </c>
    </row>
    <row r="56" spans="1:16" x14ac:dyDescent="0.25">
      <c r="A56" s="73" t="s">
        <v>242</v>
      </c>
      <c r="B56" s="11">
        <v>48</v>
      </c>
      <c r="C56" s="11" t="s">
        <v>194</v>
      </c>
      <c r="D56" s="24">
        <v>0</v>
      </c>
      <c r="E56" s="11">
        <f>VLOOKUP(A56,ITEMS[],2,FALSE)</f>
        <v>82</v>
      </c>
      <c r="F56" s="11"/>
      <c r="G56" s="6" t="str">
        <f>CONCATENATE($E$6," ",listaItem[[#This Row],[idLista]],", '",listaItem[[#This Row],[Nombre]],"',",D56)</f>
        <v>EXEC ADD_LISTAITEM 82, 'NO',0</v>
      </c>
      <c r="H56" s="71"/>
      <c r="I56" s="71"/>
      <c r="J56" s="9"/>
      <c r="K56" s="11"/>
      <c r="L56" s="11"/>
      <c r="M56" s="9">
        <v>48</v>
      </c>
      <c r="N56" s="100" t="s">
        <v>120</v>
      </c>
      <c r="O56" s="105">
        <v>48</v>
      </c>
      <c r="P56" s="104">
        <f>VLOOKUP(itemsnu[[#This Row],[Columna1]],ITEMS[],2,FALSE)</f>
        <v>161</v>
      </c>
    </row>
    <row r="57" spans="1:16" x14ac:dyDescent="0.25">
      <c r="A57" s="72" t="s">
        <v>243</v>
      </c>
      <c r="B57" s="11">
        <v>49</v>
      </c>
      <c r="C57" s="11" t="s">
        <v>193</v>
      </c>
      <c r="D57" s="24">
        <v>1</v>
      </c>
      <c r="E57" s="11">
        <f>VLOOKUP(A57,ITEMS[],2,FALSE)</f>
        <v>83</v>
      </c>
      <c r="F57" s="11"/>
      <c r="G57" s="6" t="str">
        <f>CONCATENATE($E$6," ",listaItem[[#This Row],[idLista]],", '",listaItem[[#This Row],[Nombre]],"',",D57)</f>
        <v>EXEC ADD_LISTAITEM 83, 'SI',1</v>
      </c>
      <c r="H57" s="9"/>
      <c r="I57" s="9"/>
      <c r="J57" s="9"/>
      <c r="K57" s="11"/>
      <c r="L57" s="11"/>
      <c r="M57" s="9">
        <v>49</v>
      </c>
      <c r="N57" s="101" t="s">
        <v>10</v>
      </c>
      <c r="O57" s="105">
        <v>49</v>
      </c>
      <c r="P57" s="106">
        <f>VLOOKUP(itemsnu[[#This Row],[Columna1]],ITEMS[],2,FALSE)</f>
        <v>12</v>
      </c>
    </row>
    <row r="58" spans="1:16" x14ac:dyDescent="0.25">
      <c r="A58" s="72" t="s">
        <v>243</v>
      </c>
      <c r="B58" s="11">
        <v>50</v>
      </c>
      <c r="C58" s="11" t="s">
        <v>194</v>
      </c>
      <c r="D58" s="24">
        <v>0</v>
      </c>
      <c r="E58" s="11">
        <f>VLOOKUP(A58,ITEMS[],2,FALSE)</f>
        <v>83</v>
      </c>
      <c r="F58" s="11"/>
      <c r="G58" s="6" t="str">
        <f>CONCATENATE($E$6," ",listaItem[[#This Row],[idLista]],", '",listaItem[[#This Row],[Nombre]],"',",D58)</f>
        <v>EXEC ADD_LISTAITEM 83, 'NO',0</v>
      </c>
      <c r="H58" s="9"/>
      <c r="I58" s="9"/>
      <c r="J58" s="9"/>
      <c r="K58" s="11"/>
      <c r="L58" s="11"/>
      <c r="M58" s="9">
        <v>50</v>
      </c>
      <c r="N58" s="101" t="s">
        <v>11</v>
      </c>
      <c r="O58" s="105">
        <v>50</v>
      </c>
      <c r="P58" s="106">
        <f>VLOOKUP(itemsnu[[#This Row],[Columna1]],ITEMS[],2,FALSE)</f>
        <v>13</v>
      </c>
    </row>
    <row r="59" spans="1:16" x14ac:dyDescent="0.25">
      <c r="A59" s="73" t="s">
        <v>244</v>
      </c>
      <c r="B59" s="11">
        <v>51</v>
      </c>
      <c r="C59" s="11" t="s">
        <v>193</v>
      </c>
      <c r="D59" s="24">
        <v>1</v>
      </c>
      <c r="E59" s="11">
        <f>VLOOKUP(A59,ITEMS[],2,FALSE)</f>
        <v>84</v>
      </c>
      <c r="F59" s="11"/>
      <c r="G59" s="6" t="str">
        <f>CONCATENATE($E$6," ",listaItem[[#This Row],[idLista]],", '",listaItem[[#This Row],[Nombre]],"',",D59)</f>
        <v>EXEC ADD_LISTAITEM 84, 'SI',1</v>
      </c>
      <c r="H59" s="9"/>
      <c r="I59" s="9"/>
      <c r="J59" s="9"/>
      <c r="K59" s="11"/>
      <c r="L59" s="11"/>
      <c r="M59" s="9">
        <v>51</v>
      </c>
      <c r="N59" s="101" t="s">
        <v>191</v>
      </c>
      <c r="O59" s="105">
        <v>51</v>
      </c>
      <c r="P59" s="106">
        <f>VLOOKUP(itemsnu[[#This Row],[Columna1]],ITEMS[],2,FALSE)</f>
        <v>17</v>
      </c>
    </row>
    <row r="60" spans="1:16" x14ac:dyDescent="0.25">
      <c r="A60" s="73" t="s">
        <v>244</v>
      </c>
      <c r="B60" s="11">
        <v>52</v>
      </c>
      <c r="C60" s="11" t="s">
        <v>194</v>
      </c>
      <c r="D60" s="24">
        <v>0</v>
      </c>
      <c r="E60" s="11">
        <f>VLOOKUP(A60,ITEMS[],2,FALSE)</f>
        <v>84</v>
      </c>
      <c r="F60" s="11"/>
      <c r="G60" s="6" t="str">
        <f>CONCATENATE($E$6," ",listaItem[[#This Row],[idLista]],", '",listaItem[[#This Row],[Nombre]],"',",D60)</f>
        <v>EXEC ADD_LISTAITEM 84, 'NO',0</v>
      </c>
      <c r="H60" s="9"/>
      <c r="I60" s="9"/>
      <c r="J60" s="9"/>
      <c r="K60" s="11"/>
      <c r="L60" s="11"/>
      <c r="M60" s="9">
        <v>52</v>
      </c>
      <c r="N60" s="101" t="s">
        <v>300</v>
      </c>
      <c r="O60" s="105">
        <v>52</v>
      </c>
      <c r="P60" s="106">
        <f>VLOOKUP(itemsnu[[#This Row],[Columna1]],ITEMS[],2,FALSE)</f>
        <v>28</v>
      </c>
    </row>
    <row r="61" spans="1:16" x14ac:dyDescent="0.25">
      <c r="A61" s="58" t="s">
        <v>246</v>
      </c>
      <c r="B61" s="11">
        <v>53</v>
      </c>
      <c r="C61" s="11" t="s">
        <v>193</v>
      </c>
      <c r="D61" s="24">
        <v>1</v>
      </c>
      <c r="E61" s="11">
        <f>VLOOKUP(A61,ITEMS[],2,FALSE)</f>
        <v>86</v>
      </c>
      <c r="F61" s="11"/>
      <c r="G61" s="6" t="str">
        <f>CONCATENATE($E$6," ",listaItem[[#This Row],[idLista]],", '",listaItem[[#This Row],[Nombre]],"',",D61)</f>
        <v>EXEC ADD_LISTAITEM 86, 'SI',1</v>
      </c>
      <c r="H61" s="9"/>
      <c r="I61" s="9"/>
      <c r="J61" s="9"/>
      <c r="K61" s="11"/>
      <c r="L61" s="11"/>
      <c r="M61" s="9">
        <v>53</v>
      </c>
      <c r="N61" s="101" t="s">
        <v>309</v>
      </c>
      <c r="O61" s="105">
        <v>53</v>
      </c>
      <c r="P61" s="106">
        <f>VLOOKUP(itemsnu[[#This Row],[Columna1]],ITEMS[],2,FALSE)</f>
        <v>187</v>
      </c>
    </row>
    <row r="62" spans="1:16" x14ac:dyDescent="0.25">
      <c r="A62" s="58" t="s">
        <v>246</v>
      </c>
      <c r="B62" s="11">
        <v>54</v>
      </c>
      <c r="C62" s="11" t="s">
        <v>194</v>
      </c>
      <c r="D62" s="24">
        <v>0</v>
      </c>
      <c r="E62" s="11">
        <f>VLOOKUP(A62,ITEMS[],2,FALSE)</f>
        <v>86</v>
      </c>
      <c r="F62" s="11"/>
      <c r="G62" s="6" t="str">
        <f>CONCATENATE($E$6," ",listaItem[[#This Row],[idLista]],", '",listaItem[[#This Row],[Nombre]],"',",D62)</f>
        <v>EXEC ADD_LISTAITEM 86, 'NO',0</v>
      </c>
      <c r="H62" s="9"/>
      <c r="I62" s="9"/>
      <c r="J62" s="9"/>
      <c r="K62" s="11"/>
      <c r="L62" s="11"/>
      <c r="M62" s="9">
        <v>54</v>
      </c>
      <c r="N62" s="77" t="s">
        <v>310</v>
      </c>
      <c r="O62" s="105">
        <v>54</v>
      </c>
      <c r="P62" s="106">
        <f>VLOOKUP(itemsnu[[#This Row],[Columna1]],ITEMS[],2,FALSE)</f>
        <v>188</v>
      </c>
    </row>
    <row r="63" spans="1:16" x14ac:dyDescent="0.25">
      <c r="A63" s="59" t="s">
        <v>247</v>
      </c>
      <c r="B63" s="11">
        <v>55</v>
      </c>
      <c r="C63" s="11" t="s">
        <v>193</v>
      </c>
      <c r="D63" s="24">
        <v>1</v>
      </c>
      <c r="E63" s="11">
        <f>VLOOKUP(A63,ITEMS[],2,FALSE)</f>
        <v>87</v>
      </c>
      <c r="F63" s="11"/>
      <c r="G63" s="6" t="str">
        <f>CONCATENATE($E$6," ",listaItem[[#This Row],[idLista]],", '",listaItem[[#This Row],[Nombre]],"',",D63)</f>
        <v>EXEC ADD_LISTAITEM 87, 'SI',1</v>
      </c>
      <c r="H63" s="9"/>
      <c r="I63" s="9"/>
      <c r="J63" s="9"/>
      <c r="K63" s="11"/>
      <c r="L63" s="11"/>
      <c r="M63" s="9">
        <v>55</v>
      </c>
      <c r="N63" s="101" t="s">
        <v>329</v>
      </c>
      <c r="O63" s="105">
        <v>55</v>
      </c>
      <c r="P63" s="106">
        <f>VLOOKUP(itemsnu[[#This Row],[Columna1]],ITEMS[],2,FALSE)</f>
        <v>189</v>
      </c>
    </row>
    <row r="64" spans="1:16" x14ac:dyDescent="0.25">
      <c r="A64" s="59" t="s">
        <v>247</v>
      </c>
      <c r="B64" s="11">
        <v>56</v>
      </c>
      <c r="C64" s="11" t="s">
        <v>194</v>
      </c>
      <c r="D64" s="24">
        <v>0</v>
      </c>
      <c r="E64" s="11">
        <f>VLOOKUP(A64,ITEMS[],2,FALSE)</f>
        <v>87</v>
      </c>
      <c r="F64" s="11"/>
      <c r="G64" s="6" t="str">
        <f>CONCATENATE($E$6," ",listaItem[[#This Row],[idLista]],", '",listaItem[[#This Row],[Nombre]],"',",D64)</f>
        <v>EXEC ADD_LISTAITEM 87, 'NO',0</v>
      </c>
      <c r="H64" s="9"/>
      <c r="I64" s="58"/>
      <c r="J64" s="9"/>
      <c r="K64" s="11"/>
      <c r="L64" s="11"/>
      <c r="M64" s="9">
        <v>56</v>
      </c>
      <c r="N64" s="101" t="s">
        <v>330</v>
      </c>
      <c r="O64" s="105">
        <v>56</v>
      </c>
      <c r="P64" s="106">
        <f>VLOOKUP(itemsnu[[#This Row],[Columna1]],ITEMS[],2,FALSE)</f>
        <v>190</v>
      </c>
    </row>
    <row r="65" spans="1:16" x14ac:dyDescent="0.25">
      <c r="A65" s="58" t="s">
        <v>248</v>
      </c>
      <c r="B65" s="11">
        <v>57</v>
      </c>
      <c r="C65" s="11" t="s">
        <v>193</v>
      </c>
      <c r="D65" s="24">
        <v>1</v>
      </c>
      <c r="E65" s="11">
        <f>VLOOKUP(A65,ITEMS[],2,FALSE)</f>
        <v>88</v>
      </c>
      <c r="F65" s="11"/>
      <c r="G65" s="6" t="str">
        <f>CONCATENATE($E$6," ",listaItem[[#This Row],[idLista]],", '",listaItem[[#This Row],[Nombre]],"',",D65)</f>
        <v>EXEC ADD_LISTAITEM 88, 'SI',1</v>
      </c>
      <c r="H65" s="9"/>
      <c r="I65" s="59"/>
      <c r="J65" s="9"/>
      <c r="K65" s="11"/>
      <c r="L65" s="11"/>
      <c r="M65" s="9">
        <v>57</v>
      </c>
      <c r="N65" s="101" t="s">
        <v>42</v>
      </c>
      <c r="O65" s="105">
        <v>57</v>
      </c>
      <c r="P65" s="106">
        <f>VLOOKUP(itemsnu[[#This Row],[Columna1]],ITEMS[],2,FALSE)</f>
        <v>191</v>
      </c>
    </row>
    <row r="66" spans="1:16" x14ac:dyDescent="0.25">
      <c r="A66" s="58" t="s">
        <v>248</v>
      </c>
      <c r="B66" s="11">
        <v>58</v>
      </c>
      <c r="C66" s="11" t="s">
        <v>194</v>
      </c>
      <c r="D66" s="24">
        <v>0</v>
      </c>
      <c r="E66" s="11">
        <f>VLOOKUP(A66,ITEMS[],2,FALSE)</f>
        <v>88</v>
      </c>
      <c r="F66" s="11"/>
      <c r="G66" s="6" t="str">
        <f>CONCATENATE($E$6," ",listaItem[[#This Row],[idLista]],", '",listaItem[[#This Row],[Nombre]],"',",D66)</f>
        <v>EXEC ADD_LISTAITEM 88, 'NO',0</v>
      </c>
      <c r="H66" s="9"/>
      <c r="I66" s="58"/>
      <c r="J66" s="9"/>
      <c r="K66" s="11"/>
      <c r="L66" s="11"/>
      <c r="M66" s="9">
        <v>58</v>
      </c>
      <c r="N66" s="101" t="s">
        <v>43</v>
      </c>
      <c r="O66" s="105">
        <v>58</v>
      </c>
      <c r="P66" s="106">
        <f>VLOOKUP(itemsnu[[#This Row],[Columna1]],ITEMS[],2,FALSE)</f>
        <v>42</v>
      </c>
    </row>
    <row r="67" spans="1:16" x14ac:dyDescent="0.25">
      <c r="A67" s="59" t="s">
        <v>249</v>
      </c>
      <c r="B67" s="11">
        <v>59</v>
      </c>
      <c r="C67" s="11" t="s">
        <v>193</v>
      </c>
      <c r="D67" s="24">
        <v>1</v>
      </c>
      <c r="E67" s="11">
        <f>VLOOKUP(A67,ITEMS[],2,FALSE)</f>
        <v>89</v>
      </c>
      <c r="F67" s="11"/>
      <c r="G67" s="6" t="str">
        <f>CONCATENATE($E$6," ",listaItem[[#This Row],[idLista]],", '",listaItem[[#This Row],[Nombre]],"',",D67)</f>
        <v>EXEC ADD_LISTAITEM 89, 'SI',1</v>
      </c>
      <c r="H67" s="9"/>
      <c r="I67" s="59"/>
      <c r="J67" s="9"/>
      <c r="K67" s="11"/>
      <c r="L67" s="11"/>
      <c r="M67" s="9">
        <v>59</v>
      </c>
      <c r="N67" s="102" t="s">
        <v>45</v>
      </c>
      <c r="O67" s="105">
        <v>59</v>
      </c>
      <c r="P67" s="84">
        <f>VLOOKUP(itemsnu[[#This Row],[Columna1]],ITEMS[],2,FALSE)</f>
        <v>43</v>
      </c>
    </row>
    <row r="68" spans="1:16" ht="26.25" customHeight="1" x14ac:dyDescent="0.25">
      <c r="A68" s="59" t="s">
        <v>249</v>
      </c>
      <c r="B68" s="11">
        <v>60</v>
      </c>
      <c r="C68" s="11" t="s">
        <v>194</v>
      </c>
      <c r="D68" s="24">
        <v>0</v>
      </c>
      <c r="E68" s="11">
        <f>VLOOKUP(A68,ITEMS[],2,FALSE)</f>
        <v>89</v>
      </c>
      <c r="F68" s="11"/>
      <c r="G68" s="6" t="str">
        <f>CONCATENATE($E$6," ",listaItem[[#This Row],[idLista]],", '",listaItem[[#This Row],[Nombre]],"',",D68)</f>
        <v>EXEC ADD_LISTAITEM 89, 'NO',0</v>
      </c>
      <c r="H68" s="9"/>
      <c r="I68" s="58"/>
      <c r="J68" s="9"/>
      <c r="K68" s="11"/>
      <c r="L68" s="11"/>
      <c r="M68" s="9">
        <v>60</v>
      </c>
      <c r="N68" s="102" t="s">
        <v>44</v>
      </c>
      <c r="O68" s="105">
        <v>60</v>
      </c>
      <c r="P68" s="84">
        <f>VLOOKUP(itemsnu[[#This Row],[Columna1]],ITEMS[],2,FALSE)</f>
        <v>44</v>
      </c>
    </row>
    <row r="69" spans="1:16" x14ac:dyDescent="0.25">
      <c r="A69" s="58" t="s">
        <v>250</v>
      </c>
      <c r="B69" s="11">
        <v>61</v>
      </c>
      <c r="C69" s="11" t="s">
        <v>193</v>
      </c>
      <c r="D69" s="24">
        <v>1</v>
      </c>
      <c r="E69" s="11">
        <f>VLOOKUP(A69,ITEMS[],2,FALSE)</f>
        <v>90</v>
      </c>
      <c r="F69" s="11"/>
      <c r="G69" s="6" t="str">
        <f>CONCATENATE($E$6," ",listaItem[[#This Row],[idLista]],", '",listaItem[[#This Row],[Nombre]],"',",D69)</f>
        <v>EXEC ADD_LISTAITEM 90, 'SI',1</v>
      </c>
      <c r="H69" s="9"/>
      <c r="I69" s="59"/>
      <c r="J69" s="9"/>
      <c r="K69" s="11"/>
      <c r="L69" s="11"/>
      <c r="M69" s="9">
        <v>61</v>
      </c>
      <c r="N69" s="102" t="s">
        <v>55</v>
      </c>
      <c r="O69" s="105">
        <v>61</v>
      </c>
      <c r="P69" s="84">
        <f>VLOOKUP(itemsnu[[#This Row],[Columna1]],ITEMS[],2,FALSE)</f>
        <v>45</v>
      </c>
    </row>
    <row r="70" spans="1:16" x14ac:dyDescent="0.25">
      <c r="A70" s="58" t="s">
        <v>250</v>
      </c>
      <c r="B70" s="11">
        <v>62</v>
      </c>
      <c r="C70" s="11" t="s">
        <v>194</v>
      </c>
      <c r="D70" s="24">
        <v>0</v>
      </c>
      <c r="E70" s="11">
        <f>VLOOKUP(A70,ITEMS[],2,FALSE)</f>
        <v>90</v>
      </c>
      <c r="F70" s="11"/>
      <c r="G70" s="6" t="str">
        <f>CONCATENATE($E$6," ",listaItem[[#This Row],[idLista]],", '",listaItem[[#This Row],[Nombre]],"',",D70)</f>
        <v>EXEC ADD_LISTAITEM 90, 'NO',0</v>
      </c>
      <c r="H70" s="9"/>
      <c r="I70" s="58"/>
      <c r="J70" s="9"/>
      <c r="K70" s="11"/>
      <c r="L70" s="11"/>
      <c r="M70" s="9">
        <v>62</v>
      </c>
      <c r="N70" s="102" t="s">
        <v>324</v>
      </c>
      <c r="O70" s="105">
        <v>62</v>
      </c>
      <c r="P70" s="84">
        <f>VLOOKUP(itemsnu[[#This Row],[Columna1]],ITEMS[],2,FALSE)</f>
        <v>46</v>
      </c>
    </row>
    <row r="71" spans="1:16" x14ac:dyDescent="0.25">
      <c r="A71" s="59" t="s">
        <v>251</v>
      </c>
      <c r="B71" s="11">
        <v>63</v>
      </c>
      <c r="C71" s="11" t="s">
        <v>193</v>
      </c>
      <c r="D71" s="24">
        <v>1</v>
      </c>
      <c r="E71" s="11">
        <f>VLOOKUP(A71,ITEMS[],2,FALSE)</f>
        <v>91</v>
      </c>
      <c r="F71" s="11"/>
      <c r="G71" s="6" t="str">
        <f>CONCATENATE($E$6," ",listaItem[[#This Row],[idLista]],", '",listaItem[[#This Row],[Nombre]],"',",D71)</f>
        <v>EXEC ADD_LISTAITEM 91, 'SI',1</v>
      </c>
      <c r="H71" s="9"/>
      <c r="I71" s="59"/>
      <c r="J71" s="9"/>
      <c r="K71" s="11"/>
      <c r="L71" s="11"/>
      <c r="M71" s="9">
        <v>63</v>
      </c>
      <c r="N71" s="102" t="s">
        <v>308</v>
      </c>
      <c r="O71" s="105">
        <v>63</v>
      </c>
      <c r="P71" s="84">
        <f>VLOOKUP(itemsnu[[#This Row],[Columna1]],ITEMS[],2,FALSE)</f>
        <v>47</v>
      </c>
    </row>
    <row r="72" spans="1:16" x14ac:dyDescent="0.25">
      <c r="A72" s="59" t="s">
        <v>251</v>
      </c>
      <c r="B72" s="11">
        <v>64</v>
      </c>
      <c r="C72" s="11" t="s">
        <v>194</v>
      </c>
      <c r="D72" s="24">
        <v>0</v>
      </c>
      <c r="E72" s="11">
        <f>VLOOKUP(A72,ITEMS[],2,FALSE)</f>
        <v>91</v>
      </c>
      <c r="F72" s="11"/>
      <c r="G72" s="6" t="str">
        <f>CONCATENATE($E$6," ",listaItem[[#This Row],[idLista]],", '",listaItem[[#This Row],[Nombre]],"',",D72)</f>
        <v>EXEC ADD_LISTAITEM 91, 'NO',0</v>
      </c>
      <c r="H72" s="9"/>
      <c r="I72" s="58"/>
      <c r="J72" s="9"/>
      <c r="K72" s="11"/>
      <c r="L72" s="11"/>
      <c r="M72" s="9">
        <v>64</v>
      </c>
      <c r="N72" s="102" t="s">
        <v>46</v>
      </c>
      <c r="O72" s="105">
        <v>64</v>
      </c>
      <c r="P72" s="84">
        <f>VLOOKUP(itemsnu[[#This Row],[Columna1]],ITEMS[],2,FALSE)</f>
        <v>48</v>
      </c>
    </row>
    <row r="73" spans="1:16" x14ac:dyDescent="0.25">
      <c r="A73" s="58" t="s">
        <v>253</v>
      </c>
      <c r="B73" s="11">
        <v>65</v>
      </c>
      <c r="C73" s="11" t="s">
        <v>193</v>
      </c>
      <c r="D73" s="24">
        <v>1</v>
      </c>
      <c r="E73" s="11">
        <f>VLOOKUP(A73,ITEMS[],2,FALSE)</f>
        <v>100</v>
      </c>
      <c r="F73" s="11"/>
      <c r="G73" s="6" t="str">
        <f>CONCATENATE($E$6," ",listaItem[[#This Row],[idLista]],", '",listaItem[[#This Row],[Nombre]],"',",D73)</f>
        <v>EXEC ADD_LISTAITEM 100, 'SI',1</v>
      </c>
      <c r="H73" s="9"/>
      <c r="I73" s="9"/>
      <c r="J73" s="9"/>
      <c r="K73" s="11"/>
      <c r="L73" s="60"/>
      <c r="M73" s="9">
        <v>65</v>
      </c>
      <c r="N73" s="102" t="s">
        <v>47</v>
      </c>
      <c r="O73" s="105">
        <v>65</v>
      </c>
      <c r="P73" s="84">
        <f>VLOOKUP(itemsnu[[#This Row],[Columna1]],ITEMS[],2,FALSE)</f>
        <v>49</v>
      </c>
    </row>
    <row r="74" spans="1:16" x14ac:dyDescent="0.25">
      <c r="A74" s="58" t="s">
        <v>253</v>
      </c>
      <c r="B74" s="11">
        <v>66</v>
      </c>
      <c r="C74" s="11" t="s">
        <v>194</v>
      </c>
      <c r="D74" s="24">
        <v>0</v>
      </c>
      <c r="E74" s="11">
        <f>VLOOKUP(A74,ITEMS[],2,FALSE)</f>
        <v>100</v>
      </c>
      <c r="F74" s="11"/>
      <c r="G74" s="6" t="str">
        <f>CONCATENATE($E$6," ",listaItem[[#This Row],[idLista]],", '",listaItem[[#This Row],[Nombre]],"',",D74)</f>
        <v>EXEC ADD_LISTAITEM 100, 'NO',0</v>
      </c>
      <c r="H74" s="9"/>
      <c r="I74" s="9"/>
      <c r="J74" s="9"/>
      <c r="K74" s="11"/>
      <c r="L74" s="60"/>
      <c r="M74" s="9">
        <v>66</v>
      </c>
      <c r="N74" s="102" t="s">
        <v>331</v>
      </c>
      <c r="O74" s="105">
        <v>66</v>
      </c>
      <c r="P74" s="84">
        <f>VLOOKUP(itemsnu[[#This Row],[Columna1]],ITEMS[],2,FALSE)</f>
        <v>50</v>
      </c>
    </row>
    <row r="75" spans="1:16" x14ac:dyDescent="0.25">
      <c r="A75" s="59" t="s">
        <v>254</v>
      </c>
      <c r="B75" s="11">
        <v>67</v>
      </c>
      <c r="C75" s="11" t="s">
        <v>193</v>
      </c>
      <c r="D75" s="24">
        <v>1</v>
      </c>
      <c r="E75" s="11">
        <f>VLOOKUP(A75,ITEMS[],2,FALSE)</f>
        <v>101</v>
      </c>
      <c r="F75" s="11"/>
      <c r="G75" s="6" t="str">
        <f>CONCATENATE($E$6," ",listaItem[[#This Row],[idLista]],", '",listaItem[[#This Row],[Nombre]],"',",D75)</f>
        <v>EXEC ADD_LISTAITEM 101, 'SI',1</v>
      </c>
      <c r="H75" s="9"/>
      <c r="I75" s="9"/>
      <c r="J75" s="9"/>
      <c r="K75" s="11"/>
      <c r="L75" s="61"/>
      <c r="M75" s="9">
        <v>67</v>
      </c>
      <c r="N75" s="102" t="s">
        <v>48</v>
      </c>
      <c r="O75" s="105">
        <v>67</v>
      </c>
      <c r="P75" s="84" t="e">
        <f>VLOOKUP(itemsnu[[#This Row],[Columna1]],ITEMS[],2,FALSE)</f>
        <v>#N/A</v>
      </c>
    </row>
    <row r="76" spans="1:16" x14ac:dyDescent="0.25">
      <c r="A76" s="59" t="s">
        <v>254</v>
      </c>
      <c r="B76" s="11">
        <v>68</v>
      </c>
      <c r="C76" s="11" t="s">
        <v>194</v>
      </c>
      <c r="D76" s="24">
        <v>0</v>
      </c>
      <c r="E76" s="11">
        <f>VLOOKUP(A76,ITEMS[],2,FALSE)</f>
        <v>101</v>
      </c>
      <c r="F76" s="11"/>
      <c r="G76" s="6" t="str">
        <f>CONCATENATE($E$6," ",listaItem[[#This Row],[idLista]],", '",listaItem[[#This Row],[Nombre]],"',",D76)</f>
        <v>EXEC ADD_LISTAITEM 101, 'NO',0</v>
      </c>
      <c r="H76" s="9"/>
      <c r="I76" s="9"/>
      <c r="J76" s="9"/>
      <c r="K76" s="11"/>
      <c r="L76" s="61"/>
      <c r="M76" s="9">
        <v>68</v>
      </c>
      <c r="N76" s="102" t="s">
        <v>49</v>
      </c>
      <c r="O76" s="105">
        <v>68</v>
      </c>
      <c r="P76" s="84">
        <f>VLOOKUP(itemsnu[[#This Row],[Columna1]],ITEMS[],2,FALSE)</f>
        <v>52</v>
      </c>
    </row>
    <row r="77" spans="1:16" x14ac:dyDescent="0.25">
      <c r="A77" s="58" t="s">
        <v>255</v>
      </c>
      <c r="B77" s="11">
        <v>69</v>
      </c>
      <c r="C77" s="11" t="s">
        <v>193</v>
      </c>
      <c r="D77" s="24">
        <v>1</v>
      </c>
      <c r="E77" s="11">
        <f>VLOOKUP(A77,ITEMS[],2,FALSE)</f>
        <v>102</v>
      </c>
      <c r="F77" s="11"/>
      <c r="G77" s="6" t="str">
        <f>CONCATENATE($E$6," ",listaItem[[#This Row],[idLista]],", '",listaItem[[#This Row],[Nombre]],"',",D77)</f>
        <v>EXEC ADD_LISTAITEM 102, 'SI',1</v>
      </c>
      <c r="H77" s="9"/>
      <c r="I77" s="9"/>
      <c r="J77" s="9"/>
      <c r="K77" s="11"/>
      <c r="L77" s="11"/>
      <c r="M77" s="9">
        <v>69</v>
      </c>
      <c r="N77" s="102" t="s">
        <v>50</v>
      </c>
      <c r="O77" s="105">
        <v>69</v>
      </c>
      <c r="P77" s="84">
        <f>VLOOKUP(itemsnu[[#This Row],[Columna1]],ITEMS[],2,FALSE)</f>
        <v>53</v>
      </c>
    </row>
    <row r="78" spans="1:16" x14ac:dyDescent="0.25">
      <c r="A78" s="58" t="s">
        <v>255</v>
      </c>
      <c r="B78" s="11">
        <v>70</v>
      </c>
      <c r="C78" s="11" t="s">
        <v>194</v>
      </c>
      <c r="D78" s="24">
        <v>0</v>
      </c>
      <c r="E78" s="11">
        <f>VLOOKUP(A78,ITEMS[],2,FALSE)</f>
        <v>102</v>
      </c>
      <c r="F78" s="11"/>
      <c r="G78" s="6" t="str">
        <f>CONCATENATE($E$6," ",listaItem[[#This Row],[idLista]],", '",listaItem[[#This Row],[Nombre]],"',",D78)</f>
        <v>EXEC ADD_LISTAITEM 102, 'NO',0</v>
      </c>
      <c r="H78" s="9"/>
      <c r="I78" s="9"/>
      <c r="J78" s="9"/>
      <c r="K78" s="11"/>
      <c r="L78" s="11"/>
      <c r="M78" s="9">
        <v>70</v>
      </c>
      <c r="N78" s="102" t="s">
        <v>51</v>
      </c>
      <c r="O78" s="105">
        <v>70</v>
      </c>
      <c r="P78" s="84">
        <f>VLOOKUP(itemsnu[[#This Row],[Columna1]],ITEMS[],2,FALSE)</f>
        <v>54</v>
      </c>
    </row>
    <row r="79" spans="1:16" x14ac:dyDescent="0.25">
      <c r="A79" s="59" t="s">
        <v>256</v>
      </c>
      <c r="B79" s="11">
        <v>71</v>
      </c>
      <c r="C79" s="11" t="s">
        <v>193</v>
      </c>
      <c r="D79" s="24">
        <v>1</v>
      </c>
      <c r="E79" s="11">
        <f>VLOOKUP(A79,ITEMS[],2,FALSE)</f>
        <v>103</v>
      </c>
      <c r="F79" s="11"/>
      <c r="G79" s="6" t="str">
        <f>CONCATENATE($E$6," ",listaItem[[#This Row],[idLista]],", '",listaItem[[#This Row],[Nombre]],"',",D79)</f>
        <v>EXEC ADD_LISTAITEM 103, 'SI',1</v>
      </c>
      <c r="H79" s="9"/>
      <c r="I79" s="9"/>
      <c r="J79" s="9"/>
      <c r="K79" s="11"/>
      <c r="L79" s="11"/>
      <c r="M79" s="9">
        <v>71</v>
      </c>
      <c r="N79" s="102" t="s">
        <v>52</v>
      </c>
      <c r="O79" s="105">
        <v>71</v>
      </c>
      <c r="P79" s="84">
        <f>VLOOKUP(itemsnu[[#This Row],[Columna1]],ITEMS[],2,FALSE)</f>
        <v>55</v>
      </c>
    </row>
    <row r="80" spans="1:16" x14ac:dyDescent="0.25">
      <c r="A80" s="59" t="s">
        <v>256</v>
      </c>
      <c r="B80" s="11">
        <v>72</v>
      </c>
      <c r="C80" s="11" t="s">
        <v>194</v>
      </c>
      <c r="D80" s="24">
        <v>0</v>
      </c>
      <c r="E80" s="11">
        <f>VLOOKUP(A80,ITEMS[],2,FALSE)</f>
        <v>103</v>
      </c>
      <c r="F80" s="11"/>
      <c r="G80" s="6" t="str">
        <f>CONCATENATE($E$6," ",listaItem[[#This Row],[idLista]],", '",listaItem[[#This Row],[Nombre]],"',",D80)</f>
        <v>EXEC ADD_LISTAITEM 103, 'NO',0</v>
      </c>
      <c r="H80" s="9"/>
      <c r="I80" s="9"/>
      <c r="J80" s="9"/>
      <c r="K80" s="11"/>
      <c r="L80" s="11"/>
      <c r="M80" s="9">
        <v>72</v>
      </c>
      <c r="N80" s="102" t="s">
        <v>53</v>
      </c>
      <c r="O80" s="105">
        <v>72</v>
      </c>
      <c r="P80" s="84">
        <f>VLOOKUP(itemsnu[[#This Row],[Columna1]],ITEMS[],2,FALSE)</f>
        <v>56</v>
      </c>
    </row>
    <row r="81" spans="1:16" x14ac:dyDescent="0.25">
      <c r="A81" s="58" t="s">
        <v>257</v>
      </c>
      <c r="B81" s="11">
        <v>73</v>
      </c>
      <c r="C81" s="11" t="s">
        <v>193</v>
      </c>
      <c r="D81" s="24">
        <v>1</v>
      </c>
      <c r="E81" s="11">
        <f>VLOOKUP(A81,ITEMS[],2,FALSE)</f>
        <v>104</v>
      </c>
      <c r="F81" s="11"/>
      <c r="G81" s="6" t="str">
        <f>CONCATENATE($E$6," ",listaItem[[#This Row],[idLista]],", '",listaItem[[#This Row],[Nombre]],"',",D81)</f>
        <v>EXEC ADD_LISTAITEM 104, 'SI',1</v>
      </c>
      <c r="H81" s="9"/>
      <c r="I81" s="9"/>
      <c r="J81" s="9"/>
      <c r="K81" s="11"/>
      <c r="L81" s="11"/>
      <c r="M81" s="9">
        <v>73</v>
      </c>
      <c r="N81" s="102" t="s">
        <v>54</v>
      </c>
      <c r="O81" s="105">
        <v>73</v>
      </c>
      <c r="P81" s="84">
        <f>VLOOKUP(itemsnu[[#This Row],[Columna1]],ITEMS[],2,FALSE)</f>
        <v>57</v>
      </c>
    </row>
    <row r="82" spans="1:16" x14ac:dyDescent="0.25">
      <c r="A82" s="58" t="s">
        <v>257</v>
      </c>
      <c r="B82" s="11">
        <v>74</v>
      </c>
      <c r="C82" s="11" t="s">
        <v>194</v>
      </c>
      <c r="D82" s="24">
        <v>0</v>
      </c>
      <c r="E82" s="11">
        <f>VLOOKUP(A82,ITEMS[],2,FALSE)</f>
        <v>104</v>
      </c>
      <c r="F82" s="11"/>
      <c r="G82" s="6" t="str">
        <f>CONCATENATE($E$6," ",listaItem[[#This Row],[idLista]],", '",listaItem[[#This Row],[Nombre]],"',",D82)</f>
        <v>EXEC ADD_LISTAITEM 104, 'NO',0</v>
      </c>
      <c r="H82" s="9"/>
      <c r="I82" s="9"/>
      <c r="J82" s="9"/>
      <c r="K82" s="11"/>
      <c r="L82" s="11"/>
      <c r="M82" s="9">
        <v>74</v>
      </c>
      <c r="N82" s="101" t="s">
        <v>56</v>
      </c>
      <c r="O82" s="105">
        <v>74</v>
      </c>
      <c r="P82" s="106">
        <f>VLOOKUP(itemsnu[[#This Row],[Columna1]],ITEMS[],2,FALSE)</f>
        <v>58</v>
      </c>
    </row>
    <row r="83" spans="1:16" x14ac:dyDescent="0.25">
      <c r="A83" s="59" t="s">
        <v>258</v>
      </c>
      <c r="B83" s="11">
        <v>75</v>
      </c>
      <c r="C83" s="11" t="s">
        <v>193</v>
      </c>
      <c r="D83" s="24">
        <v>1</v>
      </c>
      <c r="E83" s="11">
        <f>VLOOKUP(A83,ITEMS[],2,FALSE)</f>
        <v>105</v>
      </c>
      <c r="F83" s="11"/>
      <c r="G83" s="6" t="str">
        <f>CONCATENATE($E$6," ",listaItem[[#This Row],[idLista]],", '",listaItem[[#This Row],[Nombre]],"',",D83)</f>
        <v>EXEC ADD_LISTAITEM 105, 'SI',1</v>
      </c>
      <c r="H83" s="9"/>
      <c r="I83" s="58"/>
      <c r="J83" s="9"/>
      <c r="K83" s="11"/>
      <c r="L83" s="11"/>
      <c r="M83" s="9">
        <v>75</v>
      </c>
      <c r="N83" s="102" t="s">
        <v>57</v>
      </c>
      <c r="O83" s="105">
        <v>75</v>
      </c>
      <c r="P83" s="84">
        <f>VLOOKUP(itemsnu[[#This Row],[Columna1]],ITEMS[],2,FALSE)</f>
        <v>59</v>
      </c>
    </row>
    <row r="84" spans="1:16" x14ac:dyDescent="0.25">
      <c r="A84" s="59" t="s">
        <v>258</v>
      </c>
      <c r="B84" s="11">
        <v>76</v>
      </c>
      <c r="C84" s="11" t="s">
        <v>194</v>
      </c>
      <c r="D84" s="24">
        <v>0</v>
      </c>
      <c r="E84" s="11">
        <f>VLOOKUP(A84,ITEMS[],2,FALSE)</f>
        <v>105</v>
      </c>
      <c r="F84" s="11"/>
      <c r="G84" s="6" t="str">
        <f>CONCATENATE($E$6," ",listaItem[[#This Row],[idLista]],", '",listaItem[[#This Row],[Nombre]],"',",D84)</f>
        <v>EXEC ADD_LISTAITEM 105, 'NO',0</v>
      </c>
      <c r="H84" s="9"/>
      <c r="I84" s="59"/>
      <c r="J84" s="9"/>
      <c r="K84" s="11"/>
      <c r="L84" s="11"/>
      <c r="M84" s="9">
        <v>76</v>
      </c>
      <c r="N84" s="102" t="s">
        <v>58</v>
      </c>
      <c r="O84" s="105">
        <v>76</v>
      </c>
      <c r="P84" s="84">
        <f>VLOOKUP(itemsnu[[#This Row],[Columna1]],ITEMS[],2,FALSE)</f>
        <v>60</v>
      </c>
    </row>
    <row r="85" spans="1:16" x14ac:dyDescent="0.25">
      <c r="A85" s="58" t="s">
        <v>264</v>
      </c>
      <c r="B85" s="11">
        <v>77</v>
      </c>
      <c r="C85" s="11" t="s">
        <v>193</v>
      </c>
      <c r="D85" s="24">
        <v>1</v>
      </c>
      <c r="E85" s="11">
        <f>VLOOKUP(A85,ITEMS[],2,FALSE)</f>
        <v>93</v>
      </c>
      <c r="F85" s="11"/>
      <c r="G85" s="6" t="str">
        <f>CONCATENATE($E$6," ",listaItem[[#This Row],[idLista]],", '",listaItem[[#This Row],[Nombre]],"',",D85)</f>
        <v>EXEC ADD_LISTAITEM 93, 'SI',1</v>
      </c>
      <c r="H85" s="9"/>
      <c r="I85" s="58"/>
      <c r="J85" s="9"/>
      <c r="K85" s="11"/>
      <c r="L85" s="11"/>
      <c r="M85" s="9">
        <v>77</v>
      </c>
      <c r="N85" s="102" t="s">
        <v>60</v>
      </c>
      <c r="O85" s="105">
        <v>77</v>
      </c>
      <c r="P85" s="84">
        <f>VLOOKUP(itemsnu[[#This Row],[Columna1]],ITEMS[],2,FALSE)</f>
        <v>62</v>
      </c>
    </row>
    <row r="86" spans="1:16" x14ac:dyDescent="0.25">
      <c r="A86" s="58" t="s">
        <v>264</v>
      </c>
      <c r="B86" s="11">
        <v>78</v>
      </c>
      <c r="C86" s="11" t="s">
        <v>194</v>
      </c>
      <c r="D86" s="24">
        <v>0</v>
      </c>
      <c r="E86" s="11">
        <f>VLOOKUP(A86,ITEMS[],2,FALSE)</f>
        <v>93</v>
      </c>
      <c r="F86" s="11"/>
      <c r="G86" s="6" t="str">
        <f>CONCATENATE($E$6," ",listaItem[[#This Row],[idLista]],", '",listaItem[[#This Row],[Nombre]],"',",D86)</f>
        <v>EXEC ADD_LISTAITEM 93, 'NO',0</v>
      </c>
      <c r="H86" s="9"/>
      <c r="I86" s="59"/>
      <c r="J86" s="9"/>
      <c r="K86" s="11"/>
      <c r="L86" s="11"/>
      <c r="M86" s="9">
        <v>78</v>
      </c>
      <c r="N86" s="102" t="s">
        <v>284</v>
      </c>
      <c r="O86" s="105">
        <v>78</v>
      </c>
      <c r="P86" s="84">
        <f>VLOOKUP(itemsnu[[#This Row],[Columna1]],ITEMS[],2,FALSE)</f>
        <v>67</v>
      </c>
    </row>
    <row r="87" spans="1:16" x14ac:dyDescent="0.25">
      <c r="A87" s="59" t="s">
        <v>265</v>
      </c>
      <c r="B87" s="11">
        <v>79</v>
      </c>
      <c r="C87" s="11" t="s">
        <v>193</v>
      </c>
      <c r="D87" s="24">
        <v>1</v>
      </c>
      <c r="E87" s="11">
        <f>VLOOKUP(A87,ITEMS[],2,FALSE)</f>
        <v>94</v>
      </c>
      <c r="F87" s="11"/>
      <c r="G87" s="6" t="str">
        <f>CONCATENATE($E$6," ",listaItem[[#This Row],[idLista]],", '",listaItem[[#This Row],[Nombre]],"',",D87)</f>
        <v>EXEC ADD_LISTAITEM 94, 'SI',1</v>
      </c>
      <c r="H87" s="9"/>
      <c r="I87" s="58"/>
      <c r="J87" s="9"/>
      <c r="K87" s="11"/>
      <c r="L87" s="11"/>
      <c r="M87" s="9">
        <v>79</v>
      </c>
      <c r="N87" s="102" t="s">
        <v>64</v>
      </c>
      <c r="O87" s="105">
        <v>79</v>
      </c>
      <c r="P87" s="84">
        <f>VLOOKUP(itemsnu[[#This Row],[Columna1]],ITEMS[],2,FALSE)</f>
        <v>68</v>
      </c>
    </row>
    <row r="88" spans="1:16" x14ac:dyDescent="0.25">
      <c r="A88" s="59" t="s">
        <v>265</v>
      </c>
      <c r="B88" s="11">
        <v>80</v>
      </c>
      <c r="C88" s="11" t="s">
        <v>194</v>
      </c>
      <c r="D88" s="24">
        <v>0</v>
      </c>
      <c r="E88" s="11">
        <f>VLOOKUP(A88,ITEMS[],2,FALSE)</f>
        <v>94</v>
      </c>
      <c r="F88" s="11"/>
      <c r="G88" s="6" t="str">
        <f>CONCATENATE($E$6," ",listaItem[[#This Row],[idLista]],", '",listaItem[[#This Row],[Nombre]],"',",D88)</f>
        <v>EXEC ADD_LISTAITEM 94, 'NO',0</v>
      </c>
      <c r="H88" s="9"/>
      <c r="I88" s="59"/>
      <c r="J88" s="9"/>
      <c r="K88" s="11"/>
      <c r="L88" s="11"/>
      <c r="M88" s="9">
        <v>80</v>
      </c>
      <c r="N88" s="102" t="s">
        <v>285</v>
      </c>
      <c r="O88" s="105">
        <v>80</v>
      </c>
      <c r="P88" s="84">
        <f>VLOOKUP(itemsnu[[#This Row],[Columna1]],ITEMS[],2,FALSE)</f>
        <v>69</v>
      </c>
    </row>
    <row r="89" spans="1:16" x14ac:dyDescent="0.25">
      <c r="A89" s="58" t="s">
        <v>266</v>
      </c>
      <c r="B89" s="11">
        <v>81</v>
      </c>
      <c r="C89" s="11" t="s">
        <v>193</v>
      </c>
      <c r="D89" s="24">
        <v>1</v>
      </c>
      <c r="E89" s="11">
        <f>VLOOKUP(A89,ITEMS[],2,FALSE)</f>
        <v>95</v>
      </c>
      <c r="F89" s="11"/>
      <c r="G89" s="6" t="str">
        <f>CONCATENATE($E$6," ",listaItem[[#This Row],[idLista]],", '",listaItem[[#This Row],[Nombre]],"',",D89)</f>
        <v>EXEC ADD_LISTAITEM 95, 'SI',1</v>
      </c>
      <c r="H89" s="9"/>
      <c r="I89" s="58"/>
      <c r="J89" s="9"/>
      <c r="K89" s="11"/>
      <c r="L89" s="11"/>
      <c r="M89" s="9">
        <v>81</v>
      </c>
      <c r="N89" s="102" t="s">
        <v>65</v>
      </c>
      <c r="O89" s="105">
        <v>81</v>
      </c>
      <c r="P89" s="84">
        <f>VLOOKUP(itemsnu[[#This Row],[Columna1]],ITEMS[],2,FALSE)</f>
        <v>70</v>
      </c>
    </row>
    <row r="90" spans="1:16" x14ac:dyDescent="0.25">
      <c r="A90" s="58" t="s">
        <v>266</v>
      </c>
      <c r="B90" s="11">
        <v>82</v>
      </c>
      <c r="C90" s="11" t="s">
        <v>194</v>
      </c>
      <c r="D90" s="24">
        <v>0</v>
      </c>
      <c r="E90" s="11">
        <f>VLOOKUP(A90,ITEMS[],2,FALSE)</f>
        <v>95</v>
      </c>
      <c r="F90" s="11"/>
      <c r="G90" s="6" t="str">
        <f>CONCATENATE($E$6," ",listaItem[[#This Row],[idLista]],", '",listaItem[[#This Row],[Nombre]],"',",D90)</f>
        <v>EXEC ADD_LISTAITEM 95, 'NO',0</v>
      </c>
      <c r="H90" s="9"/>
      <c r="I90" s="59"/>
      <c r="J90" s="9"/>
      <c r="K90" s="11"/>
      <c r="L90" s="11"/>
      <c r="M90" s="9">
        <v>82</v>
      </c>
      <c r="N90" s="102" t="s">
        <v>66</v>
      </c>
      <c r="O90" s="105">
        <v>82</v>
      </c>
      <c r="P90" s="84">
        <f>VLOOKUP(itemsnu[[#This Row],[Columna1]],ITEMS[],2,FALSE)</f>
        <v>71</v>
      </c>
    </row>
    <row r="91" spans="1:16" x14ac:dyDescent="0.25">
      <c r="A91" s="59" t="s">
        <v>267</v>
      </c>
      <c r="B91" s="11">
        <v>83</v>
      </c>
      <c r="C91" s="11" t="s">
        <v>193</v>
      </c>
      <c r="D91" s="24">
        <v>1</v>
      </c>
      <c r="E91" s="11">
        <f>VLOOKUP(A91,ITEMS[],2,FALSE)</f>
        <v>96</v>
      </c>
      <c r="F91" s="11"/>
      <c r="G91" s="6" t="str">
        <f>CONCATENATE($E$6," ",listaItem[[#This Row],[idLista]],", '",listaItem[[#This Row],[Nombre]],"',",D91)</f>
        <v>EXEC ADD_LISTAITEM 96, 'SI',1</v>
      </c>
      <c r="H91" s="9"/>
      <c r="I91" s="58"/>
      <c r="J91" s="9"/>
      <c r="K91" s="11"/>
      <c r="L91" s="11"/>
      <c r="M91" s="9">
        <v>83</v>
      </c>
      <c r="N91" s="102" t="s">
        <v>286</v>
      </c>
      <c r="O91" s="105">
        <v>83</v>
      </c>
      <c r="P91" s="84">
        <f>VLOOKUP(itemsnu[[#This Row],[Columna1]],ITEMS[],2,FALSE)</f>
        <v>72</v>
      </c>
    </row>
    <row r="92" spans="1:16" x14ac:dyDescent="0.25">
      <c r="A92" s="59" t="s">
        <v>267</v>
      </c>
      <c r="B92" s="11">
        <v>84</v>
      </c>
      <c r="C92" s="11" t="s">
        <v>194</v>
      </c>
      <c r="D92" s="24">
        <v>0</v>
      </c>
      <c r="E92" s="11">
        <f>VLOOKUP(A92,ITEMS[],2,FALSE)</f>
        <v>96</v>
      </c>
      <c r="F92" s="11"/>
      <c r="G92" s="6" t="str">
        <f>CONCATENATE($E$6," ",listaItem[[#This Row],[idLista]],", '",listaItem[[#This Row],[Nombre]],"',",D92)</f>
        <v>EXEC ADD_LISTAITEM 96, 'NO',0</v>
      </c>
      <c r="H92" s="9"/>
      <c r="I92" s="9"/>
      <c r="J92" s="9"/>
      <c r="K92" s="11"/>
      <c r="L92" s="11"/>
      <c r="M92" s="9">
        <v>84</v>
      </c>
      <c r="N92" s="102" t="s">
        <v>67</v>
      </c>
      <c r="O92" s="105">
        <v>84</v>
      </c>
      <c r="P92" s="84">
        <f>VLOOKUP(itemsnu[[#This Row],[Columna1]],ITEMS[],2,FALSE)</f>
        <v>75</v>
      </c>
    </row>
    <row r="93" spans="1:16" x14ac:dyDescent="0.25">
      <c r="A93" s="58" t="s">
        <v>268</v>
      </c>
      <c r="B93" s="11">
        <v>85</v>
      </c>
      <c r="C93" s="11" t="s">
        <v>193</v>
      </c>
      <c r="D93" s="24">
        <v>1</v>
      </c>
      <c r="E93" s="11">
        <f>VLOOKUP(A93,ITEMS[],2,FALSE)</f>
        <v>97</v>
      </c>
      <c r="F93" s="11"/>
      <c r="G93" s="6" t="str">
        <f>CONCATENATE($E$6," ",listaItem[[#This Row],[idLista]],", '",listaItem[[#This Row],[Nombre]],"',",D93)</f>
        <v>EXEC ADD_LISTAITEM 97, 'SI',1</v>
      </c>
      <c r="H93" s="9"/>
      <c r="I93" s="9"/>
      <c r="J93" s="9"/>
      <c r="K93" s="11"/>
      <c r="L93" s="11"/>
      <c r="M93" s="9">
        <v>85</v>
      </c>
      <c r="N93" s="102" t="s">
        <v>68</v>
      </c>
      <c r="O93" s="105">
        <v>85</v>
      </c>
      <c r="P93" s="84">
        <f>VLOOKUP(itemsnu[[#This Row],[Columna1]],ITEMS[],2,FALSE)</f>
        <v>76</v>
      </c>
    </row>
    <row r="94" spans="1:16" x14ac:dyDescent="0.25">
      <c r="A94" s="58" t="s">
        <v>268</v>
      </c>
      <c r="B94" s="11">
        <v>86</v>
      </c>
      <c r="C94" s="11" t="s">
        <v>194</v>
      </c>
      <c r="D94" s="24">
        <v>0</v>
      </c>
      <c r="E94" s="11">
        <f>VLOOKUP(A94,ITEMS[],2,FALSE)</f>
        <v>97</v>
      </c>
      <c r="F94" s="11"/>
      <c r="G94" s="6" t="str">
        <f>CONCATENATE($E$6," ",listaItem[[#This Row],[idLista]],", '",listaItem[[#This Row],[Nombre]],"',",D94)</f>
        <v>EXEC ADD_LISTAITEM 97, 'NO',0</v>
      </c>
      <c r="H94" s="9"/>
      <c r="I94" s="9"/>
      <c r="J94" s="9"/>
      <c r="K94" s="11"/>
      <c r="L94" s="11"/>
      <c r="M94" s="9">
        <v>86</v>
      </c>
      <c r="N94" s="103" t="s">
        <v>239</v>
      </c>
      <c r="O94" s="105">
        <v>86</v>
      </c>
      <c r="P94" s="105">
        <f>VLOOKUP(itemsnu[[#This Row],[Columna1]],ITEMS[],2,FALSE)</f>
        <v>79</v>
      </c>
    </row>
    <row r="95" spans="1:16" x14ac:dyDescent="0.25">
      <c r="A95" s="59" t="s">
        <v>269</v>
      </c>
      <c r="B95" s="11">
        <v>87</v>
      </c>
      <c r="C95" s="11" t="s">
        <v>193</v>
      </c>
      <c r="D95" s="24">
        <v>1</v>
      </c>
      <c r="E95" s="11">
        <f>VLOOKUP(A95,ITEMS[],2,FALSE)</f>
        <v>98</v>
      </c>
      <c r="F95" s="11"/>
      <c r="G95" s="6" t="str">
        <f>CONCATENATE($E$6," ",listaItem[[#This Row],[idLista]],", '",listaItem[[#This Row],[Nombre]],"',",D95)</f>
        <v>EXEC ADD_LISTAITEM 98, 'SI',1</v>
      </c>
      <c r="H95" s="9"/>
      <c r="I95" s="9"/>
      <c r="J95" s="9"/>
      <c r="K95" s="11"/>
      <c r="L95" s="11"/>
      <c r="M95" s="9">
        <v>87</v>
      </c>
      <c r="N95" s="103" t="s">
        <v>240</v>
      </c>
      <c r="O95" s="105">
        <v>87</v>
      </c>
      <c r="P95" s="105">
        <f>VLOOKUP(itemsnu[[#This Row],[Columna1]],ITEMS[],2,FALSE)</f>
        <v>80</v>
      </c>
    </row>
    <row r="96" spans="1:16" x14ac:dyDescent="0.25">
      <c r="A96" s="59" t="s">
        <v>269</v>
      </c>
      <c r="B96" s="11">
        <v>88</v>
      </c>
      <c r="C96" s="11" t="s">
        <v>194</v>
      </c>
      <c r="D96" s="24">
        <v>0</v>
      </c>
      <c r="E96" s="11">
        <f>VLOOKUP(A96,ITEMS[],2,FALSE)</f>
        <v>98</v>
      </c>
      <c r="F96" s="11"/>
      <c r="G96" s="6" t="str">
        <f>CONCATENATE($E$6," ",listaItem[[#This Row],[idLista]],", '",listaItem[[#This Row],[Nombre]],"',",D96)</f>
        <v>EXEC ADD_LISTAITEM 98, 'NO',0</v>
      </c>
      <c r="H96" s="9"/>
      <c r="I96" s="9"/>
      <c r="J96" s="9"/>
      <c r="K96" s="11"/>
      <c r="L96" s="11"/>
      <c r="M96" s="9">
        <v>88</v>
      </c>
      <c r="N96" s="103" t="s">
        <v>241</v>
      </c>
      <c r="O96" s="105">
        <v>88</v>
      </c>
      <c r="P96" s="105">
        <f>VLOOKUP(itemsnu[[#This Row],[Columna1]],ITEMS[],2,FALSE)</f>
        <v>81</v>
      </c>
    </row>
    <row r="97" spans="1:17" x14ac:dyDescent="0.25">
      <c r="A97" s="16" t="s">
        <v>70</v>
      </c>
      <c r="B97" s="11">
        <v>89</v>
      </c>
      <c r="C97" s="11" t="s">
        <v>189</v>
      </c>
      <c r="D97" s="24">
        <v>1</v>
      </c>
      <c r="E97" s="11">
        <f>VLOOKUP(A97,ITEMS[],2,FALSE)</f>
        <v>108</v>
      </c>
      <c r="F97" s="11"/>
      <c r="G97" s="6" t="str">
        <f>CONCATENATE($E$6," ",listaItem[[#This Row],[idLista]],", '",listaItem[[#This Row],[Nombre]],"',",D97)</f>
        <v>EXEC ADD_LISTAITEM 108, 'POSITIVO',1</v>
      </c>
      <c r="H97" s="9"/>
      <c r="I97" s="9"/>
      <c r="J97" s="9"/>
      <c r="K97" s="11"/>
      <c r="L97" s="11"/>
      <c r="M97" s="9">
        <v>89</v>
      </c>
      <c r="N97" s="103" t="s">
        <v>242</v>
      </c>
      <c r="O97" s="105">
        <v>89</v>
      </c>
      <c r="P97" s="105">
        <f>VLOOKUP(itemsnu[[#This Row],[Columna1]],ITEMS[],2,FALSE)</f>
        <v>82</v>
      </c>
    </row>
    <row r="98" spans="1:17" x14ac:dyDescent="0.25">
      <c r="A98" s="16" t="s">
        <v>70</v>
      </c>
      <c r="B98" s="11">
        <v>90</v>
      </c>
      <c r="C98" s="11" t="s">
        <v>190</v>
      </c>
      <c r="D98" s="24">
        <v>0</v>
      </c>
      <c r="E98" s="11">
        <f>VLOOKUP(A98,ITEMS[],2,FALSE)</f>
        <v>108</v>
      </c>
      <c r="F98" s="11"/>
      <c r="G98" s="6" t="str">
        <f>CONCATENATE($E$6," ",listaItem[[#This Row],[idLista]],", '",listaItem[[#This Row],[Nombre]],"',",D98)</f>
        <v>EXEC ADD_LISTAITEM 108, 'NEGATIVO',0</v>
      </c>
      <c r="H98" s="9"/>
      <c r="I98" s="9"/>
      <c r="J98" s="9"/>
      <c r="K98" s="11"/>
      <c r="L98" s="11"/>
      <c r="M98" s="9">
        <v>90</v>
      </c>
      <c r="N98" s="103" t="s">
        <v>243</v>
      </c>
      <c r="O98" s="105">
        <v>90</v>
      </c>
      <c r="P98" s="105">
        <f>VLOOKUP(itemsnu[[#This Row],[Columna1]],ITEMS[],2,FALSE)</f>
        <v>83</v>
      </c>
    </row>
    <row r="99" spans="1:17" x14ac:dyDescent="0.25">
      <c r="A99" s="58" t="s">
        <v>293</v>
      </c>
      <c r="B99" s="11">
        <v>91</v>
      </c>
      <c r="C99" s="11" t="s">
        <v>193</v>
      </c>
      <c r="D99" s="24">
        <v>1</v>
      </c>
      <c r="E99" s="11">
        <f>VLOOKUP(A99,ITEMS[],2,FALSE)</f>
        <v>176</v>
      </c>
      <c r="F99" s="11"/>
      <c r="G99" s="6" t="str">
        <f>CONCATENATE($E$6," ",listaItem[[#This Row],[idLista]],", '",listaItem[[#This Row],[Nombre]],"',",D99)</f>
        <v>EXEC ADD_LISTAITEM 176, 'SI',1</v>
      </c>
      <c r="H99" s="9"/>
      <c r="I99" s="9"/>
      <c r="J99" s="9"/>
      <c r="K99" s="11"/>
      <c r="L99" s="11"/>
      <c r="M99" s="9">
        <v>91</v>
      </c>
      <c r="N99" s="103" t="s">
        <v>244</v>
      </c>
      <c r="O99" s="105">
        <v>91</v>
      </c>
      <c r="P99" s="105">
        <f>VLOOKUP(itemsnu[[#This Row],[Columna1]],ITEMS[],2,FALSE)</f>
        <v>84</v>
      </c>
    </row>
    <row r="100" spans="1:17" x14ac:dyDescent="0.25">
      <c r="A100" s="58" t="s">
        <v>293</v>
      </c>
      <c r="B100" s="11">
        <v>92</v>
      </c>
      <c r="C100" s="11" t="s">
        <v>194</v>
      </c>
      <c r="D100" s="24">
        <v>0</v>
      </c>
      <c r="E100" s="11">
        <f>VLOOKUP(A100,ITEMS[],2,FALSE)</f>
        <v>176</v>
      </c>
      <c r="F100" s="11"/>
      <c r="G100" s="6" t="str">
        <f>CONCATENATE($E$6," ",listaItem[[#This Row],[idLista]],", '",listaItem[[#This Row],[Nombre]],"',",D100)</f>
        <v>EXEC ADD_LISTAITEM 176, 'NO',0</v>
      </c>
      <c r="H100" s="9"/>
      <c r="I100" s="9"/>
      <c r="J100" s="9"/>
      <c r="K100" s="11"/>
      <c r="L100" s="11"/>
      <c r="M100" s="9">
        <v>92</v>
      </c>
      <c r="N100" s="103" t="s">
        <v>70</v>
      </c>
      <c r="O100" s="105">
        <v>92</v>
      </c>
      <c r="P100" s="105">
        <f>VLOOKUP(itemsnu[[#This Row],[Columna1]],ITEMS[],2,FALSE)</f>
        <v>108</v>
      </c>
    </row>
    <row r="101" spans="1:17" x14ac:dyDescent="0.25">
      <c r="A101" s="59" t="s">
        <v>294</v>
      </c>
      <c r="B101" s="11">
        <v>93</v>
      </c>
      <c r="C101" s="11" t="s">
        <v>193</v>
      </c>
      <c r="D101" s="24">
        <v>1</v>
      </c>
      <c r="E101" s="11">
        <f>VLOOKUP(A101,ITEMS[],2,FALSE)</f>
        <v>177</v>
      </c>
      <c r="F101" s="11"/>
      <c r="G101" s="6" t="str">
        <f>CONCATENATE($E$6," ",listaItem[[#This Row],[idLista]],", '",listaItem[[#This Row],[Nombre]],"',",D101)</f>
        <v>EXEC ADD_LISTAITEM 177, 'SI',1</v>
      </c>
      <c r="H101" s="9"/>
      <c r="I101" s="9"/>
      <c r="J101" s="9"/>
      <c r="K101" s="11"/>
      <c r="L101" s="11"/>
      <c r="M101" s="9">
        <v>93</v>
      </c>
      <c r="N101" s="49" t="s">
        <v>260</v>
      </c>
      <c r="O101" s="105">
        <v>93</v>
      </c>
      <c r="P101" s="105" t="e">
        <f>VLOOKUP(itemsnu[[#This Row],[Columna1]],ITEMS[],2,FALSE)</f>
        <v>#N/A</v>
      </c>
    </row>
    <row r="102" spans="1:17" x14ac:dyDescent="0.25">
      <c r="A102" s="59" t="s">
        <v>294</v>
      </c>
      <c r="B102" s="11">
        <v>94</v>
      </c>
      <c r="C102" s="11" t="s">
        <v>194</v>
      </c>
      <c r="D102" s="24">
        <v>0</v>
      </c>
      <c r="E102" s="11">
        <f>VLOOKUP(A102,ITEMS[],2,FALSE)</f>
        <v>177</v>
      </c>
      <c r="F102" s="11"/>
      <c r="G102" s="6" t="str">
        <f>CONCATENATE($E$6," ",listaItem[[#This Row],[idLista]],", '",listaItem[[#This Row],[Nombre]],"',",D102)</f>
        <v>EXEC ADD_LISTAITEM 177, 'NO',0</v>
      </c>
      <c r="H102" s="9"/>
      <c r="I102" s="58"/>
      <c r="J102" s="9"/>
      <c r="K102" s="11"/>
      <c r="L102" s="11"/>
      <c r="M102" s="9">
        <v>94</v>
      </c>
      <c r="N102" s="49" t="s">
        <v>261</v>
      </c>
      <c r="O102" s="105">
        <v>94</v>
      </c>
      <c r="P102" s="105" t="e">
        <f>VLOOKUP(itemsnu[[#This Row],[Columna1]],ITEMS[],2,FALSE)</f>
        <v>#N/A</v>
      </c>
    </row>
    <row r="103" spans="1:17" x14ac:dyDescent="0.25">
      <c r="A103" s="58" t="s">
        <v>295</v>
      </c>
      <c r="B103" s="11">
        <v>95</v>
      </c>
      <c r="C103" s="11" t="s">
        <v>193</v>
      </c>
      <c r="D103" s="24">
        <v>1</v>
      </c>
      <c r="E103" s="11">
        <f>VLOOKUP(A103,ITEMS[],2,FALSE)</f>
        <v>178</v>
      </c>
      <c r="F103" s="11"/>
      <c r="G103" s="6" t="str">
        <f>CONCATENATE($E$6," ",listaItem[[#This Row],[idLista]],", '",listaItem[[#This Row],[Nombre]],"',",D103)</f>
        <v>EXEC ADD_LISTAITEM 178, 'SI',1</v>
      </c>
      <c r="H103" s="9"/>
      <c r="I103" s="59"/>
      <c r="J103" s="9"/>
      <c r="K103" s="11"/>
      <c r="L103" s="11"/>
      <c r="M103" s="9">
        <v>95</v>
      </c>
      <c r="N103" s="49" t="s">
        <v>262</v>
      </c>
      <c r="O103" s="105">
        <v>95</v>
      </c>
      <c r="P103" s="105" t="e">
        <f>VLOOKUP(itemsnu[[#This Row],[Columna1]],ITEMS[],2,FALSE)</f>
        <v>#N/A</v>
      </c>
    </row>
    <row r="104" spans="1:17" x14ac:dyDescent="0.25">
      <c r="A104" s="58" t="s">
        <v>295</v>
      </c>
      <c r="B104" s="11">
        <v>96</v>
      </c>
      <c r="C104" s="11" t="s">
        <v>194</v>
      </c>
      <c r="D104" s="24">
        <v>0</v>
      </c>
      <c r="E104" s="11">
        <f>VLOOKUP(A104,ITEMS[],2,FALSE)</f>
        <v>178</v>
      </c>
      <c r="F104" s="11"/>
      <c r="G104" s="6" t="str">
        <f>CONCATENATE($E$6," ",listaItem[[#This Row],[idLista]],", '",listaItem[[#This Row],[Nombre]],"',",D104)</f>
        <v>EXEC ADD_LISTAITEM 178, 'NO',0</v>
      </c>
      <c r="H104" s="9"/>
      <c r="I104" s="58"/>
      <c r="J104" s="9"/>
      <c r="K104" s="11"/>
      <c r="L104" s="11"/>
      <c r="M104" s="9">
        <v>96</v>
      </c>
      <c r="N104" s="49" t="s">
        <v>263</v>
      </c>
      <c r="O104" s="105">
        <v>96</v>
      </c>
      <c r="P104" s="105" t="e">
        <f>VLOOKUP(itemsnu[[#This Row],[Columna1]],ITEMS[],2,FALSE)</f>
        <v>#N/A</v>
      </c>
    </row>
    <row r="105" spans="1:17" x14ac:dyDescent="0.25">
      <c r="A105" s="59" t="s">
        <v>296</v>
      </c>
      <c r="B105" s="11">
        <v>97</v>
      </c>
      <c r="C105" s="11" t="s">
        <v>193</v>
      </c>
      <c r="D105" s="24">
        <v>1</v>
      </c>
      <c r="E105" s="11">
        <f>VLOOKUP(A105,ITEMS[],2,FALSE)</f>
        <v>179</v>
      </c>
      <c r="F105" s="11"/>
      <c r="G105" s="6" t="str">
        <f>CONCATENATE($E$6," ",listaItem[[#This Row],[idLista]],", '",listaItem[[#This Row],[Nombre]],"',",D105)</f>
        <v>EXEC ADD_LISTAITEM 179, 'SI',1</v>
      </c>
      <c r="H105" s="9"/>
      <c r="I105" s="59"/>
      <c r="J105" s="9"/>
      <c r="K105" s="11"/>
      <c r="L105" s="11"/>
      <c r="M105" s="9">
        <v>97</v>
      </c>
      <c r="N105" s="103" t="s">
        <v>280</v>
      </c>
      <c r="O105" s="105">
        <v>97</v>
      </c>
      <c r="P105" s="105">
        <f>VLOOKUP(itemsnu[[#This Row],[Columna1]],ITEMS[],2,FALSE)</f>
        <v>169</v>
      </c>
    </row>
    <row r="106" spans="1:17" x14ac:dyDescent="0.25">
      <c r="A106" s="59" t="s">
        <v>296</v>
      </c>
      <c r="B106" s="11">
        <v>98</v>
      </c>
      <c r="C106" s="11" t="s">
        <v>194</v>
      </c>
      <c r="D106" s="24">
        <v>0</v>
      </c>
      <c r="E106" s="11">
        <f>VLOOKUP(A106,ITEMS[],2,FALSE)</f>
        <v>179</v>
      </c>
      <c r="F106" s="11"/>
      <c r="G106" s="6" t="str">
        <f>CONCATENATE($E$6," ",listaItem[[#This Row],[idLista]],", '",listaItem[[#This Row],[Nombre]],"',",D106)</f>
        <v>EXEC ADD_LISTAITEM 179, 'NO',0</v>
      </c>
      <c r="H106" s="9"/>
      <c r="I106" s="58"/>
      <c r="J106" s="9"/>
      <c r="K106" s="11"/>
      <c r="L106" s="11"/>
      <c r="M106" s="9">
        <v>98</v>
      </c>
      <c r="N106" s="103" t="s">
        <v>281</v>
      </c>
      <c r="O106" s="105">
        <v>98</v>
      </c>
      <c r="P106" s="105">
        <f>VLOOKUP(itemsnu[[#This Row],[Columna1]],ITEMS[],2,FALSE)</f>
        <v>170</v>
      </c>
    </row>
    <row r="107" spans="1:17" x14ac:dyDescent="0.25">
      <c r="A107" s="58" t="s">
        <v>297</v>
      </c>
      <c r="B107" s="11">
        <v>99</v>
      </c>
      <c r="C107" s="11" t="s">
        <v>193</v>
      </c>
      <c r="D107" s="24">
        <v>1</v>
      </c>
      <c r="E107" s="11">
        <f>VLOOKUP(A107,ITEMS[],2,FALSE)</f>
        <v>180</v>
      </c>
      <c r="F107" s="11"/>
      <c r="G107" s="6" t="str">
        <f>CONCATENATE($E$6," ",listaItem[[#This Row],[idLista]],", '",listaItem[[#This Row],[Nombre]],"',",D107)</f>
        <v>EXEC ADD_LISTAITEM 180, 'SI',1</v>
      </c>
      <c r="H107" s="9"/>
      <c r="I107" s="59"/>
      <c r="J107" s="9"/>
      <c r="K107" s="11"/>
      <c r="L107" s="11"/>
      <c r="M107" s="9">
        <v>99</v>
      </c>
      <c r="N107" s="103" t="s">
        <v>123</v>
      </c>
      <c r="O107" s="105">
        <v>99</v>
      </c>
      <c r="P107" s="105">
        <f>VLOOKUP(itemsnu[[#This Row],[Columna1]],ITEMS[],2,FALSE)</f>
        <v>173</v>
      </c>
    </row>
    <row r="108" spans="1:17" x14ac:dyDescent="0.25">
      <c r="A108" s="58" t="s">
        <v>297</v>
      </c>
      <c r="B108" s="11">
        <v>100</v>
      </c>
      <c r="C108" s="11" t="s">
        <v>194</v>
      </c>
      <c r="D108" s="24">
        <v>0</v>
      </c>
      <c r="E108" s="11">
        <f>VLOOKUP(A108,ITEMS[],2,FALSE)</f>
        <v>180</v>
      </c>
      <c r="F108" s="11"/>
      <c r="G108" s="6" t="str">
        <f>CONCATENATE($E$6," ",listaItem[[#This Row],[idLista]],", '",listaItem[[#This Row],[Nombre]],"',",D108)</f>
        <v>EXEC ADD_LISTAITEM 180, 'NO',0</v>
      </c>
      <c r="H108" s="9"/>
      <c r="I108" s="58"/>
      <c r="J108" s="9"/>
      <c r="K108" s="11"/>
      <c r="L108" s="72"/>
      <c r="M108" s="9">
        <v>100</v>
      </c>
      <c r="N108" s="49" t="s">
        <v>246</v>
      </c>
      <c r="O108" s="105">
        <v>100</v>
      </c>
      <c r="P108" s="105">
        <f>VLOOKUP(itemsnu[[#This Row],[Columna1]],ITEMS[],2,FALSE)</f>
        <v>86</v>
      </c>
      <c r="Q108" s="28"/>
    </row>
    <row r="109" spans="1:17" x14ac:dyDescent="0.25">
      <c r="A109" s="59" t="s">
        <v>298</v>
      </c>
      <c r="B109" s="11">
        <v>101</v>
      </c>
      <c r="C109" s="11" t="s">
        <v>193</v>
      </c>
      <c r="D109" s="24">
        <v>1</v>
      </c>
      <c r="E109" s="11">
        <f>VLOOKUP(A109,ITEMS[],2,FALSE)</f>
        <v>181</v>
      </c>
      <c r="F109" s="11"/>
      <c r="G109" s="6" t="str">
        <f>CONCATENATE($E$6," ",listaItem[[#This Row],[idLista]],", '",listaItem[[#This Row],[Nombre]],"',",D109)</f>
        <v>EXEC ADD_LISTAITEM 181, 'SI',1</v>
      </c>
      <c r="H109" s="9"/>
      <c r="I109" s="59"/>
      <c r="J109" s="9"/>
      <c r="K109" s="11"/>
      <c r="L109" s="73"/>
      <c r="M109" s="9">
        <v>101</v>
      </c>
      <c r="N109" s="49" t="s">
        <v>247</v>
      </c>
      <c r="O109" s="105">
        <v>101</v>
      </c>
      <c r="P109" s="105">
        <f>VLOOKUP(itemsnu[[#This Row],[Columna1]],ITEMS[],2,FALSE)</f>
        <v>87</v>
      </c>
      <c r="Q109" s="28"/>
    </row>
    <row r="110" spans="1:17" x14ac:dyDescent="0.25">
      <c r="A110" s="59" t="s">
        <v>298</v>
      </c>
      <c r="B110" s="11">
        <v>102</v>
      </c>
      <c r="C110" s="11" t="s">
        <v>194</v>
      </c>
      <c r="D110" s="24">
        <v>0</v>
      </c>
      <c r="E110" s="11">
        <f>VLOOKUP(A110,ITEMS[],2,FALSE)</f>
        <v>181</v>
      </c>
      <c r="F110" s="11"/>
      <c r="G110" s="6" t="str">
        <f>CONCATENATE($E$6," ",listaItem[[#This Row],[idLista]],", '",listaItem[[#This Row],[Nombre]],"',",D110)</f>
        <v>EXEC ADD_LISTAITEM 181, 'NO',0</v>
      </c>
      <c r="H110" s="9"/>
      <c r="I110" s="58"/>
      <c r="J110" s="9"/>
      <c r="K110" s="11"/>
      <c r="L110" s="72"/>
      <c r="M110" s="9">
        <v>102</v>
      </c>
      <c r="N110" s="49" t="s">
        <v>248</v>
      </c>
      <c r="O110" s="105">
        <v>102</v>
      </c>
      <c r="P110" s="105">
        <f>VLOOKUP(itemsnu[[#This Row],[Columna1]],ITEMS[],2,FALSE)</f>
        <v>88</v>
      </c>
      <c r="Q110" s="28"/>
    </row>
    <row r="111" spans="1:17" x14ac:dyDescent="0.25">
      <c r="A111" s="19" t="s">
        <v>123</v>
      </c>
      <c r="B111" s="11">
        <v>103</v>
      </c>
      <c r="C111" s="11" t="s">
        <v>189</v>
      </c>
      <c r="D111" s="24">
        <v>1</v>
      </c>
      <c r="E111" s="11">
        <f>VLOOKUP(A111,ITEMS[],2,FALSE)</f>
        <v>173</v>
      </c>
      <c r="F111" s="11"/>
      <c r="G111" s="6" t="str">
        <f>CONCATENATE($E$6," ",listaItem[[#This Row],[idLista]],", '",listaItem[[#This Row],[Nombre]],"',",D111)</f>
        <v>EXEC ADD_LISTAITEM 173, 'POSITIVO',1</v>
      </c>
      <c r="H111" s="9"/>
      <c r="I111" s="9"/>
      <c r="J111" s="9"/>
      <c r="K111" s="11"/>
      <c r="L111" s="73"/>
      <c r="M111" s="9">
        <v>103</v>
      </c>
      <c r="N111" s="49" t="s">
        <v>249</v>
      </c>
      <c r="O111" s="105">
        <v>103</v>
      </c>
      <c r="P111" s="105">
        <f>VLOOKUP(itemsnu[[#This Row],[Columna1]],ITEMS[],2,FALSE)</f>
        <v>89</v>
      </c>
      <c r="Q111" s="28"/>
    </row>
    <row r="112" spans="1:17" x14ac:dyDescent="0.25">
      <c r="A112" s="19" t="s">
        <v>123</v>
      </c>
      <c r="B112" s="11">
        <v>104</v>
      </c>
      <c r="C112" s="11" t="s">
        <v>190</v>
      </c>
      <c r="D112" s="24">
        <v>0</v>
      </c>
      <c r="E112" s="11">
        <f>VLOOKUP(A112,ITEMS[],2,FALSE)</f>
        <v>173</v>
      </c>
      <c r="F112" s="11"/>
      <c r="G112" s="6" t="str">
        <f>CONCATENATE($E$6," ",listaItem[[#This Row],[idLista]],", '",listaItem[[#This Row],[Nombre]],"',",D112)</f>
        <v>EXEC ADD_LISTAITEM 173, 'NEGATIVO',0</v>
      </c>
      <c r="H112" s="9"/>
      <c r="I112" s="9"/>
      <c r="J112" s="9"/>
      <c r="K112" s="11"/>
      <c r="L112" s="72"/>
      <c r="M112" s="9">
        <v>104</v>
      </c>
      <c r="N112" s="49" t="s">
        <v>250</v>
      </c>
      <c r="O112" s="105">
        <v>104</v>
      </c>
      <c r="P112" s="105">
        <f>VLOOKUP(itemsnu[[#This Row],[Columna1]],ITEMS[],2,FALSE)</f>
        <v>90</v>
      </c>
      <c r="Q112" s="28"/>
    </row>
    <row r="113" spans="1:17" ht="30" x14ac:dyDescent="0.25">
      <c r="A113" s="17" t="s">
        <v>57</v>
      </c>
      <c r="B113" s="11">
        <v>105</v>
      </c>
      <c r="C113" s="11" t="s">
        <v>195</v>
      </c>
      <c r="D113" s="24">
        <v>1</v>
      </c>
      <c r="E113" s="11">
        <f>VLOOKUP(A113,ITEMS[],2,FALSE)</f>
        <v>59</v>
      </c>
      <c r="F113" s="11"/>
      <c r="G113" s="6" t="str">
        <f>CONCATENATE($E$6," ",listaItem[[#This Row],[idLista]],", '",listaItem[[#This Row],[Nombre]],"',",D113)</f>
        <v>EXEC ADD_LISTAITEM 59, 'AMARILLO CLARO',1</v>
      </c>
      <c r="H113" s="9"/>
      <c r="I113" s="9"/>
      <c r="J113" s="9"/>
      <c r="K113" s="11"/>
      <c r="L113" s="73"/>
      <c r="M113" s="9">
        <v>105</v>
      </c>
      <c r="N113" s="49" t="s">
        <v>251</v>
      </c>
      <c r="O113" s="105">
        <v>105</v>
      </c>
      <c r="P113" s="105">
        <f>VLOOKUP(itemsnu[[#This Row],[Columna1]],ITEMS[],2,FALSE)</f>
        <v>91</v>
      </c>
      <c r="Q113" s="28"/>
    </row>
    <row r="114" spans="1:17" x14ac:dyDescent="0.25">
      <c r="A114" s="17" t="s">
        <v>57</v>
      </c>
      <c r="B114" s="11">
        <v>106</v>
      </c>
      <c r="C114" s="11" t="s">
        <v>196</v>
      </c>
      <c r="D114" s="24">
        <v>2</v>
      </c>
      <c r="E114" s="11">
        <f>VLOOKUP(A114,ITEMS[],2,FALSE)</f>
        <v>59</v>
      </c>
      <c r="F114" s="11"/>
      <c r="G114" s="6" t="str">
        <f>CONCATENATE($E$6," ",listaItem[[#This Row],[idLista]],", '",listaItem[[#This Row],[Nombre]],"',",D114)</f>
        <v>EXEC ADD_LISTAITEM 59, 'AMARILLO PAJA',2</v>
      </c>
      <c r="H114" s="9"/>
      <c r="I114" s="9"/>
      <c r="J114" s="9"/>
      <c r="K114" s="11"/>
      <c r="L114" s="72"/>
      <c r="M114" s="9">
        <v>106</v>
      </c>
      <c r="N114" s="49" t="s">
        <v>253</v>
      </c>
      <c r="O114" s="105">
        <v>106</v>
      </c>
      <c r="P114" s="105">
        <f>VLOOKUP(itemsnu[[#This Row],[Columna1]],ITEMS[],2,FALSE)</f>
        <v>100</v>
      </c>
      <c r="Q114" s="28"/>
    </row>
    <row r="115" spans="1:17" x14ac:dyDescent="0.25">
      <c r="A115" s="17" t="s">
        <v>57</v>
      </c>
      <c r="B115" s="11">
        <v>107</v>
      </c>
      <c r="C115" s="11" t="s">
        <v>326</v>
      </c>
      <c r="D115" s="24">
        <v>3</v>
      </c>
      <c r="E115" s="11">
        <f>VLOOKUP(A115,ITEMS[],2,FALSE)</f>
        <v>59</v>
      </c>
      <c r="F115" s="11"/>
      <c r="G115" s="6" t="str">
        <f>CONCATENATE($E$6," ",listaItem[[#This Row],[idLista]],", '",listaItem[[#This Row],[Nombre]],"',",D115)</f>
        <v>EXEC ADD_LISTAITEM 59, 'AMARILLO AMBAR',3</v>
      </c>
      <c r="H115" s="9"/>
      <c r="I115" s="9"/>
      <c r="J115" s="9"/>
      <c r="K115" s="11"/>
      <c r="L115" s="73"/>
      <c r="M115" s="9">
        <v>107</v>
      </c>
      <c r="N115" s="49" t="s">
        <v>254</v>
      </c>
      <c r="O115" s="105">
        <v>107</v>
      </c>
      <c r="P115" s="105">
        <f>VLOOKUP(itemsnu[[#This Row],[Columna1]],ITEMS[],2,FALSE)</f>
        <v>101</v>
      </c>
      <c r="Q115" s="28"/>
    </row>
    <row r="116" spans="1:17" x14ac:dyDescent="0.25">
      <c r="A116" s="17" t="s">
        <v>57</v>
      </c>
      <c r="B116" s="11">
        <v>108</v>
      </c>
      <c r="C116" s="11" t="s">
        <v>327</v>
      </c>
      <c r="D116" s="24">
        <v>4</v>
      </c>
      <c r="E116" s="11">
        <f>VLOOKUP(A116,ITEMS[],2,FALSE)</f>
        <v>59</v>
      </c>
      <c r="F116" s="11"/>
      <c r="G116" s="6" t="str">
        <f>CONCATENATE($E$6," ",listaItem[[#This Row],[idLista]],", '",listaItem[[#This Row],[Nombre]],"',",D116)</f>
        <v>EXEC ADD_LISTAITEM 59, 'SANGUINOLENTO',4</v>
      </c>
      <c r="H116" s="9"/>
      <c r="I116" s="9"/>
      <c r="J116" s="9"/>
      <c r="K116" s="11"/>
      <c r="L116" s="72"/>
      <c r="M116" s="9">
        <v>108</v>
      </c>
      <c r="N116" s="49" t="s">
        <v>255</v>
      </c>
      <c r="O116" s="105">
        <v>108</v>
      </c>
      <c r="P116" s="105">
        <f>VLOOKUP(itemsnu[[#This Row],[Columna1]],ITEMS[],2,FALSE)</f>
        <v>102</v>
      </c>
      <c r="Q116" s="28"/>
    </row>
    <row r="117" spans="1:17" x14ac:dyDescent="0.25">
      <c r="A117" s="17" t="s">
        <v>57</v>
      </c>
      <c r="B117" s="11">
        <v>109</v>
      </c>
      <c r="C117" s="11" t="s">
        <v>328</v>
      </c>
      <c r="D117" s="24">
        <v>5</v>
      </c>
      <c r="E117" s="11">
        <f>VLOOKUP(A117,ITEMS[],2,FALSE)</f>
        <v>59</v>
      </c>
      <c r="F117" s="11"/>
      <c r="G117" s="6" t="str">
        <f>CONCATENATE($E$6," ",listaItem[[#This Row],[idLista]],", '",listaItem[[#This Row],[Nombre]],"',",D117)</f>
        <v>EXEC ADD_LISTAITEM 59, 'AMARILLO MEDICAMENTOSO',5</v>
      </c>
      <c r="H117" s="9"/>
      <c r="I117" s="58"/>
      <c r="J117" s="9"/>
      <c r="K117" s="11"/>
      <c r="L117" s="73"/>
      <c r="M117" s="9">
        <v>109</v>
      </c>
      <c r="N117" s="49" t="s">
        <v>256</v>
      </c>
      <c r="O117" s="105">
        <v>109</v>
      </c>
      <c r="P117" s="105">
        <f>VLOOKUP(itemsnu[[#This Row],[Columna1]],ITEMS[],2,FALSE)</f>
        <v>103</v>
      </c>
      <c r="Q117" s="28"/>
    </row>
    <row r="118" spans="1:17" x14ac:dyDescent="0.25">
      <c r="A118" s="23" t="s">
        <v>57</v>
      </c>
      <c r="B118" s="11">
        <v>110</v>
      </c>
      <c r="C118" s="11" t="s">
        <v>218</v>
      </c>
      <c r="D118" s="24">
        <v>0</v>
      </c>
      <c r="E118" s="11">
        <f>VLOOKUP(A118,ITEMS[],2,FALSE)</f>
        <v>59</v>
      </c>
      <c r="F118" s="11"/>
      <c r="G118" s="6" t="str">
        <f>CONCATENATE($E$6," ",listaItem[[#This Row],[idLista]],", '",listaItem[[#This Row],[Nombre]],"',",D118)</f>
        <v>EXEC ADD_LISTAITEM 59, 'NORMAL',0</v>
      </c>
      <c r="H118" s="9"/>
      <c r="I118" s="59"/>
      <c r="J118" s="9"/>
      <c r="K118" s="11"/>
      <c r="L118" s="72"/>
      <c r="M118" s="9">
        <v>110</v>
      </c>
      <c r="N118" s="49" t="s">
        <v>257</v>
      </c>
      <c r="O118" s="105">
        <v>110</v>
      </c>
      <c r="P118" s="105">
        <f>VLOOKUP(itemsnu[[#This Row],[Columna1]],ITEMS[],2,FALSE)</f>
        <v>104</v>
      </c>
      <c r="Q118" s="28"/>
    </row>
    <row r="119" spans="1:17" ht="30" x14ac:dyDescent="0.25">
      <c r="A119" s="9" t="s">
        <v>58</v>
      </c>
      <c r="B119" s="11">
        <v>111</v>
      </c>
      <c r="C119" s="11" t="s">
        <v>197</v>
      </c>
      <c r="D119" s="24">
        <v>0</v>
      </c>
      <c r="E119" s="11">
        <f>VLOOKUP(A119,ITEMS[],2,FALSE)</f>
        <v>60</v>
      </c>
      <c r="F119" s="11"/>
      <c r="G119" s="6" t="str">
        <f>CONCATENATE($E$6," ",listaItem[[#This Row],[idLista]],", '",listaItem[[#This Row],[Nombre]],"',",D119)</f>
        <v>EXEC ADD_LISTAITEM 60, 'SUI GENERIS',0</v>
      </c>
      <c r="H119" s="9"/>
      <c r="I119" s="58"/>
      <c r="J119" s="9"/>
      <c r="K119" s="11"/>
      <c r="L119" s="11"/>
      <c r="M119" s="9">
        <v>111</v>
      </c>
      <c r="N119" s="49" t="s">
        <v>258</v>
      </c>
      <c r="O119" s="105">
        <v>111</v>
      </c>
      <c r="P119" s="105">
        <f>VLOOKUP(itemsnu[[#This Row],[Columna1]],ITEMS[],2,FALSE)</f>
        <v>105</v>
      </c>
      <c r="Q119" s="28"/>
    </row>
    <row r="120" spans="1:17" x14ac:dyDescent="0.25">
      <c r="A120" s="9" t="s">
        <v>60</v>
      </c>
      <c r="B120" s="11">
        <v>112</v>
      </c>
      <c r="C120" s="11" t="s">
        <v>198</v>
      </c>
      <c r="D120" s="24">
        <v>0</v>
      </c>
      <c r="E120" s="11">
        <f>VLOOKUP(A120,ITEMS[],2,FALSE)</f>
        <v>62</v>
      </c>
      <c r="F120" s="11"/>
      <c r="G120" s="6" t="str">
        <f>CONCATENATE($E$6," ",listaItem[[#This Row],[idLista]],", '",listaItem[[#This Row],[Nombre]],"',",D120)</f>
        <v>EXEC ADD_LISTAITEM 62, 'LIGERAMENTE TURBIO',0</v>
      </c>
      <c r="H120" s="9"/>
      <c r="I120" s="59"/>
      <c r="J120" s="9"/>
      <c r="K120" s="11"/>
      <c r="L120" s="11"/>
      <c r="M120" s="9">
        <v>112</v>
      </c>
      <c r="N120" s="49" t="s">
        <v>293</v>
      </c>
      <c r="O120" s="105">
        <v>112</v>
      </c>
      <c r="P120" s="105">
        <f>VLOOKUP(itemsnu[[#This Row],[Columna1]],ITEMS[],2,FALSE)</f>
        <v>176</v>
      </c>
      <c r="Q120" s="28"/>
    </row>
    <row r="121" spans="1:17" x14ac:dyDescent="0.25">
      <c r="A121" s="9" t="s">
        <v>60</v>
      </c>
      <c r="B121" s="11">
        <v>113</v>
      </c>
      <c r="C121" s="11" t="s">
        <v>199</v>
      </c>
      <c r="D121" s="24">
        <v>1</v>
      </c>
      <c r="E121" s="11">
        <f>VLOOKUP(A121,ITEMS[],2,FALSE)</f>
        <v>62</v>
      </c>
      <c r="F121" s="11"/>
      <c r="G121" s="6" t="str">
        <f>CONCATENATE($E$6," ",listaItem[[#This Row],[idLista]],", '",listaItem[[#This Row],[Nombre]],"',",D121)</f>
        <v>EXEC ADD_LISTAITEM 62, 'TURBIO',1</v>
      </c>
      <c r="H121" s="9"/>
      <c r="I121" s="9"/>
      <c r="J121" s="9"/>
      <c r="K121" s="11"/>
      <c r="L121" s="73" t="s">
        <v>280</v>
      </c>
      <c r="M121" s="9">
        <v>113</v>
      </c>
      <c r="N121" s="49" t="s">
        <v>294</v>
      </c>
      <c r="O121" s="105">
        <v>113</v>
      </c>
      <c r="P121" s="105">
        <f>VLOOKUP(itemsnu[[#This Row],[Columna1]],ITEMS[],2,FALSE)</f>
        <v>177</v>
      </c>
      <c r="Q121" s="28"/>
    </row>
    <row r="122" spans="1:17" x14ac:dyDescent="0.25">
      <c r="A122" s="59" t="s">
        <v>272</v>
      </c>
      <c r="B122" s="11">
        <v>114</v>
      </c>
      <c r="C122" s="11" t="s">
        <v>200</v>
      </c>
      <c r="D122" s="24">
        <v>0</v>
      </c>
      <c r="E122" s="11">
        <f>VLOOKUP(A122,ITEMS[],2,FALSE)</f>
        <v>165</v>
      </c>
      <c r="F122" s="11"/>
      <c r="G122" s="6" t="str">
        <f>CONCATENATE($E$6," ",listaItem[[#This Row],[idLista]],", '",listaItem[[#This Row],[Nombre]],"',",D122)</f>
        <v>EXEC ADD_LISTAITEM 165, 'AUSENTE',0</v>
      </c>
      <c r="H122" s="9"/>
      <c r="I122" s="9"/>
      <c r="J122" s="9"/>
      <c r="K122" s="11"/>
      <c r="L122" s="72" t="s">
        <v>281</v>
      </c>
      <c r="M122" s="9">
        <v>114</v>
      </c>
      <c r="N122" s="49" t="s">
        <v>295</v>
      </c>
      <c r="O122" s="105">
        <v>114</v>
      </c>
      <c r="P122" s="105">
        <f>VLOOKUP(itemsnu[[#This Row],[Columna1]],ITEMS[],2,FALSE)</f>
        <v>178</v>
      </c>
      <c r="Q122" s="28"/>
    </row>
    <row r="123" spans="1:17" x14ac:dyDescent="0.25">
      <c r="A123" s="59" t="s">
        <v>272</v>
      </c>
      <c r="B123" s="11">
        <v>115</v>
      </c>
      <c r="C123" s="11" t="s">
        <v>201</v>
      </c>
      <c r="D123" s="24">
        <v>1</v>
      </c>
      <c r="E123" s="11">
        <f>VLOOKUP(A123,ITEMS[],2,FALSE)</f>
        <v>165</v>
      </c>
      <c r="F123" s="11"/>
      <c r="G123" s="6" t="str">
        <f>CONCATENATE($E$6," ",listaItem[[#This Row],[idLista]],", '",listaItem[[#This Row],[Nombre]],"',",D123)</f>
        <v>EXEC ADD_LISTAITEM 165, 'REGULAR',1</v>
      </c>
      <c r="H123" s="9"/>
      <c r="I123" s="9"/>
      <c r="J123" s="9"/>
      <c r="K123" s="11"/>
      <c r="L123" s="73" t="s">
        <v>279</v>
      </c>
      <c r="M123" s="9">
        <v>115</v>
      </c>
      <c r="N123" s="49" t="s">
        <v>296</v>
      </c>
      <c r="O123" s="105">
        <v>115</v>
      </c>
      <c r="P123" s="105">
        <f>VLOOKUP(itemsnu[[#This Row],[Columna1]],ITEMS[],2,FALSE)</f>
        <v>179</v>
      </c>
      <c r="Q123" s="28"/>
    </row>
    <row r="124" spans="1:17" x14ac:dyDescent="0.25">
      <c r="A124" s="59" t="s">
        <v>272</v>
      </c>
      <c r="B124" s="11">
        <v>116</v>
      </c>
      <c r="C124" s="11" t="s">
        <v>202</v>
      </c>
      <c r="D124" s="24">
        <v>2</v>
      </c>
      <c r="E124" s="11">
        <f>VLOOKUP(A124,ITEMS[],2,FALSE)</f>
        <v>165</v>
      </c>
      <c r="F124" s="11"/>
      <c r="G124" s="6" t="str">
        <f>CONCATENATE($E$6," ",listaItem[[#This Row],[idLista]],", '",listaItem[[#This Row],[Nombre]],"',",D124)</f>
        <v>EXEC ADD_LISTAITEM 165, 'ALTO',2</v>
      </c>
      <c r="H124" s="9"/>
      <c r="I124" s="9"/>
      <c r="J124" s="9"/>
      <c r="K124" s="11"/>
      <c r="L124" s="11"/>
      <c r="M124" s="9">
        <v>116</v>
      </c>
      <c r="N124" s="49" t="s">
        <v>297</v>
      </c>
      <c r="O124" s="105">
        <v>116</v>
      </c>
      <c r="P124" s="105">
        <f>VLOOKUP(itemsnu[[#This Row],[Columna1]],ITEMS[],2,FALSE)</f>
        <v>180</v>
      </c>
      <c r="Q124" s="28"/>
    </row>
    <row r="125" spans="1:17" ht="30" x14ac:dyDescent="0.25">
      <c r="A125" s="18" t="s">
        <v>64</v>
      </c>
      <c r="B125" s="11">
        <v>117</v>
      </c>
      <c r="C125" s="11" t="s">
        <v>200</v>
      </c>
      <c r="D125" s="24">
        <v>0</v>
      </c>
      <c r="E125" s="11">
        <f>VLOOKUP(A125,ITEMS[],2,FALSE)</f>
        <v>68</v>
      </c>
      <c r="F125" s="11"/>
      <c r="G125" s="6" t="str">
        <f>CONCATENATE($E$6," ",listaItem[[#This Row],[idLista]],", '",listaItem[[#This Row],[Nombre]],"',",D125)</f>
        <v>EXEC ADD_LISTAITEM 68, 'AUSENTE',0</v>
      </c>
      <c r="H125" s="9"/>
      <c r="I125" s="9"/>
      <c r="J125" s="9"/>
      <c r="K125" s="11"/>
      <c r="L125" s="11"/>
      <c r="M125" s="9">
        <v>117</v>
      </c>
      <c r="N125" s="49" t="s">
        <v>298</v>
      </c>
      <c r="O125" s="105">
        <v>117</v>
      </c>
      <c r="P125" s="105">
        <f>VLOOKUP(itemsnu[[#This Row],[Columna1]],ITEMS[],2,FALSE)</f>
        <v>181</v>
      </c>
      <c r="Q125" s="28"/>
    </row>
    <row r="126" spans="1:17" x14ac:dyDescent="0.25">
      <c r="A126" s="18" t="s">
        <v>64</v>
      </c>
      <c r="B126" s="11">
        <v>118</v>
      </c>
      <c r="C126" s="11" t="s">
        <v>201</v>
      </c>
      <c r="D126" s="24">
        <v>1</v>
      </c>
      <c r="E126" s="11">
        <f>VLOOKUP(A126,ITEMS[],2,FALSE)</f>
        <v>68</v>
      </c>
      <c r="F126" s="11"/>
      <c r="G126" s="6" t="str">
        <f>CONCATENATE($E$6," ",listaItem[[#This Row],[idLista]],", '",listaItem[[#This Row],[Nombre]],"',",D126)</f>
        <v>EXEC ADD_LISTAITEM 68, 'REGULAR',1</v>
      </c>
      <c r="H126" s="9"/>
      <c r="I126" s="9"/>
      <c r="J126" s="9"/>
      <c r="K126" s="11"/>
      <c r="L126" s="11"/>
      <c r="M126" s="9">
        <v>118</v>
      </c>
      <c r="N126" s="49" t="s">
        <v>264</v>
      </c>
      <c r="O126" s="105">
        <v>118</v>
      </c>
      <c r="P126" s="105">
        <f>VLOOKUP(itemsnu[[#This Row],[Columna1]],ITEMS[],2,FALSE)</f>
        <v>93</v>
      </c>
      <c r="Q126" s="28"/>
    </row>
    <row r="127" spans="1:17" x14ac:dyDescent="0.25">
      <c r="A127" s="18" t="s">
        <v>64</v>
      </c>
      <c r="B127" s="11">
        <v>119</v>
      </c>
      <c r="C127" s="11" t="s">
        <v>202</v>
      </c>
      <c r="D127" s="24">
        <v>2</v>
      </c>
      <c r="E127" s="11">
        <f>VLOOKUP(A127,ITEMS[],2,FALSE)</f>
        <v>68</v>
      </c>
      <c r="F127" s="11"/>
      <c r="G127" s="6" t="str">
        <f>CONCATENATE($E$6," ",listaItem[[#This Row],[idLista]],", '",listaItem[[#This Row],[Nombre]],"',",D127)</f>
        <v>EXEC ADD_LISTAITEM 68, 'ALTO',2</v>
      </c>
      <c r="H127" s="9"/>
      <c r="I127" s="58"/>
      <c r="J127" s="9"/>
      <c r="K127" s="11"/>
      <c r="L127" s="11"/>
      <c r="M127" s="9">
        <v>119</v>
      </c>
      <c r="N127" s="49" t="s">
        <v>265</v>
      </c>
      <c r="O127" s="105">
        <v>119</v>
      </c>
      <c r="P127" s="105">
        <f>VLOOKUP(itemsnu[[#This Row],[Columna1]],ITEMS[],2,FALSE)</f>
        <v>94</v>
      </c>
      <c r="Q127" s="28"/>
    </row>
    <row r="128" spans="1:17" x14ac:dyDescent="0.25">
      <c r="A128" s="83" t="s">
        <v>310</v>
      </c>
      <c r="B128" s="11">
        <v>120</v>
      </c>
      <c r="C128" s="91" t="str">
        <f>"1/20"</f>
        <v>1/20</v>
      </c>
      <c r="D128" s="91">
        <v>1</v>
      </c>
      <c r="E128" s="11">
        <f>VLOOKUP(A128,ITEMS[],2,FALSE)</f>
        <v>188</v>
      </c>
      <c r="F128" s="90"/>
      <c r="G128" s="6" t="str">
        <f>CONCATENATE($E$6," ",listaItem[[#This Row],[idLista]],", '",listaItem[[#This Row],[Nombre]],"',",D128)</f>
        <v>EXEC ADD_LISTAITEM 188, '1/20',1</v>
      </c>
      <c r="H128" s="9"/>
      <c r="I128" s="59"/>
      <c r="J128" s="9"/>
      <c r="K128" s="11"/>
      <c r="L128" s="11"/>
      <c r="M128" s="9">
        <v>120</v>
      </c>
      <c r="N128" s="49" t="s">
        <v>266</v>
      </c>
      <c r="O128" s="105">
        <v>120</v>
      </c>
      <c r="P128" s="105">
        <f>VLOOKUP(itemsnu[[#This Row],[Columna1]],ITEMS[],2,FALSE)</f>
        <v>95</v>
      </c>
      <c r="Q128" s="28"/>
    </row>
    <row r="129" spans="1:17" x14ac:dyDescent="0.25">
      <c r="A129" s="83" t="s">
        <v>310</v>
      </c>
      <c r="B129" s="11">
        <v>121</v>
      </c>
      <c r="C129" s="91" t="str">
        <f>"1/40"</f>
        <v>1/40</v>
      </c>
      <c r="D129" s="91">
        <v>2</v>
      </c>
      <c r="E129" s="11">
        <f>VLOOKUP(A129,ITEMS[],2,FALSE)</f>
        <v>188</v>
      </c>
      <c r="F129" s="90"/>
      <c r="G129" s="6" t="str">
        <f>CONCATENATE($E$6," ",listaItem[[#This Row],[idLista]],", '",listaItem[[#This Row],[Nombre]],"',",D129)</f>
        <v>EXEC ADD_LISTAITEM 188, '1/40',2</v>
      </c>
      <c r="H129" s="9"/>
      <c r="I129" s="58"/>
      <c r="J129" s="9"/>
      <c r="K129" s="11"/>
      <c r="L129" s="11"/>
      <c r="M129" s="9">
        <v>121</v>
      </c>
      <c r="N129" s="49" t="s">
        <v>267</v>
      </c>
      <c r="O129" s="105">
        <v>121</v>
      </c>
      <c r="P129" s="105">
        <f>VLOOKUP(itemsnu[[#This Row],[Columna1]],ITEMS[],2,FALSE)</f>
        <v>96</v>
      </c>
      <c r="Q129" s="28"/>
    </row>
    <row r="130" spans="1:17" x14ac:dyDescent="0.25">
      <c r="A130" s="83" t="s">
        <v>310</v>
      </c>
      <c r="B130" s="11">
        <v>122</v>
      </c>
      <c r="C130" s="91" t="str">
        <f>"1/80"</f>
        <v>1/80</v>
      </c>
      <c r="D130" s="91">
        <v>3</v>
      </c>
      <c r="E130" s="11">
        <f>VLOOKUP(A130,ITEMS[],2,FALSE)</f>
        <v>188</v>
      </c>
      <c r="F130" s="90"/>
      <c r="G130" s="6" t="str">
        <f>CONCATENATE($E$6," ",listaItem[[#This Row],[idLista]],", '",listaItem[[#This Row],[Nombre]],"',",D130)</f>
        <v>EXEC ADD_LISTAITEM 188, '1/80',3</v>
      </c>
      <c r="H130" s="9"/>
      <c r="I130" s="59"/>
      <c r="J130" s="9"/>
      <c r="K130" s="11"/>
      <c r="L130" s="11"/>
      <c r="M130" s="9">
        <v>122</v>
      </c>
      <c r="N130" s="49" t="s">
        <v>268</v>
      </c>
      <c r="O130" s="105">
        <v>122</v>
      </c>
      <c r="P130" s="105">
        <f>VLOOKUP(itemsnu[[#This Row],[Columna1]],ITEMS[],2,FALSE)</f>
        <v>97</v>
      </c>
      <c r="Q130" s="28"/>
    </row>
    <row r="131" spans="1:17" ht="30" x14ac:dyDescent="0.25">
      <c r="A131" s="83" t="s">
        <v>310</v>
      </c>
      <c r="B131" s="11">
        <v>123</v>
      </c>
      <c r="C131" s="93" t="str">
        <f>"1/160"</f>
        <v>1/160</v>
      </c>
      <c r="D131" s="91">
        <v>4</v>
      </c>
      <c r="E131" s="11">
        <f>VLOOKUP(A131,ITEMS[],2,FALSE)</f>
        <v>188</v>
      </c>
      <c r="F131" s="90"/>
      <c r="G131" s="6" t="str">
        <f>CONCATENATE($E$6," ",listaItem[[#This Row],[idLista]],", '",listaItem[[#This Row],[Nombre]],"',",D131)</f>
        <v>EXEC ADD_LISTAITEM 188, '1/160',4</v>
      </c>
      <c r="H131" s="9"/>
      <c r="I131" s="58"/>
      <c r="J131" s="9"/>
      <c r="K131" s="11"/>
      <c r="L131" s="11"/>
      <c r="M131" s="9">
        <v>123</v>
      </c>
      <c r="N131" s="49" t="s">
        <v>269</v>
      </c>
      <c r="O131" s="105">
        <v>123</v>
      </c>
      <c r="P131" s="105">
        <f>VLOOKUP(itemsnu[[#This Row],[Columna1]],ITEMS[],2,FALSE)</f>
        <v>98</v>
      </c>
      <c r="Q131" s="28"/>
    </row>
    <row r="132" spans="1:17" x14ac:dyDescent="0.25">
      <c r="A132" s="83" t="s">
        <v>310</v>
      </c>
      <c r="B132" s="11">
        <v>124</v>
      </c>
      <c r="C132" s="93" t="str">
        <f>"1/320"</f>
        <v>1/320</v>
      </c>
      <c r="D132" s="91">
        <v>5</v>
      </c>
      <c r="E132" s="11">
        <f>VLOOKUP(A132,ITEMS[],2,FALSE)</f>
        <v>188</v>
      </c>
      <c r="F132" s="90"/>
      <c r="G132" s="6" t="str">
        <f>CONCATENATE($E$6," ",listaItem[[#This Row],[idLista]],", '",listaItem[[#This Row],[Nombre]],"',",D132)</f>
        <v>EXEC ADD_LISTAITEM 188, '1/320',5</v>
      </c>
      <c r="H132" s="9"/>
      <c r="I132" s="59"/>
      <c r="J132" s="9"/>
      <c r="K132" s="11"/>
      <c r="L132" s="11"/>
      <c r="M132" s="9">
        <v>124</v>
      </c>
      <c r="N132" s="102" t="s">
        <v>288</v>
      </c>
      <c r="O132" s="105">
        <v>124</v>
      </c>
      <c r="P132" s="110">
        <f>VLOOKUP(itemsnu[[#This Row],[Columna1]],ITEMS[],2,FALSE)</f>
        <v>73</v>
      </c>
      <c r="Q132" s="28"/>
    </row>
    <row r="133" spans="1:17" x14ac:dyDescent="0.25">
      <c r="A133" s="83" t="s">
        <v>310</v>
      </c>
      <c r="B133" s="11">
        <v>125</v>
      </c>
      <c r="C133" s="93" t="s">
        <v>190</v>
      </c>
      <c r="D133" s="91">
        <v>0</v>
      </c>
      <c r="E133" s="11">
        <f>VLOOKUP(A133,ITEMS[],2,FALSE)</f>
        <v>188</v>
      </c>
      <c r="F133" s="90"/>
      <c r="G133" s="6" t="str">
        <f>CONCATENATE($E$6," ",listaItem[[#This Row],[idLista]],", '",listaItem[[#This Row],[Nombre]],"',",D133)</f>
        <v>EXEC ADD_LISTAITEM 188, 'NEGATIVO',0</v>
      </c>
      <c r="H133" s="9"/>
      <c r="I133" s="58"/>
      <c r="J133" s="9"/>
      <c r="K133" s="11"/>
      <c r="L133" s="11"/>
      <c r="M133" s="9">
        <v>125</v>
      </c>
      <c r="N133" s="102" t="s">
        <v>287</v>
      </c>
      <c r="O133" s="105">
        <v>125</v>
      </c>
      <c r="P133" s="110">
        <f>VLOOKUP(itemsnu[[#This Row],[Columna1]],ITEMS[],2,FALSE)</f>
        <v>74</v>
      </c>
      <c r="Q133" s="28"/>
    </row>
    <row r="134" spans="1:17" x14ac:dyDescent="0.25">
      <c r="A134" s="83" t="s">
        <v>329</v>
      </c>
      <c r="B134" s="11">
        <v>126</v>
      </c>
      <c r="C134" s="24" t="str">
        <f>"1/20"</f>
        <v>1/20</v>
      </c>
      <c r="D134" s="24">
        <v>1</v>
      </c>
      <c r="E134" s="11">
        <f>VLOOKUP(A134,ITEMS[],2,FALSE)</f>
        <v>189</v>
      </c>
      <c r="F134" s="11"/>
      <c r="G134" s="6" t="str">
        <f>CONCATENATE($E$6," ",listaItem[[#This Row],[idLista]],", '",listaItem[[#This Row],[Nombre]],"',",D134)</f>
        <v>EXEC ADD_LISTAITEM 189, '1/20',1</v>
      </c>
      <c r="H134" s="9"/>
      <c r="I134" s="59"/>
      <c r="J134" s="9"/>
      <c r="K134" s="11"/>
      <c r="L134" s="11"/>
      <c r="M134" s="9">
        <v>126</v>
      </c>
      <c r="N134" s="9"/>
      <c r="O134" s="9"/>
      <c r="Q134" s="28"/>
    </row>
    <row r="135" spans="1:17" x14ac:dyDescent="0.25">
      <c r="A135" s="83" t="s">
        <v>329</v>
      </c>
      <c r="B135" s="11">
        <v>127</v>
      </c>
      <c r="C135" s="24" t="str">
        <f>"1/40"</f>
        <v>1/40</v>
      </c>
      <c r="D135" s="24">
        <v>2</v>
      </c>
      <c r="E135" s="11">
        <f>VLOOKUP(A135,ITEMS[],2,FALSE)</f>
        <v>189</v>
      </c>
      <c r="F135" s="11"/>
      <c r="G135" s="6" t="str">
        <f>CONCATENATE($E$6," ",listaItem[[#This Row],[idLista]],", '",listaItem[[#This Row],[Nombre]],"',",D135)</f>
        <v>EXEC ADD_LISTAITEM 189, '1/40',2</v>
      </c>
      <c r="H135" s="9"/>
      <c r="I135" s="58"/>
      <c r="J135" s="9"/>
      <c r="K135" s="11"/>
      <c r="L135" s="11"/>
      <c r="M135" s="9">
        <v>127</v>
      </c>
      <c r="N135" s="9"/>
      <c r="O135" s="9"/>
      <c r="Q135" s="28"/>
    </row>
    <row r="136" spans="1:17" x14ac:dyDescent="0.25">
      <c r="A136" s="83" t="s">
        <v>329</v>
      </c>
      <c r="B136" s="11">
        <v>128</v>
      </c>
      <c r="C136" s="24" t="str">
        <f>"1/80"</f>
        <v>1/80</v>
      </c>
      <c r="D136" s="24">
        <v>3</v>
      </c>
      <c r="E136" s="11">
        <f>VLOOKUP(A136,ITEMS[],2,FALSE)</f>
        <v>189</v>
      </c>
      <c r="F136" s="11"/>
      <c r="G136" s="6" t="str">
        <f>CONCATENATE($E$6," ",listaItem[[#This Row],[idLista]],", '",listaItem[[#This Row],[Nombre]],"',",D136)</f>
        <v>EXEC ADD_LISTAITEM 189, '1/80',3</v>
      </c>
      <c r="H136" s="9"/>
      <c r="I136" s="9"/>
      <c r="J136" s="9"/>
      <c r="K136" s="11"/>
      <c r="L136" s="11"/>
      <c r="M136" s="9">
        <v>128</v>
      </c>
      <c r="N136" s="9"/>
      <c r="O136" s="9"/>
      <c r="Q136" s="28"/>
    </row>
    <row r="137" spans="1:17" x14ac:dyDescent="0.25">
      <c r="A137" s="83" t="s">
        <v>329</v>
      </c>
      <c r="B137" s="11">
        <v>129</v>
      </c>
      <c r="C137" s="13" t="str">
        <f>"1/160"</f>
        <v>1/160</v>
      </c>
      <c r="D137" s="24">
        <v>4</v>
      </c>
      <c r="E137" s="11">
        <f>VLOOKUP(A137,ITEMS[],2,FALSE)</f>
        <v>189</v>
      </c>
      <c r="F137" s="11"/>
      <c r="G137" s="6" t="str">
        <f>CONCATENATE($E$6," ",listaItem[[#This Row],[idLista]],", '",listaItem[[#This Row],[Nombre]],"',",D137)</f>
        <v>EXEC ADD_LISTAITEM 189, '1/160',4</v>
      </c>
      <c r="H137" s="9"/>
      <c r="I137" s="9"/>
      <c r="J137" s="9"/>
      <c r="K137" s="11"/>
      <c r="L137" s="11"/>
      <c r="M137" s="9">
        <v>129</v>
      </c>
      <c r="N137" s="9"/>
      <c r="O137" s="9"/>
      <c r="Q137" s="28"/>
    </row>
    <row r="138" spans="1:17" x14ac:dyDescent="0.25">
      <c r="A138" s="83" t="s">
        <v>329</v>
      </c>
      <c r="B138" s="11">
        <v>130</v>
      </c>
      <c r="C138" s="13" t="str">
        <f>"1/320"</f>
        <v>1/320</v>
      </c>
      <c r="D138" s="24">
        <v>5</v>
      </c>
      <c r="E138" s="11">
        <f>VLOOKUP(A138,ITEMS[],2,FALSE)</f>
        <v>189</v>
      </c>
      <c r="F138" s="11"/>
      <c r="G138" s="6" t="str">
        <f>CONCATENATE($E$6," ",listaItem[[#This Row],[idLista]],", '",listaItem[[#This Row],[Nombre]],"',",D138)</f>
        <v>EXEC ADD_LISTAITEM 189, '1/320',5</v>
      </c>
      <c r="H138" s="9"/>
      <c r="I138" s="9"/>
      <c r="J138" s="9"/>
      <c r="K138" s="11"/>
      <c r="L138" s="11"/>
      <c r="M138" s="9">
        <v>130</v>
      </c>
      <c r="N138" s="9"/>
      <c r="O138" s="9"/>
      <c r="Q138" s="28"/>
    </row>
    <row r="139" spans="1:17" x14ac:dyDescent="0.25">
      <c r="A139" s="83" t="s">
        <v>329</v>
      </c>
      <c r="B139" s="11">
        <v>131</v>
      </c>
      <c r="C139" s="13" t="s">
        <v>190</v>
      </c>
      <c r="D139" s="24">
        <v>0</v>
      </c>
      <c r="E139" s="11">
        <f>VLOOKUP(A139,ITEMS[],2,FALSE)</f>
        <v>189</v>
      </c>
      <c r="F139" s="11"/>
      <c r="G139" s="6" t="str">
        <f>CONCATENATE($E$6," ",listaItem[[#This Row],[idLista]],", '",listaItem[[#This Row],[Nombre]],"',",D139)</f>
        <v>EXEC ADD_LISTAITEM 189, 'NEGATIVO',0</v>
      </c>
      <c r="H139" s="9"/>
      <c r="I139" s="9"/>
      <c r="J139" s="9"/>
      <c r="K139" s="11"/>
      <c r="L139" s="11"/>
      <c r="M139" s="9">
        <v>131</v>
      </c>
      <c r="N139" s="9"/>
      <c r="O139" s="9"/>
      <c r="Q139" s="28"/>
    </row>
    <row r="140" spans="1:17" x14ac:dyDescent="0.25">
      <c r="A140" s="83" t="s">
        <v>330</v>
      </c>
      <c r="B140" s="11">
        <v>132</v>
      </c>
      <c r="C140" s="24" t="str">
        <f>"1/20"</f>
        <v>1/20</v>
      </c>
      <c r="D140" s="24">
        <v>1</v>
      </c>
      <c r="E140" s="11">
        <f>VLOOKUP(A140,ITEMS[],2,FALSE)</f>
        <v>190</v>
      </c>
      <c r="F140" s="11"/>
      <c r="G140" s="6" t="str">
        <f>CONCATENATE($E$6," ",listaItem[[#This Row],[idLista]],", '",listaItem[[#This Row],[Nombre]],"',",D140)</f>
        <v>EXEC ADD_LISTAITEM 190, '1/20',1</v>
      </c>
      <c r="H140" s="9"/>
      <c r="I140" s="9"/>
      <c r="J140" s="9"/>
      <c r="K140" s="11"/>
      <c r="L140" s="11"/>
      <c r="M140" s="9">
        <v>132</v>
      </c>
      <c r="N140" s="9"/>
      <c r="O140" s="9"/>
      <c r="Q140" s="28"/>
    </row>
    <row r="141" spans="1:17" x14ac:dyDescent="0.25">
      <c r="A141" s="83" t="s">
        <v>330</v>
      </c>
      <c r="B141" s="11">
        <v>133</v>
      </c>
      <c r="C141" s="24" t="str">
        <f>"1/40"</f>
        <v>1/40</v>
      </c>
      <c r="D141" s="24">
        <v>2</v>
      </c>
      <c r="E141" s="11">
        <f>VLOOKUP(A141,ITEMS[],2,FALSE)</f>
        <v>190</v>
      </c>
      <c r="F141" s="11"/>
      <c r="G141" s="6" t="str">
        <f>CONCATENATE($E$6," ",listaItem[[#This Row],[idLista]],", '",listaItem[[#This Row],[Nombre]],"',",D141)</f>
        <v>EXEC ADD_LISTAITEM 190, '1/40',2</v>
      </c>
      <c r="H141" s="9"/>
      <c r="I141" s="9"/>
      <c r="J141" s="9"/>
      <c r="K141" s="11"/>
      <c r="L141" s="11"/>
      <c r="M141" s="9">
        <v>133</v>
      </c>
      <c r="N141" s="9"/>
      <c r="O141" s="9"/>
      <c r="Q141" s="28"/>
    </row>
    <row r="142" spans="1:17" x14ac:dyDescent="0.25">
      <c r="A142" s="83" t="s">
        <v>330</v>
      </c>
      <c r="B142" s="11">
        <v>134</v>
      </c>
      <c r="C142" s="24" t="str">
        <f>"1/80"</f>
        <v>1/80</v>
      </c>
      <c r="D142" s="24">
        <v>3</v>
      </c>
      <c r="E142" s="11">
        <f>VLOOKUP(A142,ITEMS[],2,FALSE)</f>
        <v>190</v>
      </c>
      <c r="F142" s="11"/>
      <c r="G142" s="6" t="str">
        <f>CONCATENATE($E$6," ",listaItem[[#This Row],[idLista]],", '",listaItem[[#This Row],[Nombre]],"',",D142)</f>
        <v>EXEC ADD_LISTAITEM 190, '1/80',3</v>
      </c>
      <c r="H142" s="9"/>
      <c r="I142" s="9"/>
      <c r="J142" s="9"/>
      <c r="K142" s="11"/>
      <c r="L142" s="11"/>
      <c r="M142" s="9">
        <v>134</v>
      </c>
      <c r="N142" s="9"/>
      <c r="O142" s="9"/>
      <c r="Q142" s="28"/>
    </row>
    <row r="143" spans="1:17" x14ac:dyDescent="0.25">
      <c r="A143" s="83" t="s">
        <v>330</v>
      </c>
      <c r="B143" s="11">
        <v>135</v>
      </c>
      <c r="C143" s="13" t="str">
        <f>"1/160"</f>
        <v>1/160</v>
      </c>
      <c r="D143" s="24">
        <v>4</v>
      </c>
      <c r="E143" s="11">
        <f>VLOOKUP(A143,ITEMS[],2,FALSE)</f>
        <v>190</v>
      </c>
      <c r="F143" s="11"/>
      <c r="G143" s="6" t="str">
        <f>CONCATENATE($E$6," ",listaItem[[#This Row],[idLista]],", '",listaItem[[#This Row],[Nombre]],"',",D143)</f>
        <v>EXEC ADD_LISTAITEM 190, '1/160',4</v>
      </c>
      <c r="H143" s="9"/>
      <c r="I143" s="9"/>
      <c r="J143" s="9"/>
      <c r="K143" s="11"/>
      <c r="L143" s="11"/>
      <c r="M143" s="9">
        <v>135</v>
      </c>
      <c r="N143" s="9"/>
      <c r="O143" s="9"/>
      <c r="Q143" s="28"/>
    </row>
    <row r="144" spans="1:17" x14ac:dyDescent="0.25">
      <c r="A144" s="83" t="s">
        <v>330</v>
      </c>
      <c r="B144" s="11">
        <v>136</v>
      </c>
      <c r="C144" s="13" t="str">
        <f>"1/320"</f>
        <v>1/320</v>
      </c>
      <c r="D144" s="24">
        <v>5</v>
      </c>
      <c r="E144" s="11">
        <f>VLOOKUP(A144,ITEMS[],2,FALSE)</f>
        <v>190</v>
      </c>
      <c r="F144" s="11"/>
      <c r="G144" s="6" t="str">
        <f>CONCATENATE($E$6," ",listaItem[[#This Row],[idLista]],", '",listaItem[[#This Row],[Nombre]],"',",D144)</f>
        <v>EXEC ADD_LISTAITEM 190, '1/320',5</v>
      </c>
      <c r="H144" s="9"/>
      <c r="I144" s="9"/>
      <c r="J144" s="9"/>
      <c r="K144" s="11"/>
      <c r="L144" s="11"/>
      <c r="M144" s="9">
        <v>136</v>
      </c>
      <c r="N144" s="9"/>
      <c r="O144" s="9"/>
      <c r="Q144" s="28"/>
    </row>
    <row r="145" spans="1:17" x14ac:dyDescent="0.25">
      <c r="A145" s="83" t="s">
        <v>330</v>
      </c>
      <c r="B145" s="11">
        <v>137</v>
      </c>
      <c r="C145" s="13" t="s">
        <v>190</v>
      </c>
      <c r="D145" s="24">
        <v>0</v>
      </c>
      <c r="E145" s="11">
        <f>VLOOKUP(A145,ITEMS[],2,FALSE)</f>
        <v>190</v>
      </c>
      <c r="F145" s="11"/>
      <c r="G145" s="6" t="str">
        <f>CONCATENATE($E$6," ",listaItem[[#This Row],[idLista]],", '",listaItem[[#This Row],[Nombre]],"',",D145)</f>
        <v>EXEC ADD_LISTAITEM 190, 'NEGATIVO',0</v>
      </c>
      <c r="H145" s="9"/>
      <c r="I145" s="9"/>
      <c r="J145" s="9"/>
      <c r="K145" s="11"/>
      <c r="L145" s="11"/>
      <c r="M145" s="9">
        <v>137</v>
      </c>
      <c r="N145" s="9"/>
      <c r="O145" s="9"/>
      <c r="Q145" s="28"/>
    </row>
    <row r="146" spans="1:17" x14ac:dyDescent="0.25">
      <c r="A146" s="83" t="s">
        <v>42</v>
      </c>
      <c r="B146" s="11">
        <v>138</v>
      </c>
      <c r="C146" s="24" t="str">
        <f>"1/20"</f>
        <v>1/20</v>
      </c>
      <c r="D146" s="24">
        <v>1</v>
      </c>
      <c r="E146" s="11">
        <f>VLOOKUP(A146,ITEMS[],2,FALSE)</f>
        <v>191</v>
      </c>
      <c r="F146" s="11"/>
      <c r="G146" s="6" t="str">
        <f>CONCATENATE($E$6," ",listaItem[[#This Row],[idLista]],", '",listaItem[[#This Row],[Nombre]],"',",D146)</f>
        <v>EXEC ADD_LISTAITEM 191, '1/20',1</v>
      </c>
      <c r="H146" s="9"/>
      <c r="I146" s="9"/>
      <c r="J146" s="9"/>
      <c r="K146" s="11"/>
      <c r="L146" s="11"/>
      <c r="M146" s="9">
        <v>138</v>
      </c>
      <c r="N146" s="9"/>
      <c r="O146" s="9"/>
      <c r="Q146" s="28"/>
    </row>
    <row r="147" spans="1:17" x14ac:dyDescent="0.25">
      <c r="A147" s="83" t="s">
        <v>42</v>
      </c>
      <c r="B147" s="11">
        <v>139</v>
      </c>
      <c r="C147" s="24" t="str">
        <f>"1/40"</f>
        <v>1/40</v>
      </c>
      <c r="D147" s="24">
        <v>2</v>
      </c>
      <c r="E147" s="11">
        <f>VLOOKUP(A147,ITEMS[],2,FALSE)</f>
        <v>191</v>
      </c>
      <c r="F147" s="11"/>
      <c r="G147" s="6" t="str">
        <f>CONCATENATE($E$6," ",listaItem[[#This Row],[idLista]],", '",listaItem[[#This Row],[Nombre]],"',",D147)</f>
        <v>EXEC ADD_LISTAITEM 191, '1/40',2</v>
      </c>
      <c r="H147" s="9"/>
      <c r="I147" s="9"/>
      <c r="J147" s="9"/>
      <c r="K147" s="11"/>
      <c r="L147" s="11"/>
      <c r="M147" s="9">
        <v>139</v>
      </c>
      <c r="N147" s="9"/>
      <c r="O147" s="9"/>
      <c r="Q147" s="28"/>
    </row>
    <row r="148" spans="1:17" x14ac:dyDescent="0.25">
      <c r="A148" s="83" t="s">
        <v>42</v>
      </c>
      <c r="B148" s="11">
        <v>140</v>
      </c>
      <c r="C148" s="24" t="str">
        <f>"1/80"</f>
        <v>1/80</v>
      </c>
      <c r="D148" s="24">
        <v>3</v>
      </c>
      <c r="E148" s="11">
        <f>VLOOKUP(A148,ITEMS[],2,FALSE)</f>
        <v>191</v>
      </c>
      <c r="F148" s="11"/>
      <c r="G148" s="6" t="str">
        <f>CONCATENATE($E$6," ",listaItem[[#This Row],[idLista]],", '",listaItem[[#This Row],[Nombre]],"',",D148)</f>
        <v>EXEC ADD_LISTAITEM 191, '1/80',3</v>
      </c>
      <c r="H148" s="9"/>
      <c r="I148" s="9"/>
      <c r="J148" s="9"/>
      <c r="K148" s="11"/>
      <c r="L148" s="11"/>
      <c r="M148" s="9">
        <v>140</v>
      </c>
      <c r="N148" s="9"/>
      <c r="O148" s="9"/>
      <c r="Q148" s="28"/>
    </row>
    <row r="149" spans="1:17" x14ac:dyDescent="0.25">
      <c r="A149" s="83" t="s">
        <v>42</v>
      </c>
      <c r="B149" s="11">
        <v>141</v>
      </c>
      <c r="C149" s="13" t="str">
        <f>"1/160"</f>
        <v>1/160</v>
      </c>
      <c r="D149" s="24">
        <v>4</v>
      </c>
      <c r="E149" s="11">
        <f>VLOOKUP(A149,ITEMS[],2,FALSE)</f>
        <v>191</v>
      </c>
      <c r="F149" s="11"/>
      <c r="G149" s="6" t="str">
        <f>CONCATENATE($E$6," ",listaItem[[#This Row],[idLista]],", '",listaItem[[#This Row],[Nombre]],"',",D149)</f>
        <v>EXEC ADD_LISTAITEM 191, '1/160',4</v>
      </c>
      <c r="H149" s="9"/>
      <c r="I149" s="9"/>
      <c r="J149" s="9"/>
      <c r="K149" s="11"/>
      <c r="L149" s="11"/>
      <c r="M149" s="9">
        <v>141</v>
      </c>
      <c r="N149" s="9"/>
      <c r="O149" s="9"/>
      <c r="Q149" s="28"/>
    </row>
    <row r="150" spans="1:17" x14ac:dyDescent="0.25">
      <c r="A150" s="83" t="s">
        <v>42</v>
      </c>
      <c r="B150" s="11">
        <v>142</v>
      </c>
      <c r="C150" s="13" t="str">
        <f>"1/320"</f>
        <v>1/320</v>
      </c>
      <c r="D150" s="24">
        <v>5</v>
      </c>
      <c r="E150" s="11">
        <f>VLOOKUP(A150,ITEMS[],2,FALSE)</f>
        <v>191</v>
      </c>
      <c r="F150" s="11"/>
      <c r="G150" s="6" t="str">
        <f>CONCATENATE($E$6," ",listaItem[[#This Row],[idLista]],", '",listaItem[[#This Row],[Nombre]],"',",D150)</f>
        <v>EXEC ADD_LISTAITEM 191, '1/320',5</v>
      </c>
      <c r="H150" s="9"/>
      <c r="I150" s="9"/>
      <c r="J150" s="9"/>
      <c r="K150" s="11"/>
      <c r="L150" s="11"/>
      <c r="M150" s="9">
        <v>142</v>
      </c>
      <c r="N150" s="9"/>
      <c r="O150" s="9"/>
      <c r="Q150" s="28"/>
    </row>
    <row r="151" spans="1:17" x14ac:dyDescent="0.25">
      <c r="A151" s="83" t="s">
        <v>42</v>
      </c>
      <c r="B151" s="11">
        <v>143</v>
      </c>
      <c r="C151" s="13" t="s">
        <v>190</v>
      </c>
      <c r="D151" s="24">
        <v>0</v>
      </c>
      <c r="E151" s="11">
        <f>VLOOKUP(A151,ITEMS[],2,FALSE)</f>
        <v>191</v>
      </c>
      <c r="F151" s="11"/>
      <c r="G151" s="6" t="str">
        <f>CONCATENATE($E$6," ",listaItem[[#This Row],[idLista]],", '",listaItem[[#This Row],[Nombre]],"',",D151)</f>
        <v>EXEC ADD_LISTAITEM 191, 'NEGATIVO',0</v>
      </c>
      <c r="H151" s="9"/>
      <c r="I151" s="9"/>
      <c r="J151" s="9"/>
      <c r="K151" s="11"/>
      <c r="L151" s="11"/>
      <c r="M151" s="9">
        <v>143</v>
      </c>
      <c r="N151" s="9"/>
      <c r="O151" s="9"/>
      <c r="Q151" s="28"/>
    </row>
    <row r="152" spans="1:17" x14ac:dyDescent="0.25">
      <c r="A152" s="94">
        <v>1</v>
      </c>
      <c r="B152" s="11">
        <v>144</v>
      </c>
      <c r="C152" s="87" t="s">
        <v>204</v>
      </c>
      <c r="D152" s="88">
        <v>1</v>
      </c>
      <c r="E152" s="87">
        <v>1</v>
      </c>
      <c r="F152" s="87">
        <f>VLOOKUP(listaItem[[#This Row],[idLista]],$O$9:$P$56,2,FALSE)</f>
        <v>114</v>
      </c>
      <c r="G152" s="98" t="str">
        <f>CONCATENATE($E$6," ",listaItem[[#This Row],[Columna1]],", '",listaItem[[#This Row],[Nombre]],"',",listaItem[[#This Row],[Posicion]])</f>
        <v>EXEC ADD_LISTAITEM 114, 'SENSIBLE',1</v>
      </c>
      <c r="H152" s="9"/>
      <c r="I152" s="9"/>
      <c r="J152" s="9"/>
      <c r="K152" s="11"/>
      <c r="L152" s="11"/>
      <c r="M152" s="9">
        <v>144</v>
      </c>
      <c r="N152" s="9"/>
      <c r="O152" s="9"/>
      <c r="Q152" s="28"/>
    </row>
    <row r="153" spans="1:17" x14ac:dyDescent="0.25">
      <c r="A153" s="94"/>
      <c r="B153" s="11">
        <v>145</v>
      </c>
      <c r="C153" s="87" t="s">
        <v>205</v>
      </c>
      <c r="D153" s="88">
        <v>2</v>
      </c>
      <c r="E153" s="87">
        <v>1</v>
      </c>
      <c r="F153" s="87">
        <f>VLOOKUP(listaItem[[#This Row],[idLista]],$O$9:$P$56,2,FALSE)</f>
        <v>114</v>
      </c>
      <c r="G153" s="98" t="str">
        <f>CONCATENATE($E$6," ",listaItem[[#This Row],[Columna1]],", '",listaItem[[#This Row],[Nombre]],"',",listaItem[[#This Row],[Posicion]])</f>
        <v>EXEC ADD_LISTAITEM 114, 'INTERMEDIO',2</v>
      </c>
      <c r="H153" s="9"/>
      <c r="I153" s="9"/>
      <c r="J153" s="9"/>
      <c r="K153" s="11"/>
      <c r="L153" s="11"/>
      <c r="M153" s="9">
        <v>145</v>
      </c>
      <c r="N153" s="9"/>
      <c r="O153" s="9"/>
      <c r="Q153" s="28"/>
    </row>
    <row r="154" spans="1:17" x14ac:dyDescent="0.25">
      <c r="A154" s="94"/>
      <c r="B154" s="11">
        <v>146</v>
      </c>
      <c r="C154" s="87" t="s">
        <v>206</v>
      </c>
      <c r="D154" s="88">
        <v>3</v>
      </c>
      <c r="E154" s="87">
        <v>1</v>
      </c>
      <c r="F154" s="87">
        <f>VLOOKUP(listaItem[[#This Row],[idLista]],$O$9:$P$56,2,FALSE)</f>
        <v>114</v>
      </c>
      <c r="G154" s="98" t="str">
        <f>CONCATENATE($E$6," ",listaItem[[#This Row],[Columna1]],", '",listaItem[[#This Row],[Nombre]],"',",listaItem[[#This Row],[Posicion]])</f>
        <v>EXEC ADD_LISTAITEM 114, 'RESISTENTE',3</v>
      </c>
      <c r="H154" s="9"/>
      <c r="I154" s="9"/>
      <c r="J154" s="9"/>
      <c r="K154" s="11"/>
      <c r="L154" s="11"/>
      <c r="M154" s="9">
        <v>146</v>
      </c>
      <c r="N154" s="9"/>
      <c r="O154" s="9"/>
      <c r="Q154" s="28"/>
    </row>
    <row r="155" spans="1:17" x14ac:dyDescent="0.25">
      <c r="A155" s="94">
        <v>2</v>
      </c>
      <c r="B155" s="11">
        <v>147</v>
      </c>
      <c r="C155" s="87" t="s">
        <v>204</v>
      </c>
      <c r="D155" s="88">
        <v>1</v>
      </c>
      <c r="E155" s="87">
        <v>2</v>
      </c>
      <c r="F155" s="87">
        <f>VLOOKUP(listaItem[[#This Row],[idLista]],$O$9:$P$56,2,FALSE)</f>
        <v>115</v>
      </c>
      <c r="G155" s="98" t="str">
        <f>CONCATENATE($E$6," ",listaItem[[#This Row],[Columna1]],", '",listaItem[[#This Row],[Nombre]],"',",listaItem[[#This Row],[Posicion]])</f>
        <v>EXEC ADD_LISTAITEM 115, 'SENSIBLE',1</v>
      </c>
      <c r="H155" s="9"/>
      <c r="I155" s="9"/>
      <c r="J155" s="9"/>
      <c r="K155" s="11"/>
      <c r="L155" s="11"/>
      <c r="M155" s="9">
        <v>147</v>
      </c>
      <c r="N155" s="9"/>
      <c r="O155" s="9"/>
      <c r="Q155" s="28"/>
    </row>
    <row r="156" spans="1:17" x14ac:dyDescent="0.25">
      <c r="A156" s="94"/>
      <c r="B156" s="11">
        <v>148</v>
      </c>
      <c r="C156" s="87" t="s">
        <v>205</v>
      </c>
      <c r="D156" s="88">
        <v>2</v>
      </c>
      <c r="E156" s="87">
        <v>2</v>
      </c>
      <c r="F156" s="87">
        <f>VLOOKUP(listaItem[[#This Row],[idLista]],$O$9:$P$56,2,FALSE)</f>
        <v>115</v>
      </c>
      <c r="G156" s="98" t="str">
        <f>CONCATENATE($E$6," ",listaItem[[#This Row],[Columna1]],", '",listaItem[[#This Row],[Nombre]],"',",listaItem[[#This Row],[Posicion]])</f>
        <v>EXEC ADD_LISTAITEM 115, 'INTERMEDIO',2</v>
      </c>
      <c r="H156" s="9"/>
      <c r="I156" s="9"/>
      <c r="J156" s="9"/>
      <c r="K156" s="11"/>
      <c r="L156" s="11"/>
      <c r="M156" s="9">
        <v>148</v>
      </c>
      <c r="N156" s="9"/>
      <c r="O156" s="9"/>
      <c r="Q156" s="28"/>
    </row>
    <row r="157" spans="1:17" x14ac:dyDescent="0.25">
      <c r="A157" s="94"/>
      <c r="B157" s="11">
        <v>149</v>
      </c>
      <c r="C157" s="87" t="s">
        <v>206</v>
      </c>
      <c r="D157" s="88">
        <v>3</v>
      </c>
      <c r="E157" s="87">
        <v>2</v>
      </c>
      <c r="F157" s="87">
        <f>VLOOKUP(listaItem[[#This Row],[idLista]],$O$9:$P$56,2,FALSE)</f>
        <v>115</v>
      </c>
      <c r="G157" s="98" t="str">
        <f>CONCATENATE($E$6," ",listaItem[[#This Row],[Columna1]],", '",listaItem[[#This Row],[Nombre]],"',",listaItem[[#This Row],[Posicion]])</f>
        <v>EXEC ADD_LISTAITEM 115, 'RESISTENTE',3</v>
      </c>
      <c r="H157" s="9"/>
      <c r="I157" s="9"/>
      <c r="J157" s="9"/>
      <c r="K157" s="11"/>
      <c r="L157" s="11"/>
      <c r="M157" s="9">
        <v>149</v>
      </c>
      <c r="N157" s="9"/>
      <c r="O157" s="9"/>
      <c r="Q157" s="28"/>
    </row>
    <row r="158" spans="1:17" x14ac:dyDescent="0.25">
      <c r="A158" s="94">
        <v>3</v>
      </c>
      <c r="B158" s="11">
        <v>150</v>
      </c>
      <c r="C158" s="87" t="s">
        <v>204</v>
      </c>
      <c r="D158" s="88">
        <v>1</v>
      </c>
      <c r="E158" s="87">
        <v>3</v>
      </c>
      <c r="F158" s="87">
        <f>VLOOKUP(listaItem[[#This Row],[idLista]],$O$9:$P$56,2,FALSE)</f>
        <v>116</v>
      </c>
      <c r="G158" s="98" t="str">
        <f>CONCATENATE($E$6," ",listaItem[[#This Row],[Columna1]],", '",listaItem[[#This Row],[Nombre]],"',",listaItem[[#This Row],[Posicion]])</f>
        <v>EXEC ADD_LISTAITEM 116, 'SENSIBLE',1</v>
      </c>
      <c r="H158" s="9"/>
      <c r="I158" s="9"/>
      <c r="J158" s="9"/>
      <c r="K158" s="11"/>
      <c r="L158" s="11"/>
      <c r="M158" s="9">
        <v>150</v>
      </c>
      <c r="N158" s="9"/>
      <c r="O158" s="9"/>
      <c r="Q158" s="28"/>
    </row>
    <row r="159" spans="1:17" x14ac:dyDescent="0.25">
      <c r="A159" s="94"/>
      <c r="B159" s="11">
        <v>151</v>
      </c>
      <c r="C159" s="87" t="s">
        <v>205</v>
      </c>
      <c r="D159" s="88">
        <v>2</v>
      </c>
      <c r="E159" s="87">
        <v>3</v>
      </c>
      <c r="F159" s="87">
        <f>VLOOKUP(listaItem[[#This Row],[idLista]],$O$9:$P$56,2,FALSE)</f>
        <v>116</v>
      </c>
      <c r="G159" s="98" t="str">
        <f>CONCATENATE($E$6," ",listaItem[[#This Row],[Columna1]],", '",listaItem[[#This Row],[Nombre]],"',",listaItem[[#This Row],[Posicion]])</f>
        <v>EXEC ADD_LISTAITEM 116, 'INTERMEDIO',2</v>
      </c>
      <c r="H159" s="9"/>
      <c r="I159" s="9"/>
      <c r="J159" s="9"/>
      <c r="K159" s="11"/>
      <c r="L159" s="11"/>
      <c r="M159" s="9">
        <v>151</v>
      </c>
      <c r="N159" s="9"/>
      <c r="O159" s="9"/>
      <c r="Q159" s="28"/>
    </row>
    <row r="160" spans="1:17" x14ac:dyDescent="0.25">
      <c r="A160" s="94"/>
      <c r="B160" s="11">
        <v>152</v>
      </c>
      <c r="C160" s="87" t="s">
        <v>206</v>
      </c>
      <c r="D160" s="88">
        <v>3</v>
      </c>
      <c r="E160" s="87">
        <v>3</v>
      </c>
      <c r="F160" s="87">
        <f>VLOOKUP(listaItem[[#This Row],[idLista]],$O$9:$P$56,2,FALSE)</f>
        <v>116</v>
      </c>
      <c r="G160" s="98" t="str">
        <f>CONCATENATE($E$6," ",listaItem[[#This Row],[Columna1]],", '",listaItem[[#This Row],[Nombre]],"',",listaItem[[#This Row],[Posicion]])</f>
        <v>EXEC ADD_LISTAITEM 116, 'RESISTENTE',3</v>
      </c>
      <c r="H160" s="9"/>
      <c r="I160" s="9"/>
      <c r="J160" s="9"/>
      <c r="K160" s="11"/>
      <c r="L160" s="11"/>
      <c r="M160" s="9">
        <v>152</v>
      </c>
      <c r="N160" s="9"/>
      <c r="O160" s="9"/>
      <c r="Q160" s="28"/>
    </row>
    <row r="161" spans="1:17" x14ac:dyDescent="0.25">
      <c r="A161" s="94">
        <v>4</v>
      </c>
      <c r="B161" s="11">
        <v>153</v>
      </c>
      <c r="C161" s="87" t="s">
        <v>204</v>
      </c>
      <c r="D161" s="88">
        <v>1</v>
      </c>
      <c r="E161" s="87">
        <v>4</v>
      </c>
      <c r="F161" s="87">
        <f>VLOOKUP(listaItem[[#This Row],[idLista]],$O$9:$P$56,2,FALSE)</f>
        <v>117</v>
      </c>
      <c r="G161" s="98" t="str">
        <f>CONCATENATE($E$6," ",listaItem[[#This Row],[Columna1]],", '",listaItem[[#This Row],[Nombre]],"',",listaItem[[#This Row],[Posicion]])</f>
        <v>EXEC ADD_LISTAITEM 117, 'SENSIBLE',1</v>
      </c>
      <c r="H161" s="9"/>
      <c r="I161" s="9"/>
      <c r="J161" s="9"/>
      <c r="K161" s="11"/>
      <c r="L161" s="11"/>
      <c r="M161" s="9">
        <v>153</v>
      </c>
      <c r="N161" s="9"/>
      <c r="O161" s="9"/>
      <c r="Q161" s="28"/>
    </row>
    <row r="162" spans="1:17" x14ac:dyDescent="0.25">
      <c r="A162" s="94"/>
      <c r="B162" s="11">
        <v>154</v>
      </c>
      <c r="C162" s="87" t="s">
        <v>205</v>
      </c>
      <c r="D162" s="88">
        <v>2</v>
      </c>
      <c r="E162" s="87">
        <v>4</v>
      </c>
      <c r="F162" s="87">
        <f>VLOOKUP(listaItem[[#This Row],[idLista]],$O$9:$P$56,2,FALSE)</f>
        <v>117</v>
      </c>
      <c r="G162" s="98" t="str">
        <f>CONCATENATE($E$6," ",listaItem[[#This Row],[Columna1]],", '",listaItem[[#This Row],[Nombre]],"',",listaItem[[#This Row],[Posicion]])</f>
        <v>EXEC ADD_LISTAITEM 117, 'INTERMEDIO',2</v>
      </c>
      <c r="H162" s="9"/>
      <c r="I162" s="9"/>
      <c r="J162" s="9"/>
      <c r="K162" s="11"/>
      <c r="L162" s="11"/>
      <c r="M162" s="9">
        <v>154</v>
      </c>
      <c r="N162" s="9"/>
      <c r="O162" s="9"/>
      <c r="Q162" s="28"/>
    </row>
    <row r="163" spans="1:17" x14ac:dyDescent="0.25">
      <c r="A163" s="94"/>
      <c r="B163" s="11">
        <v>155</v>
      </c>
      <c r="C163" s="87" t="s">
        <v>206</v>
      </c>
      <c r="D163" s="88">
        <v>3</v>
      </c>
      <c r="E163" s="87">
        <v>4</v>
      </c>
      <c r="F163" s="87">
        <f>VLOOKUP(listaItem[[#This Row],[idLista]],$O$9:$P$56,2,FALSE)</f>
        <v>117</v>
      </c>
      <c r="G163" s="98" t="str">
        <f>CONCATENATE($E$6," ",listaItem[[#This Row],[Columna1]],", '",listaItem[[#This Row],[Nombre]],"',",listaItem[[#This Row],[Posicion]])</f>
        <v>EXEC ADD_LISTAITEM 117, 'RESISTENTE',3</v>
      </c>
      <c r="H163" s="9"/>
      <c r="I163" s="9"/>
      <c r="J163" s="11"/>
      <c r="K163" s="11"/>
      <c r="L163" s="11"/>
      <c r="M163" s="9">
        <v>155</v>
      </c>
      <c r="N163" s="9"/>
      <c r="O163" s="9"/>
    </row>
    <row r="164" spans="1:17" x14ac:dyDescent="0.25">
      <c r="A164" s="94">
        <v>5</v>
      </c>
      <c r="B164" s="11">
        <v>156</v>
      </c>
      <c r="C164" s="87" t="s">
        <v>204</v>
      </c>
      <c r="D164" s="88">
        <v>1</v>
      </c>
      <c r="E164" s="87">
        <v>5</v>
      </c>
      <c r="F164" s="87">
        <f>VLOOKUP(listaItem[[#This Row],[idLista]],$O$9:$P$56,2,FALSE)</f>
        <v>118</v>
      </c>
      <c r="G164" s="98" t="str">
        <f>CONCATENATE($E$6," ",listaItem[[#This Row],[Columna1]],", '",listaItem[[#This Row],[Nombre]],"',",listaItem[[#This Row],[Posicion]])</f>
        <v>EXEC ADD_LISTAITEM 118, 'SENSIBLE',1</v>
      </c>
      <c r="H164" s="9"/>
      <c r="I164" s="9"/>
      <c r="J164" s="11"/>
      <c r="K164" s="11"/>
      <c r="L164" s="11"/>
      <c r="M164" s="9">
        <v>156</v>
      </c>
      <c r="N164" s="9"/>
      <c r="O164" s="9"/>
    </row>
    <row r="165" spans="1:17" x14ac:dyDescent="0.25">
      <c r="A165" s="94"/>
      <c r="B165" s="11">
        <v>157</v>
      </c>
      <c r="C165" s="87" t="s">
        <v>205</v>
      </c>
      <c r="D165" s="88">
        <v>2</v>
      </c>
      <c r="E165" s="87">
        <v>5</v>
      </c>
      <c r="F165" s="87">
        <f>VLOOKUP(listaItem[[#This Row],[idLista]],$O$9:$P$56,2,FALSE)</f>
        <v>118</v>
      </c>
      <c r="G165" s="98" t="str">
        <f>CONCATENATE($E$6," ",listaItem[[#This Row],[Columna1]],", '",listaItem[[#This Row],[Nombre]],"',",listaItem[[#This Row],[Posicion]])</f>
        <v>EXEC ADD_LISTAITEM 118, 'INTERMEDIO',2</v>
      </c>
      <c r="H165" s="9"/>
      <c r="I165" s="9"/>
      <c r="J165" s="11"/>
      <c r="K165" s="11"/>
      <c r="L165" s="11"/>
      <c r="M165" s="9">
        <v>157</v>
      </c>
      <c r="N165" s="9"/>
      <c r="O165" s="9"/>
    </row>
    <row r="166" spans="1:17" x14ac:dyDescent="0.25">
      <c r="A166" s="94"/>
      <c r="B166" s="11">
        <v>158</v>
      </c>
      <c r="C166" s="87" t="s">
        <v>206</v>
      </c>
      <c r="D166" s="88">
        <v>3</v>
      </c>
      <c r="E166" s="87">
        <v>5</v>
      </c>
      <c r="F166" s="87">
        <f>VLOOKUP(listaItem[[#This Row],[idLista]],$O$9:$P$56,2,FALSE)</f>
        <v>118</v>
      </c>
      <c r="G166" s="98" t="str">
        <f>CONCATENATE($E$6," ",listaItem[[#This Row],[Columna1]],", '",listaItem[[#This Row],[Nombre]],"',",listaItem[[#This Row],[Posicion]])</f>
        <v>EXEC ADD_LISTAITEM 118, 'RESISTENTE',3</v>
      </c>
      <c r="H166" s="9"/>
      <c r="I166" s="9"/>
      <c r="J166" s="11"/>
      <c r="K166" s="11"/>
      <c r="L166" s="11"/>
      <c r="M166" s="9">
        <v>158</v>
      </c>
      <c r="N166" s="9"/>
      <c r="O166" s="9"/>
    </row>
    <row r="167" spans="1:17" x14ac:dyDescent="0.25">
      <c r="A167" s="94">
        <v>6</v>
      </c>
      <c r="B167" s="11">
        <v>159</v>
      </c>
      <c r="C167" s="87" t="s">
        <v>204</v>
      </c>
      <c r="D167" s="88">
        <v>1</v>
      </c>
      <c r="E167" s="87">
        <v>6</v>
      </c>
      <c r="F167" s="87">
        <f>VLOOKUP(listaItem[[#This Row],[idLista]],$O$9:$P$56,2,FALSE)</f>
        <v>119</v>
      </c>
      <c r="G167" s="98" t="str">
        <f>CONCATENATE($E$6," ",listaItem[[#This Row],[Columna1]],", '",listaItem[[#This Row],[Nombre]],"',",listaItem[[#This Row],[Posicion]])</f>
        <v>EXEC ADD_LISTAITEM 119, 'SENSIBLE',1</v>
      </c>
      <c r="H167" s="9"/>
      <c r="I167" s="9"/>
      <c r="J167" s="11"/>
      <c r="K167" s="11"/>
      <c r="L167" s="11"/>
      <c r="M167" s="9">
        <v>159</v>
      </c>
      <c r="N167" s="9"/>
      <c r="O167" s="9"/>
    </row>
    <row r="168" spans="1:17" x14ac:dyDescent="0.25">
      <c r="A168" s="94"/>
      <c r="B168" s="11">
        <v>160</v>
      </c>
      <c r="C168" s="87" t="s">
        <v>205</v>
      </c>
      <c r="D168" s="88">
        <v>2</v>
      </c>
      <c r="E168" s="87">
        <v>6</v>
      </c>
      <c r="F168" s="87">
        <f>VLOOKUP(listaItem[[#This Row],[idLista]],$O$9:$P$56,2,FALSE)</f>
        <v>119</v>
      </c>
      <c r="G168" s="98" t="str">
        <f>CONCATENATE($E$6," ",listaItem[[#This Row],[Columna1]],", '",listaItem[[#This Row],[Nombre]],"',",listaItem[[#This Row],[Posicion]])</f>
        <v>EXEC ADD_LISTAITEM 119, 'INTERMEDIO',2</v>
      </c>
      <c r="H168" s="9"/>
      <c r="I168" s="9"/>
      <c r="J168" s="11"/>
      <c r="K168" s="11"/>
      <c r="L168" s="11"/>
      <c r="M168" s="9">
        <v>160</v>
      </c>
      <c r="N168" s="9"/>
      <c r="O168" s="9"/>
    </row>
    <row r="169" spans="1:17" x14ac:dyDescent="0.25">
      <c r="A169" s="94"/>
      <c r="B169" s="11">
        <v>161</v>
      </c>
      <c r="C169" s="87" t="s">
        <v>206</v>
      </c>
      <c r="D169" s="88">
        <v>3</v>
      </c>
      <c r="E169" s="87">
        <v>6</v>
      </c>
      <c r="F169" s="87">
        <f>VLOOKUP(listaItem[[#This Row],[idLista]],$O$9:$P$56,2,FALSE)</f>
        <v>119</v>
      </c>
      <c r="G169" s="98" t="str">
        <f>CONCATENATE($E$6," ",listaItem[[#This Row],[Columna1]],", '",listaItem[[#This Row],[Nombre]],"',",listaItem[[#This Row],[Posicion]])</f>
        <v>EXEC ADD_LISTAITEM 119, 'RESISTENTE',3</v>
      </c>
      <c r="H169" s="9"/>
      <c r="I169" s="9"/>
      <c r="J169" s="11"/>
      <c r="K169" s="11"/>
      <c r="L169" s="11"/>
      <c r="M169" s="9">
        <v>161</v>
      </c>
      <c r="N169" s="9"/>
      <c r="O169" s="9"/>
    </row>
    <row r="170" spans="1:17" x14ac:dyDescent="0.25">
      <c r="A170" s="94">
        <v>7</v>
      </c>
      <c r="B170" s="11">
        <v>162</v>
      </c>
      <c r="C170" s="87" t="s">
        <v>204</v>
      </c>
      <c r="D170" s="88">
        <v>1</v>
      </c>
      <c r="E170" s="87">
        <v>7</v>
      </c>
      <c r="F170" s="87">
        <f>VLOOKUP(listaItem[[#This Row],[idLista]],$O$9:$P$56,2,FALSE)</f>
        <v>120</v>
      </c>
      <c r="G170" s="98" t="str">
        <f>CONCATENATE($E$6," ",listaItem[[#This Row],[Columna1]],", '",listaItem[[#This Row],[Nombre]],"',",listaItem[[#This Row],[Posicion]])</f>
        <v>EXEC ADD_LISTAITEM 120, 'SENSIBLE',1</v>
      </c>
      <c r="H170" s="9"/>
      <c r="I170" s="9"/>
      <c r="J170" s="11"/>
      <c r="K170" s="11"/>
      <c r="L170" s="11"/>
      <c r="M170" s="9"/>
      <c r="N170" s="9"/>
      <c r="O170" s="9"/>
    </row>
    <row r="171" spans="1:17" x14ac:dyDescent="0.25">
      <c r="A171" s="94"/>
      <c r="B171" s="11">
        <v>163</v>
      </c>
      <c r="C171" s="87" t="s">
        <v>205</v>
      </c>
      <c r="D171" s="88">
        <v>2</v>
      </c>
      <c r="E171" s="87">
        <v>7</v>
      </c>
      <c r="F171" s="87">
        <f>VLOOKUP(listaItem[[#This Row],[idLista]],$O$9:$P$56,2,FALSE)</f>
        <v>120</v>
      </c>
      <c r="G171" s="98" t="str">
        <f>CONCATENATE($E$6," ",listaItem[[#This Row],[Columna1]],", '",listaItem[[#This Row],[Nombre]],"',",listaItem[[#This Row],[Posicion]])</f>
        <v>EXEC ADD_LISTAITEM 120, 'INTERMEDIO',2</v>
      </c>
      <c r="H171" s="9"/>
      <c r="I171" s="9"/>
      <c r="J171" s="11"/>
      <c r="K171" s="11"/>
      <c r="L171" s="11"/>
      <c r="M171" s="9"/>
      <c r="N171" s="9"/>
      <c r="O171" s="9"/>
    </row>
    <row r="172" spans="1:17" x14ac:dyDescent="0.25">
      <c r="A172" s="94"/>
      <c r="B172" s="11">
        <v>164</v>
      </c>
      <c r="C172" s="87" t="s">
        <v>206</v>
      </c>
      <c r="D172" s="88">
        <v>3</v>
      </c>
      <c r="E172" s="87">
        <v>7</v>
      </c>
      <c r="F172" s="87">
        <f>VLOOKUP(listaItem[[#This Row],[idLista]],$O$9:$P$56,2,FALSE)</f>
        <v>120</v>
      </c>
      <c r="G172" s="98" t="str">
        <f>CONCATENATE($E$6," ",listaItem[[#This Row],[Columna1]],", '",listaItem[[#This Row],[Nombre]],"',",listaItem[[#This Row],[Posicion]])</f>
        <v>EXEC ADD_LISTAITEM 120, 'RESISTENTE',3</v>
      </c>
      <c r="H172" s="9"/>
      <c r="I172" s="9"/>
      <c r="J172" s="11"/>
      <c r="K172" s="11"/>
      <c r="L172" s="11"/>
      <c r="M172" s="9"/>
      <c r="N172" s="9"/>
      <c r="O172" s="9"/>
    </row>
    <row r="173" spans="1:17" x14ac:dyDescent="0.25">
      <c r="A173" s="94">
        <v>8</v>
      </c>
      <c r="B173" s="11">
        <v>165</v>
      </c>
      <c r="C173" s="87" t="s">
        <v>204</v>
      </c>
      <c r="D173" s="88">
        <v>1</v>
      </c>
      <c r="E173" s="87">
        <v>8</v>
      </c>
      <c r="F173" s="87">
        <f>VLOOKUP(listaItem[[#This Row],[idLista]],$O$9:$P$56,2,FALSE)</f>
        <v>121</v>
      </c>
      <c r="G173" s="98" t="str">
        <f>CONCATENATE($E$6," ",listaItem[[#This Row],[Columna1]],", '",listaItem[[#This Row],[Nombre]],"',",listaItem[[#This Row],[Posicion]])</f>
        <v>EXEC ADD_LISTAITEM 121, 'SENSIBLE',1</v>
      </c>
      <c r="H173" s="9"/>
      <c r="I173" s="9"/>
      <c r="J173" s="11"/>
      <c r="K173" s="11"/>
      <c r="L173" s="11"/>
      <c r="M173" s="9"/>
      <c r="N173" s="9"/>
      <c r="O173" s="9"/>
    </row>
    <row r="174" spans="1:17" x14ac:dyDescent="0.25">
      <c r="A174" s="94"/>
      <c r="B174" s="11">
        <v>166</v>
      </c>
      <c r="C174" s="87" t="s">
        <v>205</v>
      </c>
      <c r="D174" s="88">
        <v>2</v>
      </c>
      <c r="E174" s="87">
        <v>8</v>
      </c>
      <c r="F174" s="87">
        <f>VLOOKUP(listaItem[[#This Row],[idLista]],$O$9:$P$56,2,FALSE)</f>
        <v>121</v>
      </c>
      <c r="G174" s="98" t="str">
        <f>CONCATENATE($E$6," ",listaItem[[#This Row],[Columna1]],", '",listaItem[[#This Row],[Nombre]],"',",listaItem[[#This Row],[Posicion]])</f>
        <v>EXEC ADD_LISTAITEM 121, 'INTERMEDIO',2</v>
      </c>
      <c r="H174" s="9"/>
      <c r="I174" s="9"/>
      <c r="J174" s="11"/>
      <c r="K174" s="11"/>
      <c r="L174" s="11"/>
      <c r="M174" s="9"/>
      <c r="N174" s="9"/>
      <c r="O174" s="9"/>
    </row>
    <row r="175" spans="1:17" x14ac:dyDescent="0.25">
      <c r="A175" s="94"/>
      <c r="B175" s="11">
        <v>167</v>
      </c>
      <c r="C175" s="87" t="s">
        <v>206</v>
      </c>
      <c r="D175" s="88">
        <v>3</v>
      </c>
      <c r="E175" s="87">
        <v>8</v>
      </c>
      <c r="F175" s="87">
        <f>VLOOKUP(listaItem[[#This Row],[idLista]],$O$9:$P$56,2,FALSE)</f>
        <v>121</v>
      </c>
      <c r="G175" s="98" t="str">
        <f>CONCATENATE($E$6," ",listaItem[[#This Row],[Columna1]],", '",listaItem[[#This Row],[Nombre]],"',",listaItem[[#This Row],[Posicion]])</f>
        <v>EXEC ADD_LISTAITEM 121, 'RESISTENTE',3</v>
      </c>
      <c r="H175" s="9"/>
      <c r="I175" s="9"/>
      <c r="J175" s="11"/>
      <c r="K175" s="11"/>
      <c r="L175" s="11"/>
      <c r="M175" s="9"/>
      <c r="N175" s="9"/>
      <c r="O175" s="9"/>
    </row>
    <row r="176" spans="1:17" x14ac:dyDescent="0.25">
      <c r="A176" s="94">
        <v>9</v>
      </c>
      <c r="B176" s="11">
        <v>168</v>
      </c>
      <c r="C176" s="87" t="s">
        <v>204</v>
      </c>
      <c r="D176" s="88">
        <v>1</v>
      </c>
      <c r="E176" s="87">
        <v>9</v>
      </c>
      <c r="F176" s="87">
        <f>VLOOKUP(listaItem[[#This Row],[idLista]],$O$9:$P$56,2,FALSE)</f>
        <v>122</v>
      </c>
      <c r="G176" s="98" t="str">
        <f>CONCATENATE($E$6," ",listaItem[[#This Row],[Columna1]],", '",listaItem[[#This Row],[Nombre]],"',",listaItem[[#This Row],[Posicion]])</f>
        <v>EXEC ADD_LISTAITEM 122, 'SENSIBLE',1</v>
      </c>
      <c r="H176" s="9"/>
      <c r="I176" s="9"/>
      <c r="J176" s="11"/>
      <c r="K176" s="11"/>
      <c r="L176" s="11"/>
      <c r="M176" s="9"/>
      <c r="N176" s="9"/>
      <c r="O176" s="9"/>
    </row>
    <row r="177" spans="1:15" x14ac:dyDescent="0.25">
      <c r="A177" s="94"/>
      <c r="B177" s="11">
        <v>169</v>
      </c>
      <c r="C177" s="87" t="s">
        <v>205</v>
      </c>
      <c r="D177" s="88">
        <v>2</v>
      </c>
      <c r="E177" s="87">
        <v>9</v>
      </c>
      <c r="F177" s="87">
        <f>VLOOKUP(listaItem[[#This Row],[idLista]],$O$9:$P$56,2,FALSE)</f>
        <v>122</v>
      </c>
      <c r="G177" s="98" t="str">
        <f>CONCATENATE($E$6," ",listaItem[[#This Row],[Columna1]],", '",listaItem[[#This Row],[Nombre]],"',",listaItem[[#This Row],[Posicion]])</f>
        <v>EXEC ADD_LISTAITEM 122, 'INTERMEDIO',2</v>
      </c>
      <c r="H177" s="9"/>
      <c r="I177" s="9"/>
      <c r="J177" s="11"/>
      <c r="K177" s="11"/>
      <c r="L177" s="11"/>
      <c r="M177" s="9"/>
      <c r="N177" s="9"/>
      <c r="O177" s="9"/>
    </row>
    <row r="178" spans="1:15" x14ac:dyDescent="0.25">
      <c r="A178" s="94"/>
      <c r="B178" s="11">
        <v>170</v>
      </c>
      <c r="C178" s="87" t="s">
        <v>206</v>
      </c>
      <c r="D178" s="88">
        <v>3</v>
      </c>
      <c r="E178" s="87">
        <v>9</v>
      </c>
      <c r="F178" s="87">
        <f>VLOOKUP(listaItem[[#This Row],[idLista]],$O$9:$P$56,2,FALSE)</f>
        <v>122</v>
      </c>
      <c r="G178" s="98" t="str">
        <f>CONCATENATE($E$6," ",listaItem[[#This Row],[Columna1]],", '",listaItem[[#This Row],[Nombre]],"',",listaItem[[#This Row],[Posicion]])</f>
        <v>EXEC ADD_LISTAITEM 122, 'RESISTENTE',3</v>
      </c>
      <c r="H178" s="9"/>
      <c r="I178" s="9"/>
      <c r="J178" s="11"/>
      <c r="K178" s="11"/>
      <c r="L178" s="11"/>
      <c r="M178" s="9"/>
      <c r="N178" s="9"/>
      <c r="O178" s="9"/>
    </row>
    <row r="179" spans="1:15" x14ac:dyDescent="0.25">
      <c r="A179" s="94">
        <v>10</v>
      </c>
      <c r="B179" s="11">
        <v>171</v>
      </c>
      <c r="C179" s="87" t="s">
        <v>204</v>
      </c>
      <c r="D179" s="88">
        <v>1</v>
      </c>
      <c r="E179" s="87">
        <v>10</v>
      </c>
      <c r="F179" s="87">
        <f>VLOOKUP(listaItem[[#This Row],[idLista]],$O$9:$P$56,2,FALSE)</f>
        <v>123</v>
      </c>
      <c r="G179" s="98" t="str">
        <f>CONCATENATE($E$6," ",listaItem[[#This Row],[Columna1]],", '",listaItem[[#This Row],[Nombre]],"',",listaItem[[#This Row],[Posicion]])</f>
        <v>EXEC ADD_LISTAITEM 123, 'SENSIBLE',1</v>
      </c>
      <c r="H179" s="9"/>
      <c r="I179" s="9"/>
      <c r="J179" s="11"/>
      <c r="K179" s="11"/>
      <c r="L179" s="11"/>
      <c r="M179" s="9"/>
      <c r="N179" s="9"/>
      <c r="O179" s="9"/>
    </row>
    <row r="180" spans="1:15" x14ac:dyDescent="0.25">
      <c r="A180" s="94"/>
      <c r="B180" s="11">
        <v>172</v>
      </c>
      <c r="C180" s="87" t="s">
        <v>205</v>
      </c>
      <c r="D180" s="88">
        <v>2</v>
      </c>
      <c r="E180" s="87">
        <v>10</v>
      </c>
      <c r="F180" s="87">
        <f>VLOOKUP(listaItem[[#This Row],[idLista]],$O$9:$P$56,2,FALSE)</f>
        <v>123</v>
      </c>
      <c r="G180" s="98" t="str">
        <f>CONCATENATE($E$6," ",listaItem[[#This Row],[Columna1]],", '",listaItem[[#This Row],[Nombre]],"',",listaItem[[#This Row],[Posicion]])</f>
        <v>EXEC ADD_LISTAITEM 123, 'INTERMEDIO',2</v>
      </c>
      <c r="H180" s="9"/>
      <c r="I180" s="9"/>
      <c r="J180" s="11"/>
      <c r="K180" s="11"/>
      <c r="L180" s="11"/>
      <c r="M180" s="9"/>
      <c r="N180" s="9"/>
      <c r="O180" s="9"/>
    </row>
    <row r="181" spans="1:15" x14ac:dyDescent="0.25">
      <c r="A181" s="94"/>
      <c r="B181" s="11">
        <v>173</v>
      </c>
      <c r="C181" s="87" t="s">
        <v>206</v>
      </c>
      <c r="D181" s="88">
        <v>3</v>
      </c>
      <c r="E181" s="87">
        <v>10</v>
      </c>
      <c r="F181" s="87">
        <f>VLOOKUP(listaItem[[#This Row],[idLista]],$O$9:$P$56,2,FALSE)</f>
        <v>123</v>
      </c>
      <c r="G181" s="98" t="str">
        <f>CONCATENATE($E$6," ",listaItem[[#This Row],[Columna1]],", '",listaItem[[#This Row],[Nombre]],"',",listaItem[[#This Row],[Posicion]])</f>
        <v>EXEC ADD_LISTAITEM 123, 'RESISTENTE',3</v>
      </c>
      <c r="H181" s="9"/>
      <c r="I181" s="9"/>
      <c r="J181" s="11"/>
      <c r="K181" s="11"/>
      <c r="L181" s="11"/>
      <c r="M181" s="9"/>
      <c r="N181" s="9"/>
      <c r="O181" s="9"/>
    </row>
    <row r="182" spans="1:15" x14ac:dyDescent="0.25">
      <c r="A182" s="94">
        <v>11</v>
      </c>
      <c r="B182" s="11">
        <v>174</v>
      </c>
      <c r="C182" s="87" t="s">
        <v>204</v>
      </c>
      <c r="D182" s="88">
        <v>1</v>
      </c>
      <c r="E182" s="87">
        <v>11</v>
      </c>
      <c r="F182" s="87">
        <f>VLOOKUP(listaItem[[#This Row],[idLista]],$O$9:$P$56,2,FALSE)</f>
        <v>124</v>
      </c>
      <c r="G182" s="98" t="str">
        <f>CONCATENATE($E$6," ",listaItem[[#This Row],[Columna1]],", '",listaItem[[#This Row],[Nombre]],"',",listaItem[[#This Row],[Posicion]])</f>
        <v>EXEC ADD_LISTAITEM 124, 'SENSIBLE',1</v>
      </c>
      <c r="H182" s="9"/>
      <c r="I182" s="9"/>
      <c r="J182" s="11"/>
      <c r="K182" s="11"/>
      <c r="L182" s="11"/>
      <c r="M182" s="9"/>
      <c r="N182" s="9"/>
      <c r="O182" s="9"/>
    </row>
    <row r="183" spans="1:15" x14ac:dyDescent="0.25">
      <c r="A183" s="94"/>
      <c r="B183" s="11">
        <v>175</v>
      </c>
      <c r="C183" s="87" t="s">
        <v>205</v>
      </c>
      <c r="D183" s="88">
        <v>2</v>
      </c>
      <c r="E183" s="87">
        <v>11</v>
      </c>
      <c r="F183" s="87">
        <f>VLOOKUP(listaItem[[#This Row],[idLista]],$O$9:$P$56,2,FALSE)</f>
        <v>124</v>
      </c>
      <c r="G183" s="98" t="str">
        <f>CONCATENATE($E$6," ",listaItem[[#This Row],[Columna1]],", '",listaItem[[#This Row],[Nombre]],"',",listaItem[[#This Row],[Posicion]])</f>
        <v>EXEC ADD_LISTAITEM 124, 'INTERMEDIO',2</v>
      </c>
      <c r="H183" s="9"/>
      <c r="I183" s="9"/>
      <c r="J183" s="11"/>
      <c r="K183" s="11"/>
      <c r="L183" s="11"/>
      <c r="M183" s="9"/>
      <c r="N183" s="9"/>
      <c r="O183" s="9"/>
    </row>
    <row r="184" spans="1:15" x14ac:dyDescent="0.25">
      <c r="A184" s="94"/>
      <c r="B184" s="11">
        <v>176</v>
      </c>
      <c r="C184" s="87" t="s">
        <v>206</v>
      </c>
      <c r="D184" s="88">
        <v>3</v>
      </c>
      <c r="E184" s="87">
        <v>11</v>
      </c>
      <c r="F184" s="87">
        <f>VLOOKUP(listaItem[[#This Row],[idLista]],$O$9:$P$56,2,FALSE)</f>
        <v>124</v>
      </c>
      <c r="G184" s="98" t="str">
        <f>CONCATENATE($E$6," ",listaItem[[#This Row],[Columna1]],", '",listaItem[[#This Row],[Nombre]],"',",listaItem[[#This Row],[Posicion]])</f>
        <v>EXEC ADD_LISTAITEM 124, 'RESISTENTE',3</v>
      </c>
      <c r="H184" s="9"/>
      <c r="I184" s="9"/>
      <c r="J184" s="11"/>
      <c r="K184" s="11"/>
      <c r="L184" s="11"/>
      <c r="M184" s="9"/>
      <c r="N184" s="9"/>
      <c r="O184" s="9"/>
    </row>
    <row r="185" spans="1:15" x14ac:dyDescent="0.25">
      <c r="A185" s="94">
        <v>12</v>
      </c>
      <c r="B185" s="11">
        <v>177</v>
      </c>
      <c r="C185" s="87" t="s">
        <v>204</v>
      </c>
      <c r="D185" s="88">
        <v>1</v>
      </c>
      <c r="E185" s="87">
        <v>12</v>
      </c>
      <c r="F185" s="87">
        <f>VLOOKUP(listaItem[[#This Row],[idLista]],$O$9:$P$56,2,FALSE)</f>
        <v>125</v>
      </c>
      <c r="G185" s="98" t="str">
        <f>CONCATENATE($E$6," ",listaItem[[#This Row],[Columna1]],", '",listaItem[[#This Row],[Nombre]],"',",listaItem[[#This Row],[Posicion]])</f>
        <v>EXEC ADD_LISTAITEM 125, 'SENSIBLE',1</v>
      </c>
      <c r="H185" s="9"/>
      <c r="I185" s="9"/>
      <c r="J185" s="11"/>
      <c r="K185" s="11"/>
      <c r="L185" s="11"/>
      <c r="M185" s="9"/>
      <c r="N185" s="9"/>
      <c r="O185" s="9"/>
    </row>
    <row r="186" spans="1:15" x14ac:dyDescent="0.25">
      <c r="A186" s="94"/>
      <c r="B186" s="11">
        <v>178</v>
      </c>
      <c r="C186" s="87" t="s">
        <v>205</v>
      </c>
      <c r="D186" s="88">
        <v>2</v>
      </c>
      <c r="E186" s="87">
        <v>12</v>
      </c>
      <c r="F186" s="87">
        <f>VLOOKUP(listaItem[[#This Row],[idLista]],$O$9:$P$56,2,FALSE)</f>
        <v>125</v>
      </c>
      <c r="G186" s="98" t="str">
        <f>CONCATENATE($E$6," ",listaItem[[#This Row],[Columna1]],", '",listaItem[[#This Row],[Nombre]],"',",listaItem[[#This Row],[Posicion]])</f>
        <v>EXEC ADD_LISTAITEM 125, 'INTERMEDIO',2</v>
      </c>
      <c r="H186" s="9"/>
      <c r="I186" s="9"/>
      <c r="J186" s="11"/>
      <c r="K186" s="11"/>
      <c r="L186" s="11"/>
      <c r="M186" s="9"/>
      <c r="N186" s="9"/>
      <c r="O186" s="9"/>
    </row>
    <row r="187" spans="1:15" x14ac:dyDescent="0.25">
      <c r="A187" s="94"/>
      <c r="B187" s="11">
        <v>179</v>
      </c>
      <c r="C187" s="87" t="s">
        <v>206</v>
      </c>
      <c r="D187" s="88">
        <v>3</v>
      </c>
      <c r="E187" s="87">
        <v>12</v>
      </c>
      <c r="F187" s="87">
        <f>VLOOKUP(listaItem[[#This Row],[idLista]],$O$9:$P$56,2,FALSE)</f>
        <v>125</v>
      </c>
      <c r="G187" s="98" t="str">
        <f>CONCATENATE($E$6," ",listaItem[[#This Row],[Columna1]],", '",listaItem[[#This Row],[Nombre]],"',",listaItem[[#This Row],[Posicion]])</f>
        <v>EXEC ADD_LISTAITEM 125, 'RESISTENTE',3</v>
      </c>
      <c r="H187" s="9"/>
      <c r="I187" s="9"/>
      <c r="J187" s="11"/>
      <c r="K187" s="11"/>
      <c r="L187" s="11"/>
      <c r="M187" s="9"/>
      <c r="N187" s="9"/>
      <c r="O187" s="9"/>
    </row>
    <row r="188" spans="1:15" x14ac:dyDescent="0.25">
      <c r="A188" s="94">
        <v>13</v>
      </c>
      <c r="B188" s="11">
        <v>180</v>
      </c>
      <c r="C188" s="87" t="s">
        <v>204</v>
      </c>
      <c r="D188" s="88">
        <v>1</v>
      </c>
      <c r="E188" s="87">
        <v>13</v>
      </c>
      <c r="F188" s="87">
        <f>VLOOKUP(listaItem[[#This Row],[idLista]],$O$9:$P$56,2,FALSE)</f>
        <v>126</v>
      </c>
      <c r="G188" s="98" t="str">
        <f>CONCATENATE($E$6," ",listaItem[[#This Row],[Columna1]],", '",listaItem[[#This Row],[Nombre]],"',",listaItem[[#This Row],[Posicion]])</f>
        <v>EXEC ADD_LISTAITEM 126, 'SENSIBLE',1</v>
      </c>
      <c r="H188" s="9"/>
      <c r="I188" s="9"/>
      <c r="J188" s="11"/>
      <c r="K188" s="11"/>
      <c r="L188" s="11"/>
      <c r="M188" s="9"/>
      <c r="N188" s="9"/>
      <c r="O188" s="9"/>
    </row>
    <row r="189" spans="1:15" x14ac:dyDescent="0.25">
      <c r="A189" s="94"/>
      <c r="B189" s="11">
        <v>181</v>
      </c>
      <c r="C189" s="87" t="s">
        <v>205</v>
      </c>
      <c r="D189" s="88">
        <v>2</v>
      </c>
      <c r="E189" s="87">
        <v>13</v>
      </c>
      <c r="F189" s="87">
        <f>VLOOKUP(listaItem[[#This Row],[idLista]],$O$9:$P$56,2,FALSE)</f>
        <v>126</v>
      </c>
      <c r="G189" s="98" t="str">
        <f>CONCATENATE($E$6," ",listaItem[[#This Row],[Columna1]],", '",listaItem[[#This Row],[Nombre]],"',",listaItem[[#This Row],[Posicion]])</f>
        <v>EXEC ADD_LISTAITEM 126, 'INTERMEDIO',2</v>
      </c>
      <c r="H189" s="9"/>
      <c r="I189" s="9"/>
      <c r="J189" s="11"/>
      <c r="K189" s="11"/>
      <c r="L189" s="11"/>
      <c r="M189" s="9"/>
      <c r="N189" s="9"/>
      <c r="O189" s="9"/>
    </row>
    <row r="190" spans="1:15" x14ac:dyDescent="0.25">
      <c r="A190" s="94"/>
      <c r="B190" s="11">
        <v>182</v>
      </c>
      <c r="C190" s="87" t="s">
        <v>206</v>
      </c>
      <c r="D190" s="88">
        <v>3</v>
      </c>
      <c r="E190" s="87">
        <v>13</v>
      </c>
      <c r="F190" s="87">
        <f>VLOOKUP(listaItem[[#This Row],[idLista]],$O$9:$P$56,2,FALSE)</f>
        <v>126</v>
      </c>
      <c r="G190" s="98" t="str">
        <f>CONCATENATE($E$6," ",listaItem[[#This Row],[Columna1]],", '",listaItem[[#This Row],[Nombre]],"',",listaItem[[#This Row],[Posicion]])</f>
        <v>EXEC ADD_LISTAITEM 126, 'RESISTENTE',3</v>
      </c>
      <c r="H190" s="9"/>
      <c r="I190" s="9"/>
      <c r="J190" s="11"/>
      <c r="K190" s="11"/>
      <c r="L190" s="11"/>
      <c r="M190" s="9"/>
      <c r="N190" s="9"/>
      <c r="O190" s="9"/>
    </row>
    <row r="191" spans="1:15" x14ac:dyDescent="0.25">
      <c r="A191" s="94">
        <v>14</v>
      </c>
      <c r="B191" s="11">
        <v>183</v>
      </c>
      <c r="C191" s="87" t="s">
        <v>204</v>
      </c>
      <c r="D191" s="88">
        <v>1</v>
      </c>
      <c r="E191" s="87">
        <v>14</v>
      </c>
      <c r="F191" s="87">
        <f>VLOOKUP(listaItem[[#This Row],[idLista]],$O$9:$P$56,2,FALSE)</f>
        <v>127</v>
      </c>
      <c r="G191" s="98" t="str">
        <f>CONCATENATE($E$6," ",listaItem[[#This Row],[Columna1]],", '",listaItem[[#This Row],[Nombre]],"',",listaItem[[#This Row],[Posicion]])</f>
        <v>EXEC ADD_LISTAITEM 127, 'SENSIBLE',1</v>
      </c>
      <c r="H191" s="9"/>
      <c r="I191" s="9"/>
      <c r="J191" s="11"/>
      <c r="K191" s="11"/>
      <c r="L191" s="11"/>
      <c r="M191" s="9"/>
      <c r="N191" s="9"/>
      <c r="O191" s="9"/>
    </row>
    <row r="192" spans="1:15" x14ac:dyDescent="0.25">
      <c r="A192" s="94"/>
      <c r="B192" s="11">
        <v>184</v>
      </c>
      <c r="C192" s="87" t="s">
        <v>205</v>
      </c>
      <c r="D192" s="88">
        <v>2</v>
      </c>
      <c r="E192" s="87">
        <v>14</v>
      </c>
      <c r="F192" s="87">
        <f>VLOOKUP(listaItem[[#This Row],[idLista]],$O$9:$P$56,2,FALSE)</f>
        <v>127</v>
      </c>
      <c r="G192" s="98" t="str">
        <f>CONCATENATE($E$6," ",listaItem[[#This Row],[Columna1]],", '",listaItem[[#This Row],[Nombre]],"',",listaItem[[#This Row],[Posicion]])</f>
        <v>EXEC ADD_LISTAITEM 127, 'INTERMEDIO',2</v>
      </c>
      <c r="H192" s="9"/>
      <c r="I192" s="9"/>
      <c r="J192" s="11"/>
      <c r="K192" s="11"/>
      <c r="L192" s="11"/>
      <c r="M192" s="9"/>
      <c r="N192" s="9"/>
      <c r="O192" s="9"/>
    </row>
    <row r="193" spans="1:15" x14ac:dyDescent="0.25">
      <c r="A193" s="94"/>
      <c r="B193" s="11">
        <v>185</v>
      </c>
      <c r="C193" s="87" t="s">
        <v>206</v>
      </c>
      <c r="D193" s="88">
        <v>3</v>
      </c>
      <c r="E193" s="87">
        <v>14</v>
      </c>
      <c r="F193" s="87">
        <f>VLOOKUP(listaItem[[#This Row],[idLista]],$O$9:$P$56,2,FALSE)</f>
        <v>127</v>
      </c>
      <c r="G193" s="98" t="str">
        <f>CONCATENATE($E$6," ",listaItem[[#This Row],[Columna1]],", '",listaItem[[#This Row],[Nombre]],"',",listaItem[[#This Row],[Posicion]])</f>
        <v>EXEC ADD_LISTAITEM 127, 'RESISTENTE',3</v>
      </c>
      <c r="H193" s="9"/>
      <c r="I193" s="9"/>
      <c r="J193" s="11"/>
      <c r="K193" s="11"/>
      <c r="L193" s="11"/>
      <c r="M193" s="9"/>
      <c r="N193" s="9"/>
      <c r="O193" s="9"/>
    </row>
    <row r="194" spans="1:15" x14ac:dyDescent="0.25">
      <c r="A194" s="94">
        <v>15</v>
      </c>
      <c r="B194" s="11">
        <v>186</v>
      </c>
      <c r="C194" s="87" t="s">
        <v>204</v>
      </c>
      <c r="D194" s="88">
        <v>1</v>
      </c>
      <c r="E194" s="87">
        <v>15</v>
      </c>
      <c r="F194" s="87">
        <f>VLOOKUP(listaItem[[#This Row],[idLista]],$O$9:$P$56,2,FALSE)</f>
        <v>128</v>
      </c>
      <c r="G194" s="98" t="str">
        <f>CONCATENATE($E$6," ",listaItem[[#This Row],[Columna1]],", '",listaItem[[#This Row],[Nombre]],"',",listaItem[[#This Row],[Posicion]])</f>
        <v>EXEC ADD_LISTAITEM 128, 'SENSIBLE',1</v>
      </c>
      <c r="H194" s="9"/>
      <c r="I194" s="9"/>
      <c r="J194" s="11"/>
      <c r="K194" s="11"/>
      <c r="L194" s="11"/>
      <c r="M194" s="9"/>
      <c r="N194" s="9"/>
      <c r="O194" s="9"/>
    </row>
    <row r="195" spans="1:15" x14ac:dyDescent="0.25">
      <c r="A195" s="94"/>
      <c r="B195" s="11">
        <v>187</v>
      </c>
      <c r="C195" s="87" t="s">
        <v>205</v>
      </c>
      <c r="D195" s="88">
        <v>2</v>
      </c>
      <c r="E195" s="87">
        <v>15</v>
      </c>
      <c r="F195" s="87">
        <f>VLOOKUP(listaItem[[#This Row],[idLista]],$O$9:$P$56,2,FALSE)</f>
        <v>128</v>
      </c>
      <c r="G195" s="98" t="str">
        <f>CONCATENATE($E$6," ",listaItem[[#This Row],[Columna1]],", '",listaItem[[#This Row],[Nombre]],"',",listaItem[[#This Row],[Posicion]])</f>
        <v>EXEC ADD_LISTAITEM 128, 'INTERMEDIO',2</v>
      </c>
      <c r="H195" s="9"/>
      <c r="I195" s="9"/>
      <c r="J195" s="11"/>
      <c r="K195" s="11"/>
      <c r="L195" s="11"/>
      <c r="M195" s="9"/>
      <c r="N195" s="9"/>
      <c r="O195" s="9"/>
    </row>
    <row r="196" spans="1:15" x14ac:dyDescent="0.25">
      <c r="A196" s="94"/>
      <c r="B196" s="11">
        <v>188</v>
      </c>
      <c r="C196" s="87" t="s">
        <v>206</v>
      </c>
      <c r="D196" s="88">
        <v>3</v>
      </c>
      <c r="E196" s="87">
        <v>15</v>
      </c>
      <c r="F196" s="87">
        <f>VLOOKUP(listaItem[[#This Row],[idLista]],$O$9:$P$56,2,FALSE)</f>
        <v>128</v>
      </c>
      <c r="G196" s="98" t="str">
        <f>CONCATENATE($E$6," ",listaItem[[#This Row],[Columna1]],", '",listaItem[[#This Row],[Nombre]],"',",listaItem[[#This Row],[Posicion]])</f>
        <v>EXEC ADD_LISTAITEM 128, 'RESISTENTE',3</v>
      </c>
      <c r="H196" s="9"/>
      <c r="I196" s="9"/>
      <c r="J196" s="11"/>
      <c r="K196" s="11"/>
      <c r="L196" s="11"/>
      <c r="M196" s="9"/>
      <c r="N196" s="9"/>
      <c r="O196" s="9"/>
    </row>
    <row r="197" spans="1:15" x14ac:dyDescent="0.25">
      <c r="A197" s="94">
        <v>16</v>
      </c>
      <c r="B197" s="11">
        <v>189</v>
      </c>
      <c r="C197" s="87" t="s">
        <v>204</v>
      </c>
      <c r="D197" s="88">
        <v>1</v>
      </c>
      <c r="E197" s="87">
        <v>16</v>
      </c>
      <c r="F197" s="87">
        <f>VLOOKUP(listaItem[[#This Row],[idLista]],$O$9:$P$56,2,FALSE)</f>
        <v>129</v>
      </c>
      <c r="G197" s="98" t="str">
        <f>CONCATENATE($E$6," ",listaItem[[#This Row],[Columna1]],", '",listaItem[[#This Row],[Nombre]],"',",listaItem[[#This Row],[Posicion]])</f>
        <v>EXEC ADD_LISTAITEM 129, 'SENSIBLE',1</v>
      </c>
      <c r="H197" s="9"/>
      <c r="I197" s="9"/>
      <c r="J197" s="11"/>
      <c r="K197" s="11"/>
      <c r="L197" s="11"/>
      <c r="M197" s="9"/>
      <c r="N197" s="9"/>
      <c r="O197" s="9"/>
    </row>
    <row r="198" spans="1:15" x14ac:dyDescent="0.25">
      <c r="A198" s="94"/>
      <c r="B198" s="11">
        <v>190</v>
      </c>
      <c r="C198" s="87" t="s">
        <v>205</v>
      </c>
      <c r="D198" s="88">
        <v>2</v>
      </c>
      <c r="E198" s="87">
        <v>16</v>
      </c>
      <c r="F198" s="87">
        <f>VLOOKUP(listaItem[[#This Row],[idLista]],$O$9:$P$56,2,FALSE)</f>
        <v>129</v>
      </c>
      <c r="G198" s="98" t="str">
        <f>CONCATENATE($E$6," ",listaItem[[#This Row],[Columna1]],", '",listaItem[[#This Row],[Nombre]],"',",listaItem[[#This Row],[Posicion]])</f>
        <v>EXEC ADD_LISTAITEM 129, 'INTERMEDIO',2</v>
      </c>
      <c r="H198" s="9"/>
      <c r="I198" s="9"/>
      <c r="J198" s="11"/>
      <c r="K198" s="11"/>
      <c r="L198" s="11"/>
      <c r="M198" s="9"/>
      <c r="N198" s="9"/>
      <c r="O198" s="9"/>
    </row>
    <row r="199" spans="1:15" x14ac:dyDescent="0.25">
      <c r="A199" s="94"/>
      <c r="B199" s="11">
        <v>191</v>
      </c>
      <c r="C199" s="87" t="s">
        <v>206</v>
      </c>
      <c r="D199" s="88">
        <v>3</v>
      </c>
      <c r="E199" s="87">
        <v>16</v>
      </c>
      <c r="F199" s="87">
        <f>VLOOKUP(listaItem[[#This Row],[idLista]],$O$9:$P$56,2,FALSE)</f>
        <v>129</v>
      </c>
      <c r="G199" s="98" t="str">
        <f>CONCATENATE($E$6," ",listaItem[[#This Row],[Columna1]],", '",listaItem[[#This Row],[Nombre]],"',",listaItem[[#This Row],[Posicion]])</f>
        <v>EXEC ADD_LISTAITEM 129, 'RESISTENTE',3</v>
      </c>
      <c r="H199" s="9"/>
      <c r="I199" s="9"/>
      <c r="J199" s="11"/>
      <c r="K199" s="11"/>
      <c r="L199" s="11"/>
      <c r="M199" s="9"/>
      <c r="N199" s="9"/>
      <c r="O199" s="9"/>
    </row>
    <row r="200" spans="1:15" x14ac:dyDescent="0.25">
      <c r="A200" s="94">
        <v>17</v>
      </c>
      <c r="B200" s="11">
        <v>192</v>
      </c>
      <c r="C200" s="87" t="s">
        <v>204</v>
      </c>
      <c r="D200" s="88">
        <v>1</v>
      </c>
      <c r="E200" s="87">
        <v>17</v>
      </c>
      <c r="F200" s="87">
        <f>VLOOKUP(listaItem[[#This Row],[idLista]],$O$9:$P$56,2,FALSE)</f>
        <v>130</v>
      </c>
      <c r="G200" s="98" t="str">
        <f>CONCATENATE($E$6," ",listaItem[[#This Row],[Columna1]],", '",listaItem[[#This Row],[Nombre]],"',",listaItem[[#This Row],[Posicion]])</f>
        <v>EXEC ADD_LISTAITEM 130, 'SENSIBLE',1</v>
      </c>
      <c r="H200" s="9"/>
      <c r="I200" s="9"/>
      <c r="J200" s="11"/>
      <c r="K200" s="11"/>
      <c r="L200" s="11"/>
      <c r="M200" s="9"/>
      <c r="N200" s="9"/>
      <c r="O200" s="9"/>
    </row>
    <row r="201" spans="1:15" x14ac:dyDescent="0.25">
      <c r="A201" s="94"/>
      <c r="B201" s="11">
        <v>193</v>
      </c>
      <c r="C201" s="87" t="s">
        <v>205</v>
      </c>
      <c r="D201" s="88">
        <v>2</v>
      </c>
      <c r="E201" s="87">
        <v>17</v>
      </c>
      <c r="F201" s="87">
        <f>VLOOKUP(listaItem[[#This Row],[idLista]],$O$9:$P$56,2,FALSE)</f>
        <v>130</v>
      </c>
      <c r="G201" s="98" t="str">
        <f>CONCATENATE($E$6," ",listaItem[[#This Row],[Columna1]],", '",listaItem[[#This Row],[Nombre]],"',",listaItem[[#This Row],[Posicion]])</f>
        <v>EXEC ADD_LISTAITEM 130, 'INTERMEDIO',2</v>
      </c>
      <c r="H201" s="9"/>
      <c r="I201" s="9"/>
      <c r="J201" s="11"/>
      <c r="K201" s="11"/>
      <c r="L201" s="11"/>
      <c r="M201" s="9"/>
      <c r="N201" s="9"/>
      <c r="O201" s="9"/>
    </row>
    <row r="202" spans="1:15" x14ac:dyDescent="0.25">
      <c r="A202" s="94"/>
      <c r="B202" s="11">
        <v>194</v>
      </c>
      <c r="C202" s="87" t="s">
        <v>206</v>
      </c>
      <c r="D202" s="88">
        <v>3</v>
      </c>
      <c r="E202" s="87">
        <v>17</v>
      </c>
      <c r="F202" s="87">
        <f>VLOOKUP(listaItem[[#This Row],[idLista]],$O$9:$P$56,2,FALSE)</f>
        <v>130</v>
      </c>
      <c r="G202" s="98" t="str">
        <f>CONCATENATE($E$6," ",listaItem[[#This Row],[Columna1]],", '",listaItem[[#This Row],[Nombre]],"',",listaItem[[#This Row],[Posicion]])</f>
        <v>EXEC ADD_LISTAITEM 130, 'RESISTENTE',3</v>
      </c>
      <c r="H202" s="9"/>
      <c r="I202" s="9"/>
      <c r="J202" s="11"/>
      <c r="K202" s="11"/>
      <c r="L202" s="11"/>
      <c r="M202" s="9"/>
      <c r="N202" s="9"/>
      <c r="O202" s="9"/>
    </row>
    <row r="203" spans="1:15" x14ac:dyDescent="0.25">
      <c r="A203" s="94">
        <v>18</v>
      </c>
      <c r="B203" s="11">
        <v>195</v>
      </c>
      <c r="C203" s="87" t="s">
        <v>204</v>
      </c>
      <c r="D203" s="88">
        <v>1</v>
      </c>
      <c r="E203" s="87">
        <v>18</v>
      </c>
      <c r="F203" s="87">
        <f>VLOOKUP(listaItem[[#This Row],[idLista]],$O$9:$P$56,2,FALSE)</f>
        <v>131</v>
      </c>
      <c r="G203" s="98" t="str">
        <f>CONCATENATE($E$6," ",listaItem[[#This Row],[Columna1]],", '",listaItem[[#This Row],[Nombre]],"',",listaItem[[#This Row],[Posicion]])</f>
        <v>EXEC ADD_LISTAITEM 131, 'SENSIBLE',1</v>
      </c>
      <c r="H203" s="9"/>
      <c r="I203" s="9"/>
      <c r="J203" s="11"/>
      <c r="K203" s="11"/>
      <c r="L203" s="11"/>
      <c r="M203" s="9"/>
      <c r="N203" s="9"/>
      <c r="O203" s="9"/>
    </row>
    <row r="204" spans="1:15" x14ac:dyDescent="0.25">
      <c r="A204" s="94"/>
      <c r="B204" s="11">
        <v>196</v>
      </c>
      <c r="C204" s="87" t="s">
        <v>205</v>
      </c>
      <c r="D204" s="88">
        <v>2</v>
      </c>
      <c r="E204" s="87">
        <v>18</v>
      </c>
      <c r="F204" s="87">
        <f>VLOOKUP(listaItem[[#This Row],[idLista]],$O$9:$P$56,2,FALSE)</f>
        <v>131</v>
      </c>
      <c r="G204" s="98" t="str">
        <f>CONCATENATE($E$6," ",listaItem[[#This Row],[Columna1]],", '",listaItem[[#This Row],[Nombre]],"',",listaItem[[#This Row],[Posicion]])</f>
        <v>EXEC ADD_LISTAITEM 131, 'INTERMEDIO',2</v>
      </c>
      <c r="H204" s="9"/>
      <c r="I204" s="9"/>
      <c r="J204" s="11"/>
      <c r="K204" s="11"/>
      <c r="L204" s="11"/>
      <c r="M204" s="9"/>
      <c r="N204" s="9"/>
      <c r="O204" s="9"/>
    </row>
    <row r="205" spans="1:15" x14ac:dyDescent="0.25">
      <c r="A205" s="94"/>
      <c r="B205" s="11">
        <v>197</v>
      </c>
      <c r="C205" s="87" t="s">
        <v>206</v>
      </c>
      <c r="D205" s="88">
        <v>3</v>
      </c>
      <c r="E205" s="87">
        <v>18</v>
      </c>
      <c r="F205" s="87">
        <f>VLOOKUP(listaItem[[#This Row],[idLista]],$O$9:$P$56,2,FALSE)</f>
        <v>131</v>
      </c>
      <c r="G205" s="98" t="str">
        <f>CONCATENATE($E$6," ",listaItem[[#This Row],[Columna1]],", '",listaItem[[#This Row],[Nombre]],"',",listaItem[[#This Row],[Posicion]])</f>
        <v>EXEC ADD_LISTAITEM 131, 'RESISTENTE',3</v>
      </c>
      <c r="H205" s="9"/>
      <c r="I205" s="9"/>
      <c r="J205" s="11"/>
      <c r="K205" s="11"/>
      <c r="L205" s="11"/>
      <c r="M205" s="9"/>
      <c r="N205" s="9"/>
      <c r="O205" s="9"/>
    </row>
    <row r="206" spans="1:15" x14ac:dyDescent="0.25">
      <c r="A206" s="94">
        <v>19</v>
      </c>
      <c r="B206" s="11">
        <v>198</v>
      </c>
      <c r="C206" s="87" t="s">
        <v>204</v>
      </c>
      <c r="D206" s="88">
        <v>1</v>
      </c>
      <c r="E206" s="87">
        <v>19</v>
      </c>
      <c r="F206" s="87">
        <f>VLOOKUP(listaItem[[#This Row],[idLista]],$O$9:$P$56,2,FALSE)</f>
        <v>132</v>
      </c>
      <c r="G206" s="98" t="str">
        <f>CONCATENATE($E$6," ",listaItem[[#This Row],[Columna1]],", '",listaItem[[#This Row],[Nombre]],"',",listaItem[[#This Row],[Posicion]])</f>
        <v>EXEC ADD_LISTAITEM 132, 'SENSIBLE',1</v>
      </c>
      <c r="H206" s="9"/>
      <c r="I206" s="9"/>
      <c r="J206" s="11"/>
      <c r="K206" s="11"/>
      <c r="L206" s="11"/>
      <c r="M206" s="9"/>
      <c r="N206" s="9"/>
      <c r="O206" s="9"/>
    </row>
    <row r="207" spans="1:15" x14ac:dyDescent="0.25">
      <c r="A207" s="94"/>
      <c r="B207" s="11">
        <v>199</v>
      </c>
      <c r="C207" s="87" t="s">
        <v>205</v>
      </c>
      <c r="D207" s="88">
        <v>2</v>
      </c>
      <c r="E207" s="87">
        <v>19</v>
      </c>
      <c r="F207" s="87">
        <f>VLOOKUP(listaItem[[#This Row],[idLista]],$O$9:$P$56,2,FALSE)</f>
        <v>132</v>
      </c>
      <c r="G207" s="98" t="str">
        <f>CONCATENATE($E$6," ",listaItem[[#This Row],[Columna1]],", '",listaItem[[#This Row],[Nombre]],"',",listaItem[[#This Row],[Posicion]])</f>
        <v>EXEC ADD_LISTAITEM 132, 'INTERMEDIO',2</v>
      </c>
      <c r="H207" s="9"/>
      <c r="I207" s="9"/>
      <c r="J207" s="11"/>
      <c r="K207" s="11"/>
      <c r="L207" s="11"/>
      <c r="M207" s="9"/>
      <c r="N207" s="9"/>
      <c r="O207" s="9"/>
    </row>
    <row r="208" spans="1:15" x14ac:dyDescent="0.25">
      <c r="A208" s="94"/>
      <c r="B208" s="11">
        <v>200</v>
      </c>
      <c r="C208" s="87" t="s">
        <v>206</v>
      </c>
      <c r="D208" s="88">
        <v>3</v>
      </c>
      <c r="E208" s="87">
        <v>19</v>
      </c>
      <c r="F208" s="87">
        <f>VLOOKUP(listaItem[[#This Row],[idLista]],$O$9:$P$56,2,FALSE)</f>
        <v>132</v>
      </c>
      <c r="G208" s="98" t="str">
        <f>CONCATENATE($E$6," ",listaItem[[#This Row],[Columna1]],", '",listaItem[[#This Row],[Nombre]],"',",listaItem[[#This Row],[Posicion]])</f>
        <v>EXEC ADD_LISTAITEM 132, 'RESISTENTE',3</v>
      </c>
      <c r="H208" s="9"/>
      <c r="I208" s="9"/>
      <c r="J208" s="11"/>
      <c r="K208" s="11"/>
      <c r="L208" s="11"/>
      <c r="M208" s="9"/>
      <c r="N208" s="9"/>
      <c r="O208" s="9"/>
    </row>
    <row r="209" spans="1:15" x14ac:dyDescent="0.25">
      <c r="A209" s="94">
        <v>20</v>
      </c>
      <c r="B209" s="11">
        <v>201</v>
      </c>
      <c r="C209" s="87" t="s">
        <v>204</v>
      </c>
      <c r="D209" s="88">
        <v>1</v>
      </c>
      <c r="E209" s="87">
        <v>20</v>
      </c>
      <c r="F209" s="87">
        <f>VLOOKUP(listaItem[[#This Row],[idLista]],$O$9:$P$56,2,FALSE)</f>
        <v>133</v>
      </c>
      <c r="G209" s="98" t="str">
        <f>CONCATENATE($E$6," ",listaItem[[#This Row],[Columna1]],", '",listaItem[[#This Row],[Nombre]],"',",listaItem[[#This Row],[Posicion]])</f>
        <v>EXEC ADD_LISTAITEM 133, 'SENSIBLE',1</v>
      </c>
      <c r="H209" s="9"/>
      <c r="I209" s="95"/>
      <c r="J209" s="11"/>
      <c r="K209" s="11"/>
      <c r="L209" s="11"/>
      <c r="M209" s="9"/>
      <c r="N209" s="9"/>
      <c r="O209" s="9"/>
    </row>
    <row r="210" spans="1:15" x14ac:dyDescent="0.25">
      <c r="A210" s="94"/>
      <c r="B210" s="11">
        <v>202</v>
      </c>
      <c r="C210" s="87" t="s">
        <v>205</v>
      </c>
      <c r="D210" s="88">
        <v>2</v>
      </c>
      <c r="E210" s="87">
        <v>20</v>
      </c>
      <c r="F210" s="87">
        <f>VLOOKUP(listaItem[[#This Row],[idLista]],$O$9:$P$56,2,FALSE)</f>
        <v>133</v>
      </c>
      <c r="G210" s="98" t="str">
        <f>CONCATENATE($E$6," ",listaItem[[#This Row],[Columna1]],", '",listaItem[[#This Row],[Nombre]],"',",listaItem[[#This Row],[Posicion]])</f>
        <v>EXEC ADD_LISTAITEM 133, 'INTERMEDIO',2</v>
      </c>
      <c r="H210" s="9"/>
      <c r="I210" s="95"/>
      <c r="J210" s="11"/>
      <c r="K210" s="11"/>
      <c r="L210" s="11"/>
      <c r="M210" s="9"/>
      <c r="N210" s="9"/>
      <c r="O210" s="9"/>
    </row>
    <row r="211" spans="1:15" x14ac:dyDescent="0.25">
      <c r="A211" s="94"/>
      <c r="B211" s="11">
        <v>203</v>
      </c>
      <c r="C211" s="87" t="s">
        <v>206</v>
      </c>
      <c r="D211" s="88">
        <v>3</v>
      </c>
      <c r="E211" s="87">
        <v>20</v>
      </c>
      <c r="F211" s="87">
        <f>VLOOKUP(listaItem[[#This Row],[idLista]],$O$9:$P$56,2,FALSE)</f>
        <v>133</v>
      </c>
      <c r="G211" s="98" t="str">
        <f>CONCATENATE($E$6," ",listaItem[[#This Row],[Columna1]],", '",listaItem[[#This Row],[Nombre]],"',",listaItem[[#This Row],[Posicion]])</f>
        <v>EXEC ADD_LISTAITEM 133, 'RESISTENTE',3</v>
      </c>
      <c r="H211" s="9"/>
      <c r="I211" s="95"/>
      <c r="J211" s="11"/>
      <c r="K211" s="11"/>
      <c r="L211" s="11"/>
      <c r="M211" s="9"/>
      <c r="N211" s="9"/>
      <c r="O211" s="9"/>
    </row>
    <row r="212" spans="1:15" x14ac:dyDescent="0.25">
      <c r="A212" s="94">
        <v>21</v>
      </c>
      <c r="B212" s="11">
        <v>204</v>
      </c>
      <c r="C212" s="87" t="s">
        <v>204</v>
      </c>
      <c r="D212" s="88">
        <v>1</v>
      </c>
      <c r="E212" s="87">
        <v>21</v>
      </c>
      <c r="F212" s="87">
        <f>VLOOKUP(listaItem[[#This Row],[idLista]],$O$9:$P$56,2,FALSE)</f>
        <v>134</v>
      </c>
      <c r="G212" s="98" t="str">
        <f>CONCATENATE($E$6," ",listaItem[[#This Row],[Columna1]],", '",listaItem[[#This Row],[Nombre]],"',",listaItem[[#This Row],[Posicion]])</f>
        <v>EXEC ADD_LISTAITEM 134, 'SENSIBLE',1</v>
      </c>
      <c r="H212" s="9"/>
      <c r="I212" s="25"/>
      <c r="J212" s="11"/>
      <c r="K212" s="11"/>
      <c r="L212" s="11"/>
      <c r="M212" s="9"/>
      <c r="N212" s="9"/>
      <c r="O212" s="9"/>
    </row>
    <row r="213" spans="1:15" x14ac:dyDescent="0.25">
      <c r="A213" s="94"/>
      <c r="B213" s="11">
        <v>205</v>
      </c>
      <c r="C213" s="87" t="s">
        <v>205</v>
      </c>
      <c r="D213" s="88">
        <v>2</v>
      </c>
      <c r="E213" s="87">
        <v>21</v>
      </c>
      <c r="F213" s="87">
        <f>VLOOKUP(listaItem[[#This Row],[idLista]],$O$9:$P$56,2,FALSE)</f>
        <v>134</v>
      </c>
      <c r="G213" s="98" t="str">
        <f>CONCATENATE($E$6," ",listaItem[[#This Row],[Columna1]],", '",listaItem[[#This Row],[Nombre]],"',",listaItem[[#This Row],[Posicion]])</f>
        <v>EXEC ADD_LISTAITEM 134, 'INTERMEDIO',2</v>
      </c>
      <c r="H213" s="9"/>
      <c r="I213" s="25"/>
      <c r="J213" s="11"/>
      <c r="K213" s="11"/>
      <c r="L213" s="11"/>
      <c r="M213" s="9"/>
      <c r="N213" s="9"/>
      <c r="O213" s="9"/>
    </row>
    <row r="214" spans="1:15" x14ac:dyDescent="0.25">
      <c r="A214" s="94"/>
      <c r="B214" s="11">
        <v>206</v>
      </c>
      <c r="C214" s="87" t="s">
        <v>206</v>
      </c>
      <c r="D214" s="88">
        <v>3</v>
      </c>
      <c r="E214" s="87">
        <v>21</v>
      </c>
      <c r="F214" s="87">
        <f>VLOOKUP(listaItem[[#This Row],[idLista]],$O$9:$P$56,2,FALSE)</f>
        <v>134</v>
      </c>
      <c r="G214" s="98" t="str">
        <f>CONCATENATE($E$6," ",listaItem[[#This Row],[Columna1]],", '",listaItem[[#This Row],[Nombre]],"',",listaItem[[#This Row],[Posicion]])</f>
        <v>EXEC ADD_LISTAITEM 134, 'RESISTENTE',3</v>
      </c>
      <c r="H214" s="9"/>
      <c r="I214" s="25"/>
      <c r="J214" s="11"/>
      <c r="K214" s="11"/>
      <c r="L214" s="11"/>
      <c r="M214" s="9"/>
      <c r="N214" s="9"/>
      <c r="O214" s="9"/>
    </row>
    <row r="215" spans="1:15" x14ac:dyDescent="0.25">
      <c r="A215" s="94">
        <v>22</v>
      </c>
      <c r="B215" s="11">
        <v>207</v>
      </c>
      <c r="C215" s="87" t="s">
        <v>204</v>
      </c>
      <c r="D215" s="88">
        <v>1</v>
      </c>
      <c r="E215" s="87">
        <v>22</v>
      </c>
      <c r="F215" s="87">
        <f>VLOOKUP(listaItem[[#This Row],[idLista]],$O$9:$P$56,2,FALSE)</f>
        <v>135</v>
      </c>
      <c r="G215" s="98" t="str">
        <f>CONCATENATE($E$6," ",listaItem[[#This Row],[Columna1]],", '",listaItem[[#This Row],[Nombre]],"',",listaItem[[#This Row],[Posicion]])</f>
        <v>EXEC ADD_LISTAITEM 135, 'SENSIBLE',1</v>
      </c>
      <c r="H215" s="9"/>
      <c r="I215" s="25"/>
      <c r="J215" s="11"/>
      <c r="K215" s="11"/>
      <c r="L215" s="11"/>
      <c r="M215" s="9"/>
      <c r="N215" s="9"/>
      <c r="O215" s="9"/>
    </row>
    <row r="216" spans="1:15" x14ac:dyDescent="0.25">
      <c r="A216" s="94"/>
      <c r="B216" s="11">
        <v>208</v>
      </c>
      <c r="C216" s="87" t="s">
        <v>205</v>
      </c>
      <c r="D216" s="88">
        <v>2</v>
      </c>
      <c r="E216" s="87">
        <v>22</v>
      </c>
      <c r="F216" s="87">
        <f>VLOOKUP(listaItem[[#This Row],[idLista]],$O$9:$P$56,2,FALSE)</f>
        <v>135</v>
      </c>
      <c r="G216" s="98" t="str">
        <f>CONCATENATE($E$6," ",listaItem[[#This Row],[Columna1]],", '",listaItem[[#This Row],[Nombre]],"',",listaItem[[#This Row],[Posicion]])</f>
        <v>EXEC ADD_LISTAITEM 135, 'INTERMEDIO',2</v>
      </c>
      <c r="H216" s="9"/>
      <c r="I216" s="25"/>
      <c r="J216" s="11"/>
      <c r="K216" s="11"/>
      <c r="L216" s="11"/>
      <c r="M216" s="9"/>
      <c r="N216" s="9"/>
      <c r="O216" s="9"/>
    </row>
    <row r="217" spans="1:15" x14ac:dyDescent="0.25">
      <c r="A217" s="94"/>
      <c r="B217" s="11">
        <v>209</v>
      </c>
      <c r="C217" s="87" t="s">
        <v>206</v>
      </c>
      <c r="D217" s="88">
        <v>3</v>
      </c>
      <c r="E217" s="87">
        <v>22</v>
      </c>
      <c r="F217" s="87">
        <f>VLOOKUP(listaItem[[#This Row],[idLista]],$O$9:$P$56,2,FALSE)</f>
        <v>135</v>
      </c>
      <c r="G217" s="98" t="str">
        <f>CONCATENATE($E$6," ",listaItem[[#This Row],[Columna1]],", '",listaItem[[#This Row],[Nombre]],"',",listaItem[[#This Row],[Posicion]])</f>
        <v>EXEC ADD_LISTAITEM 135, 'RESISTENTE',3</v>
      </c>
      <c r="H217" s="9"/>
      <c r="I217" s="25"/>
      <c r="J217" s="11"/>
      <c r="K217" s="11"/>
      <c r="L217" s="11"/>
      <c r="M217" s="9"/>
      <c r="N217" s="9"/>
      <c r="O217" s="9"/>
    </row>
    <row r="218" spans="1:15" x14ac:dyDescent="0.25">
      <c r="A218" s="94">
        <v>23</v>
      </c>
      <c r="B218" s="11">
        <v>210</v>
      </c>
      <c r="C218" s="87" t="s">
        <v>204</v>
      </c>
      <c r="D218" s="88">
        <v>1</v>
      </c>
      <c r="E218" s="87">
        <v>23</v>
      </c>
      <c r="F218" s="87">
        <f>VLOOKUP(listaItem[[#This Row],[idLista]],$O$9:$P$56,2,FALSE)</f>
        <v>136</v>
      </c>
      <c r="G218" s="98" t="str">
        <f>CONCATENATE($E$6," ",listaItem[[#This Row],[Columna1]],", '",listaItem[[#This Row],[Nombre]],"',",listaItem[[#This Row],[Posicion]])</f>
        <v>EXEC ADD_LISTAITEM 136, 'SENSIBLE',1</v>
      </c>
      <c r="H218" s="9"/>
      <c r="I218" s="25"/>
      <c r="J218" s="11"/>
      <c r="K218" s="11"/>
      <c r="L218" s="11"/>
      <c r="M218" s="9"/>
      <c r="N218" s="9"/>
      <c r="O218" s="9"/>
    </row>
    <row r="219" spans="1:15" x14ac:dyDescent="0.25">
      <c r="A219" s="94"/>
      <c r="B219" s="11">
        <v>211</v>
      </c>
      <c r="C219" s="87" t="s">
        <v>205</v>
      </c>
      <c r="D219" s="88">
        <v>2</v>
      </c>
      <c r="E219" s="87">
        <v>23</v>
      </c>
      <c r="F219" s="87">
        <f>VLOOKUP(listaItem[[#This Row],[idLista]],$O$9:$P$56,2,FALSE)</f>
        <v>136</v>
      </c>
      <c r="G219" s="98" t="str">
        <f>CONCATENATE($E$6," ",listaItem[[#This Row],[Columna1]],", '",listaItem[[#This Row],[Nombre]],"',",listaItem[[#This Row],[Posicion]])</f>
        <v>EXEC ADD_LISTAITEM 136, 'INTERMEDIO',2</v>
      </c>
      <c r="H219" s="9"/>
      <c r="I219" s="25"/>
      <c r="J219" s="11"/>
      <c r="K219" s="11"/>
      <c r="L219" s="11"/>
      <c r="M219" s="9"/>
      <c r="N219" s="9"/>
      <c r="O219" s="9"/>
    </row>
    <row r="220" spans="1:15" x14ac:dyDescent="0.25">
      <c r="A220" s="94"/>
      <c r="B220" s="11">
        <v>212</v>
      </c>
      <c r="C220" s="87" t="s">
        <v>206</v>
      </c>
      <c r="D220" s="88">
        <v>3</v>
      </c>
      <c r="E220" s="87">
        <v>23</v>
      </c>
      <c r="F220" s="87">
        <f>VLOOKUP(listaItem[[#This Row],[idLista]],$O$9:$P$56,2,FALSE)</f>
        <v>136</v>
      </c>
      <c r="G220" s="98" t="str">
        <f>CONCATENATE($E$6," ",listaItem[[#This Row],[Columna1]],", '",listaItem[[#This Row],[Nombre]],"',",listaItem[[#This Row],[Posicion]])</f>
        <v>EXEC ADD_LISTAITEM 136, 'RESISTENTE',3</v>
      </c>
      <c r="H220" s="9"/>
      <c r="I220" s="25"/>
      <c r="J220" s="11"/>
      <c r="K220" s="11"/>
      <c r="L220" s="11"/>
      <c r="M220" s="9"/>
      <c r="N220" s="9"/>
      <c r="O220" s="9"/>
    </row>
    <row r="221" spans="1:15" x14ac:dyDescent="0.25">
      <c r="A221" s="94">
        <v>24</v>
      </c>
      <c r="B221" s="11">
        <v>213</v>
      </c>
      <c r="C221" s="87" t="s">
        <v>204</v>
      </c>
      <c r="D221" s="88">
        <v>1</v>
      </c>
      <c r="E221" s="87">
        <v>24</v>
      </c>
      <c r="F221" s="87">
        <f>VLOOKUP(listaItem[[#This Row],[idLista]],$O$9:$P$56,2,FALSE)</f>
        <v>137</v>
      </c>
      <c r="G221" s="98" t="str">
        <f>CONCATENATE($E$6," ",listaItem[[#This Row],[Columna1]],", '",listaItem[[#This Row],[Nombre]],"',",listaItem[[#This Row],[Posicion]])</f>
        <v>EXEC ADD_LISTAITEM 137, 'SENSIBLE',1</v>
      </c>
      <c r="H221" s="9"/>
      <c r="I221" s="25"/>
      <c r="J221" s="11"/>
      <c r="K221" s="11"/>
      <c r="L221" s="11"/>
      <c r="M221" s="9"/>
      <c r="N221" s="9"/>
      <c r="O221" s="9"/>
    </row>
    <row r="222" spans="1:15" x14ac:dyDescent="0.25">
      <c r="A222" s="94"/>
      <c r="B222" s="11">
        <v>214</v>
      </c>
      <c r="C222" s="87" t="s">
        <v>205</v>
      </c>
      <c r="D222" s="88">
        <v>2</v>
      </c>
      <c r="E222" s="87">
        <v>24</v>
      </c>
      <c r="F222" s="87">
        <f>VLOOKUP(listaItem[[#This Row],[idLista]],$O$9:$P$56,2,FALSE)</f>
        <v>137</v>
      </c>
      <c r="G222" s="98" t="str">
        <f>CONCATENATE($E$6," ",listaItem[[#This Row],[Columna1]],", '",listaItem[[#This Row],[Nombre]],"',",listaItem[[#This Row],[Posicion]])</f>
        <v>EXEC ADD_LISTAITEM 137, 'INTERMEDIO',2</v>
      </c>
      <c r="H222" s="9"/>
      <c r="I222" s="25"/>
      <c r="J222" s="11"/>
      <c r="K222" s="11"/>
      <c r="L222" s="11"/>
      <c r="M222" s="9"/>
      <c r="N222" s="9"/>
      <c r="O222" s="9"/>
    </row>
    <row r="223" spans="1:15" x14ac:dyDescent="0.25">
      <c r="A223" s="94"/>
      <c r="B223" s="11">
        <v>215</v>
      </c>
      <c r="C223" s="87" t="s">
        <v>206</v>
      </c>
      <c r="D223" s="88">
        <v>3</v>
      </c>
      <c r="E223" s="87">
        <v>24</v>
      </c>
      <c r="F223" s="87">
        <f>VLOOKUP(listaItem[[#This Row],[idLista]],$O$9:$P$56,2,FALSE)</f>
        <v>137</v>
      </c>
      <c r="G223" s="98" t="str">
        <f>CONCATENATE($E$6," ",listaItem[[#This Row],[Columna1]],", '",listaItem[[#This Row],[Nombre]],"',",listaItem[[#This Row],[Posicion]])</f>
        <v>EXEC ADD_LISTAITEM 137, 'RESISTENTE',3</v>
      </c>
      <c r="H223" s="9"/>
      <c r="I223" s="25"/>
      <c r="J223" s="11"/>
      <c r="K223" s="11"/>
      <c r="L223" s="11"/>
      <c r="M223" s="9"/>
      <c r="N223" s="9"/>
      <c r="O223" s="9"/>
    </row>
    <row r="224" spans="1:15" x14ac:dyDescent="0.25">
      <c r="A224" s="94">
        <v>25</v>
      </c>
      <c r="B224" s="11">
        <v>216</v>
      </c>
      <c r="C224" s="87" t="s">
        <v>204</v>
      </c>
      <c r="D224" s="88">
        <v>1</v>
      </c>
      <c r="E224" s="87">
        <v>25</v>
      </c>
      <c r="F224" s="87">
        <f>VLOOKUP(listaItem[[#This Row],[idLista]],$O$9:$P$56,2,FALSE)</f>
        <v>138</v>
      </c>
      <c r="G224" s="98" t="str">
        <f>CONCATENATE($E$6," ",listaItem[[#This Row],[Columna1]],", '",listaItem[[#This Row],[Nombre]],"',",listaItem[[#This Row],[Posicion]])</f>
        <v>EXEC ADD_LISTAITEM 138, 'SENSIBLE',1</v>
      </c>
      <c r="H224" s="9"/>
      <c r="I224" s="25"/>
      <c r="J224" s="11"/>
      <c r="K224" s="11"/>
      <c r="L224" s="11"/>
      <c r="M224" s="9"/>
      <c r="N224" s="9"/>
      <c r="O224" s="9"/>
    </row>
    <row r="225" spans="1:15" x14ac:dyDescent="0.25">
      <c r="A225" s="94"/>
      <c r="B225" s="11">
        <v>217</v>
      </c>
      <c r="C225" s="87" t="s">
        <v>205</v>
      </c>
      <c r="D225" s="88">
        <v>2</v>
      </c>
      <c r="E225" s="87">
        <v>25</v>
      </c>
      <c r="F225" s="87">
        <f>VLOOKUP(listaItem[[#This Row],[idLista]],$O$9:$P$56,2,FALSE)</f>
        <v>138</v>
      </c>
      <c r="G225" s="98" t="str">
        <f>CONCATENATE($E$6," ",listaItem[[#This Row],[Columna1]],", '",listaItem[[#This Row],[Nombre]],"',",listaItem[[#This Row],[Posicion]])</f>
        <v>EXEC ADD_LISTAITEM 138, 'INTERMEDIO',2</v>
      </c>
      <c r="H225" s="9"/>
      <c r="I225" s="25"/>
      <c r="J225" s="11"/>
      <c r="K225" s="11"/>
      <c r="L225" s="11"/>
      <c r="M225" s="9"/>
      <c r="N225" s="9"/>
      <c r="O225" s="9"/>
    </row>
    <row r="226" spans="1:15" x14ac:dyDescent="0.25">
      <c r="A226" s="94"/>
      <c r="B226" s="11">
        <v>218</v>
      </c>
      <c r="C226" s="87" t="s">
        <v>206</v>
      </c>
      <c r="D226" s="88">
        <v>3</v>
      </c>
      <c r="E226" s="87">
        <v>25</v>
      </c>
      <c r="F226" s="87">
        <f>VLOOKUP(listaItem[[#This Row],[idLista]],$O$9:$P$56,2,FALSE)</f>
        <v>138</v>
      </c>
      <c r="G226" s="98" t="str">
        <f>CONCATENATE($E$6," ",listaItem[[#This Row],[Columna1]],", '",listaItem[[#This Row],[Nombre]],"',",listaItem[[#This Row],[Posicion]])</f>
        <v>EXEC ADD_LISTAITEM 138, 'RESISTENTE',3</v>
      </c>
      <c r="H226" s="9"/>
      <c r="I226" s="25"/>
      <c r="J226" s="11"/>
      <c r="K226" s="11"/>
      <c r="L226" s="11"/>
      <c r="M226" s="9"/>
      <c r="N226" s="9"/>
      <c r="O226" s="9"/>
    </row>
    <row r="227" spans="1:15" x14ac:dyDescent="0.25">
      <c r="A227" s="94">
        <v>26</v>
      </c>
      <c r="B227" s="11">
        <v>219</v>
      </c>
      <c r="C227" s="87" t="s">
        <v>204</v>
      </c>
      <c r="D227" s="88">
        <v>1</v>
      </c>
      <c r="E227" s="87">
        <v>26</v>
      </c>
      <c r="F227" s="87">
        <f>VLOOKUP(listaItem[[#This Row],[idLista]],$O$9:$P$56,2,FALSE)</f>
        <v>139</v>
      </c>
      <c r="G227" s="98" t="str">
        <f>CONCATENATE($E$6," ",listaItem[[#This Row],[Columna1]],", '",listaItem[[#This Row],[Nombre]],"',",listaItem[[#This Row],[Posicion]])</f>
        <v>EXEC ADD_LISTAITEM 139, 'SENSIBLE',1</v>
      </c>
      <c r="H227" s="9"/>
      <c r="I227" s="25"/>
      <c r="J227" s="9"/>
      <c r="K227" s="9"/>
      <c r="L227" s="9"/>
      <c r="M227" s="9"/>
      <c r="N227" s="9"/>
      <c r="O227" s="9"/>
    </row>
    <row r="228" spans="1:15" x14ac:dyDescent="0.25">
      <c r="A228" s="94"/>
      <c r="B228" s="11">
        <v>220</v>
      </c>
      <c r="C228" s="87" t="s">
        <v>205</v>
      </c>
      <c r="D228" s="88">
        <v>2</v>
      </c>
      <c r="E228" s="87">
        <v>26</v>
      </c>
      <c r="F228" s="87">
        <f>VLOOKUP(listaItem[[#This Row],[idLista]],$O$9:$P$56,2,FALSE)</f>
        <v>139</v>
      </c>
      <c r="G228" s="98" t="str">
        <f>CONCATENATE($E$6," ",listaItem[[#This Row],[Columna1]],", '",listaItem[[#This Row],[Nombre]],"',",listaItem[[#This Row],[Posicion]])</f>
        <v>EXEC ADD_LISTAITEM 139, 'INTERMEDIO',2</v>
      </c>
      <c r="H228" s="9"/>
      <c r="I228" s="25"/>
      <c r="J228" s="9"/>
      <c r="K228" s="9"/>
      <c r="L228" s="9"/>
      <c r="M228" s="9"/>
      <c r="N228" s="9"/>
      <c r="O228" s="9"/>
    </row>
    <row r="229" spans="1:15" x14ac:dyDescent="0.25">
      <c r="A229" s="94"/>
      <c r="B229" s="11">
        <v>221</v>
      </c>
      <c r="C229" s="87" t="s">
        <v>206</v>
      </c>
      <c r="D229" s="88">
        <v>3</v>
      </c>
      <c r="E229" s="87">
        <v>26</v>
      </c>
      <c r="F229" s="87">
        <f>VLOOKUP(listaItem[[#This Row],[idLista]],$O$9:$P$56,2,FALSE)</f>
        <v>139</v>
      </c>
      <c r="G229" s="98" t="str">
        <f>CONCATENATE($E$6," ",listaItem[[#This Row],[Columna1]],", '",listaItem[[#This Row],[Nombre]],"',",listaItem[[#This Row],[Posicion]])</f>
        <v>EXEC ADD_LISTAITEM 139, 'RESISTENTE',3</v>
      </c>
      <c r="H229" s="9"/>
      <c r="I229" s="25"/>
      <c r="J229" s="9"/>
      <c r="K229" s="9"/>
      <c r="L229" s="9"/>
      <c r="M229" s="9"/>
      <c r="N229" s="9"/>
      <c r="O229" s="9"/>
    </row>
    <row r="230" spans="1:15" x14ac:dyDescent="0.25">
      <c r="A230" s="94">
        <v>27</v>
      </c>
      <c r="B230" s="11">
        <v>222</v>
      </c>
      <c r="C230" s="87" t="s">
        <v>204</v>
      </c>
      <c r="D230" s="88">
        <v>1</v>
      </c>
      <c r="E230" s="87">
        <v>27</v>
      </c>
      <c r="F230" s="87">
        <f>VLOOKUP(listaItem[[#This Row],[idLista]],$O$9:$P$56,2,FALSE)</f>
        <v>140</v>
      </c>
      <c r="G230" s="98" t="str">
        <f>CONCATENATE($E$6," ",listaItem[[#This Row],[Columna1]],", '",listaItem[[#This Row],[Nombre]],"',",listaItem[[#This Row],[Posicion]])</f>
        <v>EXEC ADD_LISTAITEM 140, 'SENSIBLE',1</v>
      </c>
      <c r="H230" s="9"/>
      <c r="I230" s="25"/>
      <c r="J230" s="9"/>
      <c r="K230" s="9"/>
      <c r="L230" s="9"/>
      <c r="M230" s="9"/>
      <c r="N230" s="9"/>
      <c r="O230" s="9"/>
    </row>
    <row r="231" spans="1:15" x14ac:dyDescent="0.25">
      <c r="A231" s="94"/>
      <c r="B231" s="11">
        <v>223</v>
      </c>
      <c r="C231" s="87" t="s">
        <v>205</v>
      </c>
      <c r="D231" s="88">
        <v>2</v>
      </c>
      <c r="E231" s="87">
        <v>27</v>
      </c>
      <c r="F231" s="87">
        <f>VLOOKUP(listaItem[[#This Row],[idLista]],$O$9:$P$56,2,FALSE)</f>
        <v>140</v>
      </c>
      <c r="G231" s="98" t="str">
        <f>CONCATENATE($E$6," ",listaItem[[#This Row],[Columna1]],", '",listaItem[[#This Row],[Nombre]],"',",listaItem[[#This Row],[Posicion]])</f>
        <v>EXEC ADD_LISTAITEM 140, 'INTERMEDIO',2</v>
      </c>
      <c r="H231" s="9"/>
      <c r="I231" s="25"/>
      <c r="J231" s="9"/>
      <c r="K231" s="9"/>
      <c r="L231" s="9"/>
      <c r="M231" s="9"/>
      <c r="N231" s="9"/>
      <c r="O231" s="9"/>
    </row>
    <row r="232" spans="1:15" x14ac:dyDescent="0.25">
      <c r="A232" s="94"/>
      <c r="B232" s="11">
        <v>224</v>
      </c>
      <c r="C232" s="87" t="s">
        <v>206</v>
      </c>
      <c r="D232" s="88">
        <v>3</v>
      </c>
      <c r="E232" s="87">
        <v>27</v>
      </c>
      <c r="F232" s="87">
        <f>VLOOKUP(listaItem[[#This Row],[idLista]],$O$9:$P$56,2,FALSE)</f>
        <v>140</v>
      </c>
      <c r="G232" s="98" t="str">
        <f>CONCATENATE($E$6," ",listaItem[[#This Row],[Columna1]],", '",listaItem[[#This Row],[Nombre]],"',",listaItem[[#This Row],[Posicion]])</f>
        <v>EXEC ADD_LISTAITEM 140, 'RESISTENTE',3</v>
      </c>
      <c r="H232" s="9"/>
      <c r="I232" s="25"/>
      <c r="J232" s="9"/>
      <c r="K232" s="9"/>
      <c r="L232" s="9"/>
      <c r="M232" s="9"/>
      <c r="N232" s="9"/>
      <c r="O232" s="9"/>
    </row>
    <row r="233" spans="1:15" x14ac:dyDescent="0.25">
      <c r="A233" s="94">
        <v>28</v>
      </c>
      <c r="B233" s="11">
        <v>225</v>
      </c>
      <c r="C233" s="87" t="s">
        <v>204</v>
      </c>
      <c r="D233" s="88">
        <v>1</v>
      </c>
      <c r="E233" s="87">
        <v>28</v>
      </c>
      <c r="F233" s="87">
        <f>VLOOKUP(listaItem[[#This Row],[idLista]],$O$9:$P$56,2,FALSE)</f>
        <v>141</v>
      </c>
      <c r="G233" s="98" t="str">
        <f>CONCATENATE($E$6," ",listaItem[[#This Row],[Columna1]],", '",listaItem[[#This Row],[Nombre]],"',",listaItem[[#This Row],[Posicion]])</f>
        <v>EXEC ADD_LISTAITEM 141, 'SENSIBLE',1</v>
      </c>
      <c r="H233" s="9"/>
      <c r="I233" s="25"/>
      <c r="J233" s="9"/>
      <c r="K233" s="9"/>
      <c r="L233" s="9"/>
      <c r="M233" s="9"/>
      <c r="N233" s="9"/>
      <c r="O233" s="9"/>
    </row>
    <row r="234" spans="1:15" x14ac:dyDescent="0.25">
      <c r="A234" s="94"/>
      <c r="B234" s="11">
        <v>226</v>
      </c>
      <c r="C234" s="87" t="s">
        <v>205</v>
      </c>
      <c r="D234" s="88">
        <v>2</v>
      </c>
      <c r="E234" s="87">
        <v>28</v>
      </c>
      <c r="F234" s="87">
        <f>VLOOKUP(listaItem[[#This Row],[idLista]],$O$9:$P$56,2,FALSE)</f>
        <v>141</v>
      </c>
      <c r="G234" s="98" t="str">
        <f>CONCATENATE($E$6," ",listaItem[[#This Row],[Columna1]],", '",listaItem[[#This Row],[Nombre]],"',",listaItem[[#This Row],[Posicion]])</f>
        <v>EXEC ADD_LISTAITEM 141, 'INTERMEDIO',2</v>
      </c>
      <c r="H234" s="9"/>
      <c r="I234" s="25"/>
      <c r="J234" s="9"/>
      <c r="K234" s="9"/>
      <c r="L234" s="9"/>
      <c r="M234" s="9"/>
      <c r="N234" s="9"/>
      <c r="O234" s="9"/>
    </row>
    <row r="235" spans="1:15" x14ac:dyDescent="0.25">
      <c r="A235" s="94"/>
      <c r="B235" s="11">
        <v>227</v>
      </c>
      <c r="C235" s="87" t="s">
        <v>206</v>
      </c>
      <c r="D235" s="88">
        <v>3</v>
      </c>
      <c r="E235" s="87">
        <v>28</v>
      </c>
      <c r="F235" s="87">
        <f>VLOOKUP(listaItem[[#This Row],[idLista]],$O$9:$P$56,2,FALSE)</f>
        <v>141</v>
      </c>
      <c r="G235" s="98" t="str">
        <f>CONCATENATE($E$6," ",listaItem[[#This Row],[Columna1]],", '",listaItem[[#This Row],[Nombre]],"',",listaItem[[#This Row],[Posicion]])</f>
        <v>EXEC ADD_LISTAITEM 141, 'RESISTENTE',3</v>
      </c>
      <c r="H235" s="9"/>
      <c r="I235" s="25"/>
      <c r="J235" s="9"/>
      <c r="K235" s="9"/>
      <c r="L235" s="9"/>
      <c r="M235" s="9"/>
      <c r="N235" s="9"/>
      <c r="O235" s="9"/>
    </row>
    <row r="236" spans="1:15" x14ac:dyDescent="0.25">
      <c r="A236" s="94">
        <v>29</v>
      </c>
      <c r="B236" s="11">
        <v>228</v>
      </c>
      <c r="C236" s="87" t="s">
        <v>204</v>
      </c>
      <c r="D236" s="88">
        <v>1</v>
      </c>
      <c r="E236" s="87">
        <v>29</v>
      </c>
      <c r="F236" s="87">
        <f>VLOOKUP(listaItem[[#This Row],[idLista]],$O$9:$P$56,2,FALSE)</f>
        <v>142</v>
      </c>
      <c r="G236" s="98" t="str">
        <f>CONCATENATE($E$6," ",listaItem[[#This Row],[Columna1]],", '",listaItem[[#This Row],[Nombre]],"',",listaItem[[#This Row],[Posicion]])</f>
        <v>EXEC ADD_LISTAITEM 142, 'SENSIBLE',1</v>
      </c>
      <c r="H236" s="9"/>
      <c r="I236" s="25"/>
      <c r="J236" s="9"/>
      <c r="K236" s="9"/>
      <c r="L236" s="9"/>
      <c r="M236" s="9"/>
      <c r="N236" s="9"/>
      <c r="O236" s="9"/>
    </row>
    <row r="237" spans="1:15" x14ac:dyDescent="0.25">
      <c r="A237" s="94"/>
      <c r="B237" s="11">
        <v>229</v>
      </c>
      <c r="C237" s="87" t="s">
        <v>205</v>
      </c>
      <c r="D237" s="88">
        <v>2</v>
      </c>
      <c r="E237" s="87">
        <v>29</v>
      </c>
      <c r="F237" s="87">
        <f>VLOOKUP(listaItem[[#This Row],[idLista]],$O$9:$P$56,2,FALSE)</f>
        <v>142</v>
      </c>
      <c r="G237" s="98" t="str">
        <f>CONCATENATE($E$6," ",listaItem[[#This Row],[Columna1]],", '",listaItem[[#This Row],[Nombre]],"',",listaItem[[#This Row],[Posicion]])</f>
        <v>EXEC ADD_LISTAITEM 142, 'INTERMEDIO',2</v>
      </c>
      <c r="H237" s="9"/>
      <c r="I237" s="25"/>
      <c r="J237" s="9"/>
      <c r="K237" s="9"/>
      <c r="L237" s="9"/>
      <c r="M237" s="9"/>
      <c r="N237" s="9"/>
      <c r="O237" s="9"/>
    </row>
    <row r="238" spans="1:15" x14ac:dyDescent="0.25">
      <c r="A238" s="94"/>
      <c r="B238" s="11">
        <v>230</v>
      </c>
      <c r="C238" s="87" t="s">
        <v>206</v>
      </c>
      <c r="D238" s="88">
        <v>3</v>
      </c>
      <c r="E238" s="87">
        <v>29</v>
      </c>
      <c r="F238" s="87">
        <f>VLOOKUP(listaItem[[#This Row],[idLista]],$O$9:$P$56,2,FALSE)</f>
        <v>142</v>
      </c>
      <c r="G238" s="98" t="str">
        <f>CONCATENATE($E$6," ",listaItem[[#This Row],[Columna1]],", '",listaItem[[#This Row],[Nombre]],"',",listaItem[[#This Row],[Posicion]])</f>
        <v>EXEC ADD_LISTAITEM 142, 'RESISTENTE',3</v>
      </c>
      <c r="H238" s="9"/>
      <c r="I238" s="25"/>
      <c r="J238" s="9"/>
      <c r="K238" s="9"/>
      <c r="L238" s="9"/>
      <c r="M238" s="9"/>
      <c r="N238" s="9"/>
      <c r="O238" s="9"/>
    </row>
    <row r="239" spans="1:15" x14ac:dyDescent="0.25">
      <c r="A239" s="94">
        <v>30</v>
      </c>
      <c r="B239" s="11">
        <v>231</v>
      </c>
      <c r="C239" s="87" t="s">
        <v>204</v>
      </c>
      <c r="D239" s="88">
        <v>1</v>
      </c>
      <c r="E239" s="87">
        <v>30</v>
      </c>
      <c r="F239" s="87">
        <f>VLOOKUP(listaItem[[#This Row],[idLista]],$O$9:$P$56,2,FALSE)</f>
        <v>143</v>
      </c>
      <c r="G239" s="98" t="str">
        <f>CONCATENATE($E$6," ",listaItem[[#This Row],[Columna1]],", '",listaItem[[#This Row],[Nombre]],"',",listaItem[[#This Row],[Posicion]])</f>
        <v>EXEC ADD_LISTAITEM 143, 'SENSIBLE',1</v>
      </c>
      <c r="H239" s="9"/>
      <c r="I239" s="25"/>
      <c r="J239" s="9"/>
      <c r="K239" s="9"/>
      <c r="L239" s="9"/>
      <c r="M239" s="9"/>
      <c r="N239" s="9"/>
      <c r="O239" s="9"/>
    </row>
    <row r="240" spans="1:15" x14ac:dyDescent="0.25">
      <c r="A240" s="94"/>
      <c r="B240" s="11">
        <v>232</v>
      </c>
      <c r="C240" s="87" t="s">
        <v>205</v>
      </c>
      <c r="D240" s="88">
        <v>2</v>
      </c>
      <c r="E240" s="87">
        <v>30</v>
      </c>
      <c r="F240" s="87">
        <f>VLOOKUP(listaItem[[#This Row],[idLista]],$O$9:$P$56,2,FALSE)</f>
        <v>143</v>
      </c>
      <c r="G240" s="98" t="str">
        <f>CONCATENATE($E$6," ",listaItem[[#This Row],[Columna1]],", '",listaItem[[#This Row],[Nombre]],"',",listaItem[[#This Row],[Posicion]])</f>
        <v>EXEC ADD_LISTAITEM 143, 'INTERMEDIO',2</v>
      </c>
      <c r="H240" s="9"/>
      <c r="I240" s="25"/>
      <c r="J240" s="9"/>
      <c r="K240" s="9"/>
      <c r="L240" s="9"/>
      <c r="M240" s="9"/>
      <c r="N240" s="9"/>
      <c r="O240" s="9"/>
    </row>
    <row r="241" spans="1:15" x14ac:dyDescent="0.25">
      <c r="A241" s="94"/>
      <c r="B241" s="11">
        <v>233</v>
      </c>
      <c r="C241" s="87" t="s">
        <v>206</v>
      </c>
      <c r="D241" s="88">
        <v>3</v>
      </c>
      <c r="E241" s="87">
        <v>30</v>
      </c>
      <c r="F241" s="87">
        <f>VLOOKUP(listaItem[[#This Row],[idLista]],$O$9:$P$56,2,FALSE)</f>
        <v>143</v>
      </c>
      <c r="G241" s="98" t="str">
        <f>CONCATENATE($E$6," ",listaItem[[#This Row],[Columna1]],", '",listaItem[[#This Row],[Nombre]],"',",listaItem[[#This Row],[Posicion]])</f>
        <v>EXEC ADD_LISTAITEM 143, 'RESISTENTE',3</v>
      </c>
      <c r="H241" s="9"/>
      <c r="I241" s="25"/>
      <c r="J241" s="9"/>
      <c r="K241" s="9"/>
      <c r="L241" s="9"/>
      <c r="M241" s="9"/>
      <c r="N241" s="9"/>
      <c r="O241" s="9"/>
    </row>
    <row r="242" spans="1:15" x14ac:dyDescent="0.25">
      <c r="A242" s="94">
        <v>31</v>
      </c>
      <c r="B242" s="11">
        <v>234</v>
      </c>
      <c r="C242" s="87" t="s">
        <v>204</v>
      </c>
      <c r="D242" s="88">
        <v>1</v>
      </c>
      <c r="E242" s="87">
        <v>31</v>
      </c>
      <c r="F242" s="87">
        <f>VLOOKUP(listaItem[[#This Row],[idLista]],$O$9:$P$56,2,FALSE)</f>
        <v>144</v>
      </c>
      <c r="G242" s="98" t="str">
        <f>CONCATENATE($E$6," ",listaItem[[#This Row],[Columna1]],", '",listaItem[[#This Row],[Nombre]],"',",listaItem[[#This Row],[Posicion]])</f>
        <v>EXEC ADD_LISTAITEM 144, 'SENSIBLE',1</v>
      </c>
      <c r="H242" s="9"/>
      <c r="I242" s="25"/>
      <c r="J242" s="9"/>
      <c r="K242" s="9"/>
      <c r="L242" s="9"/>
      <c r="M242" s="9"/>
      <c r="N242" s="9"/>
      <c r="O242" s="9"/>
    </row>
    <row r="243" spans="1:15" x14ac:dyDescent="0.25">
      <c r="A243" s="94"/>
      <c r="B243" s="11">
        <v>235</v>
      </c>
      <c r="C243" s="87" t="s">
        <v>205</v>
      </c>
      <c r="D243" s="88">
        <v>2</v>
      </c>
      <c r="E243" s="87">
        <v>31</v>
      </c>
      <c r="F243" s="87">
        <f>VLOOKUP(listaItem[[#This Row],[idLista]],$O$9:$P$56,2,FALSE)</f>
        <v>144</v>
      </c>
      <c r="G243" s="98" t="str">
        <f>CONCATENATE($E$6," ",listaItem[[#This Row],[Columna1]],", '",listaItem[[#This Row],[Nombre]],"',",listaItem[[#This Row],[Posicion]])</f>
        <v>EXEC ADD_LISTAITEM 144, 'INTERMEDIO',2</v>
      </c>
      <c r="H243" s="9"/>
      <c r="I243" s="25"/>
      <c r="J243" s="9"/>
      <c r="K243" s="9"/>
      <c r="L243" s="9"/>
      <c r="M243" s="9"/>
      <c r="N243" s="9"/>
      <c r="O243" s="9"/>
    </row>
    <row r="244" spans="1:15" x14ac:dyDescent="0.25">
      <c r="A244" s="94"/>
      <c r="B244" s="11">
        <v>236</v>
      </c>
      <c r="C244" s="87" t="s">
        <v>206</v>
      </c>
      <c r="D244" s="88">
        <v>3</v>
      </c>
      <c r="E244" s="87">
        <v>31</v>
      </c>
      <c r="F244" s="87">
        <f>VLOOKUP(listaItem[[#This Row],[idLista]],$O$9:$P$56,2,FALSE)</f>
        <v>144</v>
      </c>
      <c r="G244" s="98" t="str">
        <f>CONCATENATE($E$6," ",listaItem[[#This Row],[Columna1]],", '",listaItem[[#This Row],[Nombre]],"',",listaItem[[#This Row],[Posicion]])</f>
        <v>EXEC ADD_LISTAITEM 144, 'RESISTENTE',3</v>
      </c>
      <c r="H244" s="9"/>
      <c r="I244" s="25"/>
      <c r="J244" s="9"/>
      <c r="K244" s="9"/>
      <c r="L244" s="9"/>
      <c r="M244" s="9"/>
      <c r="N244" s="9"/>
      <c r="O244" s="9"/>
    </row>
    <row r="245" spans="1:15" x14ac:dyDescent="0.25">
      <c r="A245" s="94">
        <v>32</v>
      </c>
      <c r="B245" s="11">
        <v>237</v>
      </c>
      <c r="C245" s="87" t="s">
        <v>204</v>
      </c>
      <c r="D245" s="88">
        <v>1</v>
      </c>
      <c r="E245" s="87">
        <v>32</v>
      </c>
      <c r="F245" s="87">
        <f>VLOOKUP(listaItem[[#This Row],[idLista]],$O$9:$P$56,2,FALSE)</f>
        <v>145</v>
      </c>
      <c r="G245" s="98" t="str">
        <f>CONCATENATE($E$6," ",listaItem[[#This Row],[Columna1]],", '",listaItem[[#This Row],[Nombre]],"',",listaItem[[#This Row],[Posicion]])</f>
        <v>EXEC ADD_LISTAITEM 145, 'SENSIBLE',1</v>
      </c>
      <c r="H245" s="9"/>
      <c r="I245" s="25"/>
      <c r="J245" s="9"/>
      <c r="K245" s="9"/>
      <c r="L245" s="9"/>
      <c r="M245" s="9"/>
      <c r="N245" s="9"/>
      <c r="O245" s="9"/>
    </row>
    <row r="246" spans="1:15" x14ac:dyDescent="0.25">
      <c r="A246" s="94"/>
      <c r="B246" s="11">
        <v>238</v>
      </c>
      <c r="C246" s="87" t="s">
        <v>205</v>
      </c>
      <c r="D246" s="88">
        <v>2</v>
      </c>
      <c r="E246" s="87">
        <v>32</v>
      </c>
      <c r="F246" s="87">
        <f>VLOOKUP(listaItem[[#This Row],[idLista]],$O$9:$P$56,2,FALSE)</f>
        <v>145</v>
      </c>
      <c r="G246" s="98" t="str">
        <f>CONCATENATE($E$6," ",listaItem[[#This Row],[Columna1]],", '",listaItem[[#This Row],[Nombre]],"',",listaItem[[#This Row],[Posicion]])</f>
        <v>EXEC ADD_LISTAITEM 145, 'INTERMEDIO',2</v>
      </c>
      <c r="H246" s="9"/>
      <c r="I246" s="25"/>
      <c r="J246" s="9"/>
      <c r="K246" s="9"/>
      <c r="L246" s="9"/>
      <c r="M246" s="9"/>
      <c r="N246" s="9"/>
      <c r="O246" s="9"/>
    </row>
    <row r="247" spans="1:15" x14ac:dyDescent="0.25">
      <c r="A247" s="94"/>
      <c r="B247" s="11">
        <v>239</v>
      </c>
      <c r="C247" s="87" t="s">
        <v>206</v>
      </c>
      <c r="D247" s="88">
        <v>3</v>
      </c>
      <c r="E247" s="87">
        <v>32</v>
      </c>
      <c r="F247" s="87">
        <f>VLOOKUP(listaItem[[#This Row],[idLista]],$O$9:$P$56,2,FALSE)</f>
        <v>145</v>
      </c>
      <c r="G247" s="98" t="str">
        <f>CONCATENATE($E$6," ",listaItem[[#This Row],[Columna1]],", '",listaItem[[#This Row],[Nombre]],"',",listaItem[[#This Row],[Posicion]])</f>
        <v>EXEC ADD_LISTAITEM 145, 'RESISTENTE',3</v>
      </c>
      <c r="H247" s="9"/>
      <c r="I247" s="25"/>
      <c r="J247" s="9"/>
      <c r="K247" s="9"/>
      <c r="L247" s="9"/>
      <c r="M247" s="9"/>
      <c r="N247" s="9"/>
      <c r="O247" s="9"/>
    </row>
    <row r="248" spans="1:15" x14ac:dyDescent="0.25">
      <c r="A248" s="94">
        <v>33</v>
      </c>
      <c r="B248" s="11">
        <v>240</v>
      </c>
      <c r="C248" s="87" t="s">
        <v>204</v>
      </c>
      <c r="D248" s="88">
        <v>1</v>
      </c>
      <c r="E248" s="87">
        <v>33</v>
      </c>
      <c r="F248" s="87">
        <f>VLOOKUP(listaItem[[#This Row],[idLista]],$O$9:$P$56,2,FALSE)</f>
        <v>146</v>
      </c>
      <c r="G248" s="98" t="str">
        <f>CONCATENATE($E$6," ",listaItem[[#This Row],[Columna1]],", '",listaItem[[#This Row],[Nombre]],"',",listaItem[[#This Row],[Posicion]])</f>
        <v>EXEC ADD_LISTAITEM 146, 'SENSIBLE',1</v>
      </c>
      <c r="H248" s="9"/>
      <c r="I248" s="25"/>
      <c r="J248" s="9"/>
      <c r="K248" s="9"/>
      <c r="L248" s="9"/>
      <c r="M248" s="9"/>
      <c r="N248" s="9"/>
      <c r="O248" s="9"/>
    </row>
    <row r="249" spans="1:15" x14ac:dyDescent="0.25">
      <c r="A249" s="94"/>
      <c r="B249" s="11">
        <v>241</v>
      </c>
      <c r="C249" s="87" t="s">
        <v>205</v>
      </c>
      <c r="D249" s="88">
        <v>2</v>
      </c>
      <c r="E249" s="87">
        <v>33</v>
      </c>
      <c r="F249" s="87">
        <f>VLOOKUP(listaItem[[#This Row],[idLista]],$O$9:$P$56,2,FALSE)</f>
        <v>146</v>
      </c>
      <c r="G249" s="98" t="str">
        <f>CONCATENATE($E$6," ",listaItem[[#This Row],[Columna1]],", '",listaItem[[#This Row],[Nombre]],"',",listaItem[[#This Row],[Posicion]])</f>
        <v>EXEC ADD_LISTAITEM 146, 'INTERMEDIO',2</v>
      </c>
      <c r="H249" s="9"/>
      <c r="I249" s="25"/>
      <c r="J249" s="9"/>
      <c r="K249" s="9"/>
      <c r="L249" s="9"/>
      <c r="M249" s="9"/>
      <c r="N249" s="9"/>
      <c r="O249" s="9"/>
    </row>
    <row r="250" spans="1:15" x14ac:dyDescent="0.25">
      <c r="A250" s="94"/>
      <c r="B250" s="11">
        <v>242</v>
      </c>
      <c r="C250" s="87" t="s">
        <v>206</v>
      </c>
      <c r="D250" s="88">
        <v>3</v>
      </c>
      <c r="E250" s="87">
        <v>33</v>
      </c>
      <c r="F250" s="87">
        <f>VLOOKUP(listaItem[[#This Row],[idLista]],$O$9:$P$56,2,FALSE)</f>
        <v>146</v>
      </c>
      <c r="G250" s="98" t="str">
        <f>CONCATENATE($E$6," ",listaItem[[#This Row],[Columna1]],", '",listaItem[[#This Row],[Nombre]],"',",listaItem[[#This Row],[Posicion]])</f>
        <v>EXEC ADD_LISTAITEM 146, 'RESISTENTE',3</v>
      </c>
      <c r="H250" s="9"/>
      <c r="I250" s="25"/>
      <c r="J250" s="9"/>
      <c r="K250" s="9"/>
      <c r="L250" s="9"/>
      <c r="M250" s="9"/>
      <c r="N250" s="9"/>
      <c r="O250" s="9"/>
    </row>
    <row r="251" spans="1:15" x14ac:dyDescent="0.25">
      <c r="A251" s="94">
        <v>34</v>
      </c>
      <c r="B251" s="11">
        <v>243</v>
      </c>
      <c r="C251" s="87" t="s">
        <v>204</v>
      </c>
      <c r="D251" s="88">
        <v>1</v>
      </c>
      <c r="E251" s="87">
        <v>34</v>
      </c>
      <c r="F251" s="87">
        <f>VLOOKUP(listaItem[[#This Row],[idLista]],$O$9:$P$56,2,FALSE)</f>
        <v>147</v>
      </c>
      <c r="G251" s="98" t="str">
        <f>CONCATENATE($E$6," ",listaItem[[#This Row],[Columna1]],", '",listaItem[[#This Row],[Nombre]],"',",listaItem[[#This Row],[Posicion]])</f>
        <v>EXEC ADD_LISTAITEM 147, 'SENSIBLE',1</v>
      </c>
      <c r="H251" s="9"/>
      <c r="I251" s="25"/>
      <c r="J251" s="9"/>
      <c r="K251" s="9"/>
      <c r="L251" s="9"/>
      <c r="M251" s="9"/>
      <c r="N251" s="9"/>
      <c r="O251" s="9"/>
    </row>
    <row r="252" spans="1:15" x14ac:dyDescent="0.25">
      <c r="A252" s="94"/>
      <c r="B252" s="11">
        <v>244</v>
      </c>
      <c r="C252" s="87" t="s">
        <v>205</v>
      </c>
      <c r="D252" s="88">
        <v>2</v>
      </c>
      <c r="E252" s="87">
        <v>34</v>
      </c>
      <c r="F252" s="87">
        <f>VLOOKUP(listaItem[[#This Row],[idLista]],$O$9:$P$56,2,FALSE)</f>
        <v>147</v>
      </c>
      <c r="G252" s="98" t="str">
        <f>CONCATENATE($E$6," ",listaItem[[#This Row],[Columna1]],", '",listaItem[[#This Row],[Nombre]],"',",listaItem[[#This Row],[Posicion]])</f>
        <v>EXEC ADD_LISTAITEM 147, 'INTERMEDIO',2</v>
      </c>
      <c r="H252" s="9"/>
      <c r="I252" s="25"/>
      <c r="J252" s="9"/>
      <c r="K252" s="9"/>
      <c r="L252" s="9"/>
      <c r="M252" s="9"/>
      <c r="N252" s="9"/>
      <c r="O252" s="9"/>
    </row>
    <row r="253" spans="1:15" x14ac:dyDescent="0.25">
      <c r="A253" s="94"/>
      <c r="B253" s="11">
        <v>245</v>
      </c>
      <c r="C253" s="87" t="s">
        <v>206</v>
      </c>
      <c r="D253" s="88">
        <v>3</v>
      </c>
      <c r="E253" s="87">
        <v>34</v>
      </c>
      <c r="F253" s="87">
        <f>VLOOKUP(listaItem[[#This Row],[idLista]],$O$9:$P$56,2,FALSE)</f>
        <v>147</v>
      </c>
      <c r="G253" s="98" t="str">
        <f>CONCATENATE($E$6," ",listaItem[[#This Row],[Columna1]],", '",listaItem[[#This Row],[Nombre]],"',",listaItem[[#This Row],[Posicion]])</f>
        <v>EXEC ADD_LISTAITEM 147, 'RESISTENTE',3</v>
      </c>
      <c r="H253" s="9"/>
      <c r="I253" s="25"/>
      <c r="J253" s="9"/>
      <c r="K253" s="9"/>
      <c r="L253" s="9"/>
      <c r="M253" s="9"/>
      <c r="N253" s="9"/>
      <c r="O253" s="9"/>
    </row>
    <row r="254" spans="1:15" x14ac:dyDescent="0.25">
      <c r="A254" s="94">
        <v>35</v>
      </c>
      <c r="B254" s="11">
        <v>246</v>
      </c>
      <c r="C254" s="87" t="s">
        <v>204</v>
      </c>
      <c r="D254" s="88">
        <v>1</v>
      </c>
      <c r="E254" s="87">
        <v>35</v>
      </c>
      <c r="F254" s="87">
        <f>VLOOKUP(listaItem[[#This Row],[idLista]],$O$9:$P$56,2,FALSE)</f>
        <v>148</v>
      </c>
      <c r="G254" s="98" t="str">
        <f>CONCATENATE($E$6," ",listaItem[[#This Row],[Columna1]],", '",listaItem[[#This Row],[Nombre]],"',",listaItem[[#This Row],[Posicion]])</f>
        <v>EXEC ADD_LISTAITEM 148, 'SENSIBLE',1</v>
      </c>
      <c r="H254" s="9"/>
      <c r="I254" s="25"/>
      <c r="J254" s="9"/>
      <c r="K254" s="9"/>
      <c r="L254" s="9"/>
      <c r="M254" s="9"/>
      <c r="N254" s="9"/>
      <c r="O254" s="9"/>
    </row>
    <row r="255" spans="1:15" x14ac:dyDescent="0.25">
      <c r="A255" s="94"/>
      <c r="B255" s="11">
        <v>247</v>
      </c>
      <c r="C255" s="87" t="s">
        <v>205</v>
      </c>
      <c r="D255" s="88">
        <v>2</v>
      </c>
      <c r="E255" s="87">
        <v>35</v>
      </c>
      <c r="F255" s="87">
        <f>VLOOKUP(listaItem[[#This Row],[idLista]],$O$9:$P$56,2,FALSE)</f>
        <v>148</v>
      </c>
      <c r="G255" s="98" t="str">
        <f>CONCATENATE($E$6," ",listaItem[[#This Row],[Columna1]],", '",listaItem[[#This Row],[Nombre]],"',",listaItem[[#This Row],[Posicion]])</f>
        <v>EXEC ADD_LISTAITEM 148, 'INTERMEDIO',2</v>
      </c>
      <c r="H255" s="9"/>
      <c r="I255" s="25"/>
      <c r="J255" s="9"/>
      <c r="K255" s="9"/>
      <c r="L255" s="9"/>
      <c r="M255" s="9"/>
      <c r="N255" s="9"/>
      <c r="O255" s="9"/>
    </row>
    <row r="256" spans="1:15" x14ac:dyDescent="0.25">
      <c r="A256" s="94"/>
      <c r="B256" s="11">
        <v>248</v>
      </c>
      <c r="C256" s="87" t="s">
        <v>206</v>
      </c>
      <c r="D256" s="88">
        <v>3</v>
      </c>
      <c r="E256" s="87">
        <v>35</v>
      </c>
      <c r="F256" s="87">
        <f>VLOOKUP(listaItem[[#This Row],[idLista]],$O$9:$P$56,2,FALSE)</f>
        <v>148</v>
      </c>
      <c r="G256" s="98" t="str">
        <f>CONCATENATE($E$6," ",listaItem[[#This Row],[Columna1]],", '",listaItem[[#This Row],[Nombre]],"',",listaItem[[#This Row],[Posicion]])</f>
        <v>EXEC ADD_LISTAITEM 148, 'RESISTENTE',3</v>
      </c>
      <c r="H256" s="9"/>
      <c r="I256" s="25"/>
      <c r="J256" s="9"/>
      <c r="K256" s="9"/>
      <c r="L256" s="9"/>
      <c r="M256" s="9"/>
      <c r="N256" s="9"/>
      <c r="O256" s="9"/>
    </row>
    <row r="257" spans="1:15" x14ac:dyDescent="0.25">
      <c r="A257" s="94">
        <v>36</v>
      </c>
      <c r="B257" s="11">
        <v>249</v>
      </c>
      <c r="C257" s="87" t="s">
        <v>204</v>
      </c>
      <c r="D257" s="88">
        <v>1</v>
      </c>
      <c r="E257" s="87">
        <v>36</v>
      </c>
      <c r="F257" s="87">
        <f>VLOOKUP(listaItem[[#This Row],[idLista]],$O$9:$P$56,2,FALSE)</f>
        <v>149</v>
      </c>
      <c r="G257" s="98" t="str">
        <f>CONCATENATE($E$6," ",listaItem[[#This Row],[Columna1]],", '",listaItem[[#This Row],[Nombre]],"',",listaItem[[#This Row],[Posicion]])</f>
        <v>EXEC ADD_LISTAITEM 149, 'SENSIBLE',1</v>
      </c>
      <c r="H257" s="9"/>
      <c r="I257" s="25"/>
      <c r="J257" s="9"/>
      <c r="K257" s="9"/>
      <c r="L257" s="9"/>
      <c r="M257" s="9"/>
      <c r="N257" s="9"/>
      <c r="O257" s="9"/>
    </row>
    <row r="258" spans="1:15" x14ac:dyDescent="0.25">
      <c r="A258" s="94"/>
      <c r="B258" s="11">
        <v>250</v>
      </c>
      <c r="C258" s="87" t="s">
        <v>205</v>
      </c>
      <c r="D258" s="88">
        <v>2</v>
      </c>
      <c r="E258" s="87">
        <v>36</v>
      </c>
      <c r="F258" s="87">
        <f>VLOOKUP(listaItem[[#This Row],[idLista]],$O$9:$P$56,2,FALSE)</f>
        <v>149</v>
      </c>
      <c r="G258" s="98" t="str">
        <f>CONCATENATE($E$6," ",listaItem[[#This Row],[Columna1]],", '",listaItem[[#This Row],[Nombre]],"',",listaItem[[#This Row],[Posicion]])</f>
        <v>EXEC ADD_LISTAITEM 149, 'INTERMEDIO',2</v>
      </c>
      <c r="H258" s="9"/>
      <c r="I258" s="25"/>
      <c r="J258" s="9"/>
      <c r="K258" s="9"/>
      <c r="L258" s="9"/>
      <c r="M258" s="9"/>
      <c r="N258" s="9"/>
      <c r="O258" s="9"/>
    </row>
    <row r="259" spans="1:15" x14ac:dyDescent="0.25">
      <c r="A259" s="94"/>
      <c r="B259" s="11">
        <v>251</v>
      </c>
      <c r="C259" s="87" t="s">
        <v>206</v>
      </c>
      <c r="D259" s="88">
        <v>3</v>
      </c>
      <c r="E259" s="87">
        <v>36</v>
      </c>
      <c r="F259" s="87">
        <f>VLOOKUP(listaItem[[#This Row],[idLista]],$O$9:$P$56,2,FALSE)</f>
        <v>149</v>
      </c>
      <c r="G259" s="98" t="str">
        <f>CONCATENATE($E$6," ",listaItem[[#This Row],[Columna1]],", '",listaItem[[#This Row],[Nombre]],"',",listaItem[[#This Row],[Posicion]])</f>
        <v>EXEC ADD_LISTAITEM 149, 'RESISTENTE',3</v>
      </c>
      <c r="H259" s="9"/>
      <c r="I259" s="25"/>
      <c r="J259" s="9"/>
      <c r="K259" s="9"/>
      <c r="L259" s="9"/>
      <c r="M259" s="9"/>
      <c r="N259" s="9"/>
      <c r="O259" s="9"/>
    </row>
    <row r="260" spans="1:15" x14ac:dyDescent="0.25">
      <c r="A260" s="94">
        <v>37</v>
      </c>
      <c r="B260" s="11">
        <v>252</v>
      </c>
      <c r="C260" s="87" t="s">
        <v>204</v>
      </c>
      <c r="D260" s="88">
        <v>1</v>
      </c>
      <c r="E260" s="87">
        <v>37</v>
      </c>
      <c r="F260" s="87">
        <f>VLOOKUP(listaItem[[#This Row],[idLista]],$O$9:$P$56,2,FALSE)</f>
        <v>150</v>
      </c>
      <c r="G260" s="98" t="str">
        <f>CONCATENATE($E$6," ",listaItem[[#This Row],[Columna1]],", '",listaItem[[#This Row],[Nombre]],"',",listaItem[[#This Row],[Posicion]])</f>
        <v>EXEC ADD_LISTAITEM 150, 'SENSIBLE',1</v>
      </c>
      <c r="H260" s="9"/>
      <c r="I260" s="95"/>
      <c r="J260" s="9"/>
      <c r="K260" s="9"/>
      <c r="L260" s="9"/>
      <c r="M260" s="9"/>
      <c r="N260" s="9"/>
      <c r="O260" s="9"/>
    </row>
    <row r="261" spans="1:15" x14ac:dyDescent="0.25">
      <c r="A261" s="94"/>
      <c r="B261" s="11">
        <v>253</v>
      </c>
      <c r="C261" s="87" t="s">
        <v>205</v>
      </c>
      <c r="D261" s="88">
        <v>2</v>
      </c>
      <c r="E261" s="87">
        <v>37</v>
      </c>
      <c r="F261" s="87">
        <f>VLOOKUP(listaItem[[#This Row],[idLista]],$O$9:$P$56,2,FALSE)</f>
        <v>150</v>
      </c>
      <c r="G261" s="98" t="str">
        <f>CONCATENATE($E$6," ",listaItem[[#This Row],[Columna1]],", '",listaItem[[#This Row],[Nombre]],"',",listaItem[[#This Row],[Posicion]])</f>
        <v>EXEC ADD_LISTAITEM 150, 'INTERMEDIO',2</v>
      </c>
      <c r="H261" s="9"/>
      <c r="I261" s="95"/>
      <c r="J261" s="9"/>
      <c r="K261" s="9"/>
      <c r="L261" s="9"/>
      <c r="M261" s="9"/>
      <c r="N261" s="9"/>
      <c r="O261" s="9"/>
    </row>
    <row r="262" spans="1:15" x14ac:dyDescent="0.25">
      <c r="A262" s="94"/>
      <c r="B262" s="11">
        <v>254</v>
      </c>
      <c r="C262" s="87" t="s">
        <v>206</v>
      </c>
      <c r="D262" s="88">
        <v>3</v>
      </c>
      <c r="E262" s="87">
        <v>37</v>
      </c>
      <c r="F262" s="87">
        <f>VLOOKUP(listaItem[[#This Row],[idLista]],$O$9:$P$56,2,FALSE)</f>
        <v>150</v>
      </c>
      <c r="G262" s="98" t="str">
        <f>CONCATENATE($E$6," ",listaItem[[#This Row],[Columna1]],", '",listaItem[[#This Row],[Nombre]],"',",listaItem[[#This Row],[Posicion]])</f>
        <v>EXEC ADD_LISTAITEM 150, 'RESISTENTE',3</v>
      </c>
      <c r="H262" s="9"/>
      <c r="I262" s="9"/>
      <c r="J262" s="9"/>
      <c r="K262" s="9"/>
      <c r="L262" s="9"/>
      <c r="M262" s="9"/>
      <c r="N262" s="9"/>
      <c r="O262" s="9"/>
    </row>
    <row r="263" spans="1:15" x14ac:dyDescent="0.25">
      <c r="A263" s="94">
        <v>38</v>
      </c>
      <c r="B263" s="11">
        <v>255</v>
      </c>
      <c r="C263" s="87" t="s">
        <v>204</v>
      </c>
      <c r="D263" s="88">
        <v>1</v>
      </c>
      <c r="E263" s="87">
        <v>38</v>
      </c>
      <c r="F263" s="87">
        <f>VLOOKUP(listaItem[[#This Row],[idLista]],$O$9:$P$56,2,FALSE)</f>
        <v>151</v>
      </c>
      <c r="G263" s="98" t="str">
        <f>CONCATENATE($E$6," ",listaItem[[#This Row],[Columna1]],", '",listaItem[[#This Row],[Nombre]],"',",listaItem[[#This Row],[Posicion]])</f>
        <v>EXEC ADD_LISTAITEM 151, 'SENSIBLE',1</v>
      </c>
      <c r="H263" s="9"/>
      <c r="I263" s="9"/>
      <c r="J263" s="9"/>
      <c r="K263" s="9"/>
      <c r="L263" s="9"/>
      <c r="M263" s="9"/>
      <c r="N263" s="9"/>
      <c r="O263" s="9"/>
    </row>
    <row r="264" spans="1:15" x14ac:dyDescent="0.25">
      <c r="A264" s="94"/>
      <c r="B264" s="11">
        <v>256</v>
      </c>
      <c r="C264" s="87" t="s">
        <v>205</v>
      </c>
      <c r="D264" s="88">
        <v>2</v>
      </c>
      <c r="E264" s="87">
        <v>38</v>
      </c>
      <c r="F264" s="87">
        <f>VLOOKUP(listaItem[[#This Row],[idLista]],$O$9:$P$56,2,FALSE)</f>
        <v>151</v>
      </c>
      <c r="G264" s="98" t="str">
        <f>CONCATENATE($E$6," ",listaItem[[#This Row],[Columna1]],", '",listaItem[[#This Row],[Nombre]],"',",listaItem[[#This Row],[Posicion]])</f>
        <v>EXEC ADD_LISTAITEM 151, 'INTERMEDIO',2</v>
      </c>
      <c r="H264" s="9"/>
      <c r="I264" s="9"/>
      <c r="J264" s="9"/>
      <c r="K264" s="9"/>
      <c r="L264" s="9"/>
      <c r="M264" s="9"/>
      <c r="N264" s="9"/>
      <c r="O264" s="9"/>
    </row>
    <row r="265" spans="1:15" x14ac:dyDescent="0.25">
      <c r="A265" s="94"/>
      <c r="B265" s="11">
        <v>257</v>
      </c>
      <c r="C265" s="87" t="s">
        <v>206</v>
      </c>
      <c r="D265" s="88">
        <v>3</v>
      </c>
      <c r="E265" s="87">
        <v>38</v>
      </c>
      <c r="F265" s="87">
        <f>VLOOKUP(listaItem[[#This Row],[idLista]],$O$9:$P$56,2,FALSE)</f>
        <v>151</v>
      </c>
      <c r="G265" s="98" t="str">
        <f>CONCATENATE($E$6," ",listaItem[[#This Row],[Columna1]],", '",listaItem[[#This Row],[Nombre]],"',",listaItem[[#This Row],[Posicion]])</f>
        <v>EXEC ADD_LISTAITEM 151, 'RESISTENTE',3</v>
      </c>
      <c r="H265" s="9"/>
      <c r="I265" s="9"/>
      <c r="J265" s="9"/>
      <c r="K265" s="9"/>
      <c r="L265" s="9"/>
      <c r="M265" s="9"/>
      <c r="N265" s="9"/>
      <c r="O265" s="9"/>
    </row>
    <row r="266" spans="1:15" x14ac:dyDescent="0.25">
      <c r="A266" s="94">
        <v>39</v>
      </c>
      <c r="B266" s="11">
        <v>258</v>
      </c>
      <c r="C266" s="87" t="s">
        <v>204</v>
      </c>
      <c r="D266" s="88">
        <v>1</v>
      </c>
      <c r="E266" s="87">
        <v>39</v>
      </c>
      <c r="F266" s="87">
        <f>VLOOKUP(listaItem[[#This Row],[idLista]],$O$9:$P$56,2,FALSE)</f>
        <v>152</v>
      </c>
      <c r="G266" s="98" t="str">
        <f>CONCATENATE($E$6," ",listaItem[[#This Row],[Columna1]],", '",listaItem[[#This Row],[Nombre]],"',",listaItem[[#This Row],[Posicion]])</f>
        <v>EXEC ADD_LISTAITEM 152, 'SENSIBLE',1</v>
      </c>
      <c r="H266" s="9"/>
      <c r="I266" s="9"/>
      <c r="J266" s="9"/>
      <c r="K266" s="9"/>
      <c r="L266" s="9"/>
      <c r="M266" s="9"/>
      <c r="N266" s="9"/>
      <c r="O266" s="9"/>
    </row>
    <row r="267" spans="1:15" x14ac:dyDescent="0.25">
      <c r="A267" s="94"/>
      <c r="B267" s="11">
        <v>259</v>
      </c>
      <c r="C267" s="87" t="s">
        <v>205</v>
      </c>
      <c r="D267" s="88">
        <v>2</v>
      </c>
      <c r="E267" s="87">
        <v>39</v>
      </c>
      <c r="F267" s="87">
        <f>VLOOKUP(listaItem[[#This Row],[idLista]],$O$9:$P$56,2,FALSE)</f>
        <v>152</v>
      </c>
      <c r="G267" s="98" t="str">
        <f>CONCATENATE($E$6," ",listaItem[[#This Row],[Columna1]],", '",listaItem[[#This Row],[Nombre]],"',",listaItem[[#This Row],[Posicion]])</f>
        <v>EXEC ADD_LISTAITEM 152, 'INTERMEDIO',2</v>
      </c>
      <c r="H267" s="9"/>
      <c r="I267" s="9"/>
      <c r="J267" s="9"/>
      <c r="K267" s="9"/>
      <c r="L267" s="9"/>
      <c r="M267" s="9"/>
      <c r="N267" s="9"/>
      <c r="O267" s="9"/>
    </row>
    <row r="268" spans="1:15" x14ac:dyDescent="0.25">
      <c r="A268" s="94"/>
      <c r="B268" s="11">
        <v>260</v>
      </c>
      <c r="C268" s="87" t="s">
        <v>206</v>
      </c>
      <c r="D268" s="88">
        <v>3</v>
      </c>
      <c r="E268" s="87">
        <v>39</v>
      </c>
      <c r="F268" s="87">
        <f>VLOOKUP(listaItem[[#This Row],[idLista]],$O$9:$P$56,2,FALSE)</f>
        <v>152</v>
      </c>
      <c r="G268" s="98" t="str">
        <f>CONCATENATE($E$6," ",listaItem[[#This Row],[Columna1]],", '",listaItem[[#This Row],[Nombre]],"',",listaItem[[#This Row],[Posicion]])</f>
        <v>EXEC ADD_LISTAITEM 152, 'RESISTENTE',3</v>
      </c>
      <c r="H268" s="9"/>
      <c r="I268" s="9"/>
      <c r="J268" s="9"/>
      <c r="K268" s="9"/>
      <c r="L268" s="9"/>
      <c r="M268" s="9"/>
      <c r="N268" s="9"/>
      <c r="O268" s="9"/>
    </row>
    <row r="269" spans="1:15" x14ac:dyDescent="0.25">
      <c r="A269" s="94">
        <v>40</v>
      </c>
      <c r="B269" s="11">
        <v>261</v>
      </c>
      <c r="C269" s="87" t="s">
        <v>204</v>
      </c>
      <c r="D269" s="88">
        <v>1</v>
      </c>
      <c r="E269" s="87">
        <v>40</v>
      </c>
      <c r="F269" s="87">
        <f>VLOOKUP(listaItem[[#This Row],[idLista]],$O$9:$P$56,2,FALSE)</f>
        <v>153</v>
      </c>
      <c r="G269" s="98" t="str">
        <f>CONCATENATE($E$6," ",listaItem[[#This Row],[Columna1]],", '",listaItem[[#This Row],[Nombre]],"',",listaItem[[#This Row],[Posicion]])</f>
        <v>EXEC ADD_LISTAITEM 153, 'SENSIBLE',1</v>
      </c>
      <c r="H269" s="9"/>
      <c r="I269" s="9"/>
      <c r="J269" s="9"/>
      <c r="K269" s="9"/>
      <c r="L269" s="9"/>
      <c r="M269" s="9"/>
      <c r="N269" s="9"/>
      <c r="O269" s="9"/>
    </row>
    <row r="270" spans="1:15" x14ac:dyDescent="0.25">
      <c r="A270" s="94"/>
      <c r="B270" s="11">
        <v>262</v>
      </c>
      <c r="C270" s="87" t="s">
        <v>205</v>
      </c>
      <c r="D270" s="88">
        <v>2</v>
      </c>
      <c r="E270" s="87">
        <v>40</v>
      </c>
      <c r="F270" s="87">
        <f>VLOOKUP(listaItem[[#This Row],[idLista]],$O$9:$P$56,2,FALSE)</f>
        <v>153</v>
      </c>
      <c r="G270" s="98" t="str">
        <f>CONCATENATE($E$6," ",listaItem[[#This Row],[Columna1]],", '",listaItem[[#This Row],[Nombre]],"',",listaItem[[#This Row],[Posicion]])</f>
        <v>EXEC ADD_LISTAITEM 153, 'INTERMEDIO',2</v>
      </c>
      <c r="H270" s="9"/>
      <c r="I270" s="9"/>
      <c r="J270" s="9"/>
      <c r="K270" s="9"/>
      <c r="L270" s="9"/>
      <c r="M270" s="9"/>
      <c r="N270" s="9"/>
      <c r="O270" s="9"/>
    </row>
    <row r="271" spans="1:15" x14ac:dyDescent="0.25">
      <c r="A271" s="94"/>
      <c r="B271" s="11">
        <v>263</v>
      </c>
      <c r="C271" s="87" t="s">
        <v>206</v>
      </c>
      <c r="D271" s="88">
        <v>3</v>
      </c>
      <c r="E271" s="87">
        <v>40</v>
      </c>
      <c r="F271" s="87">
        <f>VLOOKUP(listaItem[[#This Row],[idLista]],$O$9:$P$56,2,FALSE)</f>
        <v>153</v>
      </c>
      <c r="G271" s="98" t="str">
        <f>CONCATENATE($E$6," ",listaItem[[#This Row],[Columna1]],", '",listaItem[[#This Row],[Nombre]],"',",listaItem[[#This Row],[Posicion]])</f>
        <v>EXEC ADD_LISTAITEM 153, 'RESISTENTE',3</v>
      </c>
      <c r="H271" s="9"/>
      <c r="I271" s="9"/>
      <c r="J271" s="9"/>
      <c r="K271" s="9"/>
      <c r="L271" s="9"/>
      <c r="M271" s="9"/>
      <c r="N271" s="9"/>
      <c r="O271" s="9"/>
    </row>
    <row r="272" spans="1:15" x14ac:dyDescent="0.25">
      <c r="A272" s="94">
        <v>41</v>
      </c>
      <c r="B272" s="11">
        <v>264</v>
      </c>
      <c r="C272" s="87" t="s">
        <v>204</v>
      </c>
      <c r="D272" s="88">
        <v>1</v>
      </c>
      <c r="E272" s="87">
        <v>41</v>
      </c>
      <c r="F272" s="87">
        <f>VLOOKUP(listaItem[[#This Row],[idLista]],$O$9:$P$56,2,FALSE)</f>
        <v>154</v>
      </c>
      <c r="G272" s="98" t="str">
        <f>CONCATENATE($E$6," ",listaItem[[#This Row],[Columna1]],", '",listaItem[[#This Row],[Nombre]],"',",listaItem[[#This Row],[Posicion]])</f>
        <v>EXEC ADD_LISTAITEM 154, 'SENSIBLE',1</v>
      </c>
      <c r="H272" s="9"/>
      <c r="I272" s="9"/>
      <c r="J272" s="9"/>
      <c r="K272" s="9"/>
      <c r="L272" s="9"/>
      <c r="M272" s="9"/>
      <c r="N272" s="9"/>
      <c r="O272" s="9"/>
    </row>
    <row r="273" spans="1:15" x14ac:dyDescent="0.25">
      <c r="A273" s="94"/>
      <c r="B273" s="11">
        <v>265</v>
      </c>
      <c r="C273" s="87" t="s">
        <v>205</v>
      </c>
      <c r="D273" s="88">
        <v>2</v>
      </c>
      <c r="E273" s="87">
        <v>41</v>
      </c>
      <c r="F273" s="87">
        <f>VLOOKUP(listaItem[[#This Row],[idLista]],$O$9:$P$56,2,FALSE)</f>
        <v>154</v>
      </c>
      <c r="G273" s="98" t="str">
        <f>CONCATENATE($E$6," ",listaItem[[#This Row],[Columna1]],", '",listaItem[[#This Row],[Nombre]],"',",listaItem[[#This Row],[Posicion]])</f>
        <v>EXEC ADD_LISTAITEM 154, 'INTERMEDIO',2</v>
      </c>
      <c r="H273" s="9"/>
      <c r="I273" s="9"/>
      <c r="J273" s="9"/>
      <c r="K273" s="9"/>
      <c r="L273" s="9"/>
      <c r="M273" s="9"/>
      <c r="N273" s="9"/>
      <c r="O273" s="9"/>
    </row>
    <row r="274" spans="1:15" x14ac:dyDescent="0.25">
      <c r="A274" s="94"/>
      <c r="B274" s="11">
        <v>266</v>
      </c>
      <c r="C274" s="87" t="s">
        <v>206</v>
      </c>
      <c r="D274" s="88">
        <v>3</v>
      </c>
      <c r="E274" s="87">
        <v>41</v>
      </c>
      <c r="F274" s="87">
        <f>VLOOKUP(listaItem[[#This Row],[idLista]],$O$9:$P$56,2,FALSE)</f>
        <v>154</v>
      </c>
      <c r="G274" s="98" t="str">
        <f>CONCATENATE($E$6," ",listaItem[[#This Row],[Columna1]],", '",listaItem[[#This Row],[Nombre]],"',",listaItem[[#This Row],[Posicion]])</f>
        <v>EXEC ADD_LISTAITEM 154, 'RESISTENTE',3</v>
      </c>
      <c r="H274" s="9"/>
      <c r="I274" s="9"/>
      <c r="J274" s="9"/>
      <c r="K274" s="9"/>
      <c r="L274" s="9"/>
      <c r="M274" s="9"/>
      <c r="N274" s="9"/>
      <c r="O274" s="9"/>
    </row>
    <row r="275" spans="1:15" x14ac:dyDescent="0.25">
      <c r="A275" s="94">
        <v>42</v>
      </c>
      <c r="B275" s="11">
        <v>267</v>
      </c>
      <c r="C275" s="87" t="s">
        <v>204</v>
      </c>
      <c r="D275" s="88">
        <v>1</v>
      </c>
      <c r="E275" s="87">
        <v>42</v>
      </c>
      <c r="F275" s="87">
        <f>VLOOKUP(listaItem[[#This Row],[idLista]],$O$9:$P$56,2,FALSE)</f>
        <v>155</v>
      </c>
      <c r="G275" s="98" t="str">
        <f>CONCATENATE($E$6," ",listaItem[[#This Row],[Columna1]],", '",listaItem[[#This Row],[Nombre]],"',",listaItem[[#This Row],[Posicion]])</f>
        <v>EXEC ADD_LISTAITEM 155, 'SENSIBLE',1</v>
      </c>
      <c r="H275" s="9"/>
      <c r="I275" s="9"/>
      <c r="J275" s="9"/>
      <c r="K275" s="9"/>
      <c r="L275" s="9"/>
      <c r="M275" s="9"/>
      <c r="N275" s="9"/>
      <c r="O275" s="9"/>
    </row>
    <row r="276" spans="1:15" x14ac:dyDescent="0.25">
      <c r="A276" s="94"/>
      <c r="B276" s="11">
        <v>268</v>
      </c>
      <c r="C276" s="87" t="s">
        <v>205</v>
      </c>
      <c r="D276" s="88">
        <v>2</v>
      </c>
      <c r="E276" s="87">
        <v>42</v>
      </c>
      <c r="F276" s="87">
        <f>VLOOKUP(listaItem[[#This Row],[idLista]],$O$9:$P$56,2,FALSE)</f>
        <v>155</v>
      </c>
      <c r="G276" s="98" t="str">
        <f>CONCATENATE($E$6," ",listaItem[[#This Row],[Columna1]],", '",listaItem[[#This Row],[Nombre]],"',",listaItem[[#This Row],[Posicion]])</f>
        <v>EXEC ADD_LISTAITEM 155, 'INTERMEDIO',2</v>
      </c>
      <c r="H276" s="9"/>
      <c r="I276" s="9"/>
      <c r="J276" s="9"/>
      <c r="K276" s="9"/>
      <c r="L276" s="9"/>
      <c r="M276" s="9"/>
      <c r="N276" s="9"/>
      <c r="O276" s="9"/>
    </row>
    <row r="277" spans="1:15" x14ac:dyDescent="0.25">
      <c r="A277" s="94"/>
      <c r="B277" s="11">
        <v>269</v>
      </c>
      <c r="C277" s="87" t="s">
        <v>206</v>
      </c>
      <c r="D277" s="88">
        <v>3</v>
      </c>
      <c r="E277" s="87">
        <v>42</v>
      </c>
      <c r="F277" s="87">
        <f>VLOOKUP(listaItem[[#This Row],[idLista]],$O$9:$P$56,2,FALSE)</f>
        <v>155</v>
      </c>
      <c r="G277" s="98" t="str">
        <f>CONCATENATE($E$6," ",listaItem[[#This Row],[Columna1]],", '",listaItem[[#This Row],[Nombre]],"',",listaItem[[#This Row],[Posicion]])</f>
        <v>EXEC ADD_LISTAITEM 155, 'RESISTENTE',3</v>
      </c>
      <c r="H277" s="9"/>
      <c r="I277" s="9"/>
      <c r="J277" s="9"/>
      <c r="K277" s="9"/>
      <c r="L277" s="9"/>
      <c r="M277" s="9"/>
      <c r="N277" s="9"/>
      <c r="O277" s="9"/>
    </row>
    <row r="278" spans="1:15" x14ac:dyDescent="0.25">
      <c r="A278" s="94">
        <v>43</v>
      </c>
      <c r="B278" s="11">
        <v>270</v>
      </c>
      <c r="C278" s="87" t="s">
        <v>204</v>
      </c>
      <c r="D278" s="88">
        <v>1</v>
      </c>
      <c r="E278" s="87">
        <v>43</v>
      </c>
      <c r="F278" s="87">
        <f>VLOOKUP(listaItem[[#This Row],[idLista]],$O$9:$P$56,2,FALSE)</f>
        <v>156</v>
      </c>
      <c r="G278" s="98" t="str">
        <f>CONCATENATE($E$6," ",listaItem[[#This Row],[Columna1]],", '",listaItem[[#This Row],[Nombre]],"',",listaItem[[#This Row],[Posicion]])</f>
        <v>EXEC ADD_LISTAITEM 156, 'SENSIBLE',1</v>
      </c>
      <c r="H278" s="9"/>
      <c r="I278" s="9"/>
      <c r="J278" s="9"/>
      <c r="K278" s="9"/>
      <c r="L278" s="9"/>
      <c r="M278" s="9"/>
      <c r="N278" s="9"/>
      <c r="O278" s="9"/>
    </row>
    <row r="279" spans="1:15" x14ac:dyDescent="0.25">
      <c r="A279" s="94"/>
      <c r="B279" s="11">
        <v>271</v>
      </c>
      <c r="C279" s="87" t="s">
        <v>205</v>
      </c>
      <c r="D279" s="88">
        <v>2</v>
      </c>
      <c r="E279" s="87">
        <v>43</v>
      </c>
      <c r="F279" s="87">
        <f>VLOOKUP(listaItem[[#This Row],[idLista]],$O$9:$P$56,2,FALSE)</f>
        <v>156</v>
      </c>
      <c r="G279" s="98" t="str">
        <f>CONCATENATE($E$6," ",listaItem[[#This Row],[Columna1]],", '",listaItem[[#This Row],[Nombre]],"',",listaItem[[#This Row],[Posicion]])</f>
        <v>EXEC ADD_LISTAITEM 156, 'INTERMEDIO',2</v>
      </c>
      <c r="H279" s="9"/>
      <c r="I279" s="9"/>
      <c r="J279" s="9"/>
      <c r="K279" s="9"/>
      <c r="L279" s="9"/>
      <c r="M279" s="9"/>
      <c r="N279" s="9"/>
      <c r="O279" s="9"/>
    </row>
    <row r="280" spans="1:15" x14ac:dyDescent="0.25">
      <c r="A280" s="94"/>
      <c r="B280" s="11">
        <v>272</v>
      </c>
      <c r="C280" s="87" t="s">
        <v>206</v>
      </c>
      <c r="D280" s="88">
        <v>3</v>
      </c>
      <c r="E280" s="87">
        <v>43</v>
      </c>
      <c r="F280" s="87">
        <f>VLOOKUP(listaItem[[#This Row],[idLista]],$O$9:$P$56,2,FALSE)</f>
        <v>156</v>
      </c>
      <c r="G280" s="98" t="str">
        <f>CONCATENATE($E$6," ",listaItem[[#This Row],[Columna1]],", '",listaItem[[#This Row],[Nombre]],"',",listaItem[[#This Row],[Posicion]])</f>
        <v>EXEC ADD_LISTAITEM 156, 'RESISTENTE',3</v>
      </c>
      <c r="H280" s="9"/>
      <c r="I280" s="9"/>
      <c r="J280" s="9"/>
      <c r="K280" s="9"/>
      <c r="L280" s="9"/>
      <c r="M280" s="9"/>
      <c r="N280" s="9"/>
      <c r="O280" s="9"/>
    </row>
    <row r="281" spans="1:15" x14ac:dyDescent="0.25">
      <c r="A281" s="94">
        <v>44</v>
      </c>
      <c r="B281" s="11">
        <v>273</v>
      </c>
      <c r="C281" s="87" t="s">
        <v>204</v>
      </c>
      <c r="D281" s="88">
        <v>1</v>
      </c>
      <c r="E281" s="87">
        <v>44</v>
      </c>
      <c r="F281" s="87">
        <f>VLOOKUP(listaItem[[#This Row],[idLista]],$O$9:$P$56,2,FALSE)</f>
        <v>157</v>
      </c>
      <c r="G281" s="98" t="str">
        <f>CONCATENATE($E$6," ",listaItem[[#This Row],[Columna1]],", '",listaItem[[#This Row],[Nombre]],"',",listaItem[[#This Row],[Posicion]])</f>
        <v>EXEC ADD_LISTAITEM 157, 'SENSIBLE',1</v>
      </c>
      <c r="H281" s="9"/>
      <c r="I281" s="9"/>
      <c r="J281" s="9"/>
      <c r="K281" s="9"/>
      <c r="L281" s="9"/>
      <c r="M281" s="9"/>
      <c r="N281" s="9"/>
      <c r="O281" s="9"/>
    </row>
    <row r="282" spans="1:15" x14ac:dyDescent="0.25">
      <c r="A282" s="94"/>
      <c r="B282" s="11">
        <v>274</v>
      </c>
      <c r="C282" s="87" t="s">
        <v>205</v>
      </c>
      <c r="D282" s="88">
        <v>2</v>
      </c>
      <c r="E282" s="87">
        <v>44</v>
      </c>
      <c r="F282" s="87">
        <f>VLOOKUP(listaItem[[#This Row],[idLista]],$O$9:$P$56,2,FALSE)</f>
        <v>157</v>
      </c>
      <c r="G282" s="98" t="str">
        <f>CONCATENATE($E$6," ",listaItem[[#This Row],[Columna1]],", '",listaItem[[#This Row],[Nombre]],"',",listaItem[[#This Row],[Posicion]])</f>
        <v>EXEC ADD_LISTAITEM 157, 'INTERMEDIO',2</v>
      </c>
      <c r="H282" s="9"/>
      <c r="I282" s="9"/>
      <c r="J282" s="9"/>
      <c r="K282" s="9"/>
      <c r="L282" s="9"/>
      <c r="M282" s="9"/>
      <c r="N282" s="9"/>
      <c r="O282" s="9"/>
    </row>
    <row r="283" spans="1:15" x14ac:dyDescent="0.25">
      <c r="A283" s="94"/>
      <c r="B283" s="11">
        <v>275</v>
      </c>
      <c r="C283" s="87" t="s">
        <v>206</v>
      </c>
      <c r="D283" s="88">
        <v>3</v>
      </c>
      <c r="E283" s="87">
        <v>44</v>
      </c>
      <c r="F283" s="87">
        <f>VLOOKUP(listaItem[[#This Row],[idLista]],$O$9:$P$56,2,FALSE)</f>
        <v>157</v>
      </c>
      <c r="G283" s="98" t="str">
        <f>CONCATENATE($E$6," ",listaItem[[#This Row],[Columna1]],", '",listaItem[[#This Row],[Nombre]],"',",listaItem[[#This Row],[Posicion]])</f>
        <v>EXEC ADD_LISTAITEM 157, 'RESISTENTE',3</v>
      </c>
      <c r="H283" s="9"/>
      <c r="I283" s="9"/>
      <c r="J283" s="9"/>
      <c r="K283" s="9"/>
      <c r="L283" s="9"/>
      <c r="M283" s="9"/>
      <c r="N283" s="9"/>
      <c r="O283" s="9"/>
    </row>
    <row r="284" spans="1:15" x14ac:dyDescent="0.25">
      <c r="A284" s="94">
        <v>45</v>
      </c>
      <c r="B284" s="11">
        <v>276</v>
      </c>
      <c r="C284" s="87" t="s">
        <v>204</v>
      </c>
      <c r="D284" s="88">
        <v>1</v>
      </c>
      <c r="E284" s="87">
        <v>45</v>
      </c>
      <c r="F284" s="87">
        <f>VLOOKUP(listaItem[[#This Row],[idLista]],$O$9:$P$56,2,FALSE)</f>
        <v>158</v>
      </c>
      <c r="G284" s="98" t="str">
        <f>CONCATENATE($E$6," ",listaItem[[#This Row],[Columna1]],", '",listaItem[[#This Row],[Nombre]],"',",listaItem[[#This Row],[Posicion]])</f>
        <v>EXEC ADD_LISTAITEM 158, 'SENSIBLE',1</v>
      </c>
      <c r="H284" s="9"/>
      <c r="I284" s="9"/>
      <c r="J284" s="9"/>
      <c r="K284" s="9"/>
      <c r="L284" s="9"/>
      <c r="M284" s="9"/>
      <c r="N284" s="9"/>
      <c r="O284" s="9"/>
    </row>
    <row r="285" spans="1:15" x14ac:dyDescent="0.25">
      <c r="A285" s="94"/>
      <c r="B285" s="11">
        <v>277</v>
      </c>
      <c r="C285" s="87" t="s">
        <v>205</v>
      </c>
      <c r="D285" s="88">
        <v>2</v>
      </c>
      <c r="E285" s="87">
        <v>45</v>
      </c>
      <c r="F285" s="87">
        <f>VLOOKUP(listaItem[[#This Row],[idLista]],$O$9:$P$56,2,FALSE)</f>
        <v>158</v>
      </c>
      <c r="G285" s="98" t="str">
        <f>CONCATENATE($E$6," ",listaItem[[#This Row],[Columna1]],", '",listaItem[[#This Row],[Nombre]],"',",listaItem[[#This Row],[Posicion]])</f>
        <v>EXEC ADD_LISTAITEM 158, 'INTERMEDIO',2</v>
      </c>
      <c r="H285" s="9"/>
      <c r="I285" s="9"/>
      <c r="J285" s="9"/>
      <c r="K285" s="9"/>
      <c r="L285" s="9"/>
      <c r="M285" s="9"/>
      <c r="N285" s="9"/>
      <c r="O285" s="9"/>
    </row>
    <row r="286" spans="1:15" x14ac:dyDescent="0.25">
      <c r="A286" s="94"/>
      <c r="B286" s="11">
        <v>278</v>
      </c>
      <c r="C286" s="87" t="s">
        <v>206</v>
      </c>
      <c r="D286" s="88">
        <v>3</v>
      </c>
      <c r="E286" s="87">
        <v>45</v>
      </c>
      <c r="F286" s="87">
        <f>VLOOKUP(listaItem[[#This Row],[idLista]],$O$9:$P$56,2,FALSE)</f>
        <v>158</v>
      </c>
      <c r="G286" s="98" t="str">
        <f>CONCATENATE($E$6," ",listaItem[[#This Row],[Columna1]],", '",listaItem[[#This Row],[Nombre]],"',",listaItem[[#This Row],[Posicion]])</f>
        <v>EXEC ADD_LISTAITEM 158, 'RESISTENTE',3</v>
      </c>
      <c r="H286" s="9"/>
      <c r="I286" s="9"/>
      <c r="J286" s="9"/>
      <c r="K286" s="9"/>
      <c r="L286" s="9"/>
      <c r="M286" s="9"/>
      <c r="N286" s="9"/>
      <c r="O286" s="9"/>
    </row>
    <row r="287" spans="1:15" x14ac:dyDescent="0.25">
      <c r="A287" s="94">
        <v>46</v>
      </c>
      <c r="B287" s="11">
        <v>279</v>
      </c>
      <c r="C287" s="87" t="s">
        <v>204</v>
      </c>
      <c r="D287" s="88">
        <v>1</v>
      </c>
      <c r="E287" s="87">
        <v>46</v>
      </c>
      <c r="F287" s="87">
        <f>VLOOKUP(listaItem[[#This Row],[idLista]],$O$9:$P$56,2,FALSE)</f>
        <v>159</v>
      </c>
      <c r="G287" s="98" t="str">
        <f>CONCATENATE($E$6," ",listaItem[[#This Row],[Columna1]],", '",listaItem[[#This Row],[Nombre]],"',",listaItem[[#This Row],[Posicion]])</f>
        <v>EXEC ADD_LISTAITEM 159, 'SENSIBLE',1</v>
      </c>
      <c r="H287" s="9"/>
      <c r="I287" s="9"/>
      <c r="J287" s="9"/>
      <c r="K287" s="9"/>
      <c r="L287" s="9"/>
      <c r="M287" s="9"/>
      <c r="N287" s="9"/>
      <c r="O287" s="9"/>
    </row>
    <row r="288" spans="1:15" x14ac:dyDescent="0.25">
      <c r="A288" s="94"/>
      <c r="B288" s="11">
        <v>280</v>
      </c>
      <c r="C288" s="87" t="s">
        <v>205</v>
      </c>
      <c r="D288" s="88">
        <v>2</v>
      </c>
      <c r="E288" s="87">
        <v>46</v>
      </c>
      <c r="F288" s="87">
        <f>VLOOKUP(listaItem[[#This Row],[idLista]],$O$9:$P$56,2,FALSE)</f>
        <v>159</v>
      </c>
      <c r="G288" s="98" t="str">
        <f>CONCATENATE($E$6," ",listaItem[[#This Row],[Columna1]],", '",listaItem[[#This Row],[Nombre]],"',",listaItem[[#This Row],[Posicion]])</f>
        <v>EXEC ADD_LISTAITEM 159, 'INTERMEDIO',2</v>
      </c>
      <c r="H288" s="9"/>
      <c r="I288" s="9"/>
      <c r="J288" s="9"/>
      <c r="K288" s="9"/>
      <c r="L288" s="9"/>
      <c r="M288" s="9"/>
      <c r="N288" s="9"/>
      <c r="O288" s="9"/>
    </row>
    <row r="289" spans="1:15" x14ac:dyDescent="0.25">
      <c r="A289" s="94"/>
      <c r="B289" s="11">
        <v>281</v>
      </c>
      <c r="C289" s="87" t="s">
        <v>206</v>
      </c>
      <c r="D289" s="88">
        <v>3</v>
      </c>
      <c r="E289" s="87">
        <v>46</v>
      </c>
      <c r="F289" s="87">
        <f>VLOOKUP(listaItem[[#This Row],[idLista]],$O$9:$P$56,2,FALSE)</f>
        <v>159</v>
      </c>
      <c r="G289" s="98" t="str">
        <f>CONCATENATE($E$6," ",listaItem[[#This Row],[Columna1]],", '",listaItem[[#This Row],[Nombre]],"',",listaItem[[#This Row],[Posicion]])</f>
        <v>EXEC ADD_LISTAITEM 159, 'RESISTENTE',3</v>
      </c>
      <c r="H289" s="9"/>
      <c r="I289" s="9"/>
      <c r="J289" s="9"/>
      <c r="K289" s="9"/>
      <c r="L289" s="9"/>
      <c r="M289" s="9"/>
      <c r="N289" s="9"/>
      <c r="O289" s="9"/>
    </row>
    <row r="290" spans="1:15" x14ac:dyDescent="0.25">
      <c r="A290" s="94">
        <v>47</v>
      </c>
      <c r="B290" s="11">
        <v>282</v>
      </c>
      <c r="C290" s="87" t="s">
        <v>204</v>
      </c>
      <c r="D290" s="88">
        <v>1</v>
      </c>
      <c r="E290" s="87">
        <v>47</v>
      </c>
      <c r="F290" s="87">
        <f>VLOOKUP(listaItem[[#This Row],[idLista]],$O$9:$P$56,2,FALSE)</f>
        <v>160</v>
      </c>
      <c r="G290" s="98" t="str">
        <f>CONCATENATE($E$6," ",listaItem[[#This Row],[Columna1]],", '",listaItem[[#This Row],[Nombre]],"',",listaItem[[#This Row],[Posicion]])</f>
        <v>EXEC ADD_LISTAITEM 160, 'SENSIBLE',1</v>
      </c>
      <c r="H290" s="9"/>
      <c r="I290" s="9"/>
      <c r="J290" s="9"/>
      <c r="K290" s="9"/>
      <c r="L290" s="9"/>
      <c r="M290" s="9"/>
      <c r="N290" s="9"/>
      <c r="O290" s="9"/>
    </row>
    <row r="291" spans="1:15" x14ac:dyDescent="0.25">
      <c r="A291" s="94"/>
      <c r="B291" s="11">
        <v>283</v>
      </c>
      <c r="C291" s="87" t="s">
        <v>205</v>
      </c>
      <c r="D291" s="88">
        <v>2</v>
      </c>
      <c r="E291" s="87">
        <v>47</v>
      </c>
      <c r="F291" s="87">
        <f>VLOOKUP(listaItem[[#This Row],[idLista]],$O$9:$P$56,2,FALSE)</f>
        <v>160</v>
      </c>
      <c r="G291" s="98" t="str">
        <f>CONCATENATE($E$6," ",listaItem[[#This Row],[Columna1]],", '",listaItem[[#This Row],[Nombre]],"',",listaItem[[#This Row],[Posicion]])</f>
        <v>EXEC ADD_LISTAITEM 160, 'INTERMEDIO',2</v>
      </c>
      <c r="H291" s="9"/>
      <c r="I291" s="9"/>
      <c r="J291" s="9"/>
      <c r="K291" s="9"/>
      <c r="L291" s="9"/>
      <c r="M291" s="9"/>
      <c r="N291" s="9"/>
      <c r="O291" s="9"/>
    </row>
    <row r="292" spans="1:15" x14ac:dyDescent="0.25">
      <c r="A292" s="94"/>
      <c r="B292" s="11">
        <v>284</v>
      </c>
      <c r="C292" s="87" t="s">
        <v>206</v>
      </c>
      <c r="D292" s="88">
        <v>3</v>
      </c>
      <c r="E292" s="87">
        <v>47</v>
      </c>
      <c r="F292" s="87">
        <f>VLOOKUP(listaItem[[#This Row],[idLista]],$O$9:$P$56,2,FALSE)</f>
        <v>160</v>
      </c>
      <c r="G292" s="98" t="str">
        <f>CONCATENATE($E$6," ",listaItem[[#This Row],[Columna1]],", '",listaItem[[#This Row],[Nombre]],"',",listaItem[[#This Row],[Posicion]])</f>
        <v>EXEC ADD_LISTAITEM 160, 'RESISTENTE',3</v>
      </c>
      <c r="H292" s="9"/>
      <c r="I292" s="9"/>
      <c r="J292" s="9"/>
      <c r="K292" s="9"/>
      <c r="L292" s="9"/>
      <c r="M292" s="9"/>
      <c r="N292" s="9"/>
      <c r="O292" s="9"/>
    </row>
    <row r="293" spans="1:15" x14ac:dyDescent="0.25">
      <c r="A293" s="94">
        <v>48</v>
      </c>
      <c r="B293" s="11">
        <v>285</v>
      </c>
      <c r="C293" s="87" t="s">
        <v>204</v>
      </c>
      <c r="D293" s="88">
        <v>1</v>
      </c>
      <c r="E293" s="87">
        <v>48</v>
      </c>
      <c r="F293" s="87">
        <f>VLOOKUP(listaItem[[#This Row],[idLista]],$O$9:$P$56,2,FALSE)</f>
        <v>161</v>
      </c>
      <c r="G293" s="98" t="str">
        <f>CONCATENATE($E$6," ",listaItem[[#This Row],[Columna1]],", '",listaItem[[#This Row],[Nombre]],"',",listaItem[[#This Row],[Posicion]])</f>
        <v>EXEC ADD_LISTAITEM 161, 'SENSIBLE',1</v>
      </c>
      <c r="H293" s="9"/>
      <c r="I293" s="9"/>
      <c r="J293" s="9"/>
      <c r="K293" s="9"/>
      <c r="L293" s="9"/>
      <c r="M293" s="9"/>
      <c r="N293" s="9"/>
      <c r="O293" s="9"/>
    </row>
    <row r="294" spans="1:15" x14ac:dyDescent="0.25">
      <c r="A294" s="94"/>
      <c r="B294" s="11">
        <v>286</v>
      </c>
      <c r="C294" s="87" t="s">
        <v>205</v>
      </c>
      <c r="D294" s="88">
        <v>2</v>
      </c>
      <c r="E294" s="87">
        <v>48</v>
      </c>
      <c r="F294" s="87">
        <f>VLOOKUP(listaItem[[#This Row],[idLista]],$O$9:$P$56,2,FALSE)</f>
        <v>161</v>
      </c>
      <c r="G294" s="98" t="str">
        <f>CONCATENATE($E$6," ",listaItem[[#This Row],[Columna1]],", '",listaItem[[#This Row],[Nombre]],"',",listaItem[[#This Row],[Posicion]])</f>
        <v>EXEC ADD_LISTAITEM 161, 'INTERMEDIO',2</v>
      </c>
      <c r="H294" s="9"/>
      <c r="I294" s="9"/>
      <c r="J294" s="9"/>
      <c r="K294" s="9"/>
      <c r="L294" s="9"/>
      <c r="M294" s="9"/>
      <c r="N294" s="9"/>
      <c r="O294" s="9"/>
    </row>
    <row r="295" spans="1:15" x14ac:dyDescent="0.25">
      <c r="A295" s="94"/>
      <c r="B295" s="11">
        <v>287</v>
      </c>
      <c r="C295" s="87" t="s">
        <v>206</v>
      </c>
      <c r="D295" s="88">
        <v>3</v>
      </c>
      <c r="E295" s="87">
        <v>48</v>
      </c>
      <c r="F295" s="87">
        <f>VLOOKUP(listaItem[[#This Row],[idLista]],$O$9:$P$56,2,FALSE)</f>
        <v>161</v>
      </c>
      <c r="G295" s="98" t="str">
        <f>CONCATENATE($E$6," ",listaItem[[#This Row],[Columna1]],", '",listaItem[[#This Row],[Nombre]],"',",listaItem[[#This Row],[Posicion]])</f>
        <v>EXEC ADD_LISTAITEM 161, 'RESISTENTE',3</v>
      </c>
      <c r="H295" s="9"/>
      <c r="I295" s="9"/>
      <c r="J295" s="9"/>
      <c r="K295" s="9"/>
      <c r="L295" s="9"/>
      <c r="M295" s="9"/>
      <c r="N295" s="9"/>
      <c r="O295" s="9"/>
    </row>
    <row r="296" spans="1:15" x14ac:dyDescent="0.25">
      <c r="A296" s="49" t="s">
        <v>280</v>
      </c>
      <c r="B296" s="11">
        <v>288</v>
      </c>
      <c r="C296" s="11" t="s">
        <v>193</v>
      </c>
      <c r="D296" s="24">
        <v>1</v>
      </c>
      <c r="E296" s="11">
        <f>VLOOKUP(A296,ITEMS[],2,FALSE)</f>
        <v>169</v>
      </c>
      <c r="F296" s="11"/>
      <c r="G296" s="6" t="str">
        <f>CONCATENATE($E$6," ",listaItem[[#This Row],[idLista]],", '",listaItem[[#This Row],[Nombre]],"',",listaItem[[#This Row],[Posicion]])</f>
        <v>EXEC ADD_LISTAITEM 169, 'SI',1</v>
      </c>
      <c r="H296" s="9"/>
      <c r="I296" s="9"/>
      <c r="J296" s="9"/>
      <c r="K296" s="9"/>
      <c r="L296" s="9"/>
      <c r="M296" s="9"/>
      <c r="N296" s="9"/>
      <c r="O296" s="9"/>
    </row>
    <row r="297" spans="1:15" x14ac:dyDescent="0.25">
      <c r="A297" s="49" t="s">
        <v>280</v>
      </c>
      <c r="B297" s="11">
        <v>289</v>
      </c>
      <c r="C297" s="11" t="s">
        <v>194</v>
      </c>
      <c r="D297" s="24">
        <v>0</v>
      </c>
      <c r="E297" s="11">
        <f>VLOOKUP(A297,ITEMS[],2,FALSE)</f>
        <v>169</v>
      </c>
      <c r="F297" s="11"/>
      <c r="G297" s="6" t="str">
        <f>CONCATENATE($E$6," ",listaItem[[#This Row],[idLista]],", '",listaItem[[#This Row],[Nombre]],"',",listaItem[[#This Row],[Posicion]])</f>
        <v>EXEC ADD_LISTAITEM 169, 'NO',0</v>
      </c>
      <c r="H297" s="9"/>
      <c r="I297" s="9"/>
      <c r="J297" s="9"/>
      <c r="K297" s="9"/>
      <c r="L297" s="9"/>
      <c r="M297" s="9"/>
      <c r="N297" s="9"/>
      <c r="O297" s="9"/>
    </row>
    <row r="298" spans="1:15" x14ac:dyDescent="0.25">
      <c r="A298" s="49" t="s">
        <v>281</v>
      </c>
      <c r="B298" s="11">
        <v>290</v>
      </c>
      <c r="C298" s="11" t="s">
        <v>193</v>
      </c>
      <c r="D298" s="24">
        <v>1</v>
      </c>
      <c r="E298" s="11">
        <f>VLOOKUP(A298,ITEMS[],2,FALSE)</f>
        <v>170</v>
      </c>
      <c r="F298" s="11"/>
      <c r="G298" s="6" t="str">
        <f>CONCATENATE($E$6," ",listaItem[[#This Row],[idLista]],", '",listaItem[[#This Row],[Nombre]],"',",listaItem[[#This Row],[Posicion]])</f>
        <v>EXEC ADD_LISTAITEM 170, 'SI',1</v>
      </c>
      <c r="H298" s="9"/>
      <c r="I298" s="9"/>
      <c r="J298" s="9"/>
      <c r="K298" s="9"/>
      <c r="L298" s="9"/>
      <c r="M298" s="9"/>
      <c r="N298" s="9"/>
      <c r="O298" s="9"/>
    </row>
    <row r="299" spans="1:15" x14ac:dyDescent="0.25">
      <c r="A299" s="49" t="s">
        <v>281</v>
      </c>
      <c r="B299" s="11">
        <v>291</v>
      </c>
      <c r="C299" s="11" t="s">
        <v>194</v>
      </c>
      <c r="D299" s="24">
        <v>0</v>
      </c>
      <c r="E299" s="11">
        <f>VLOOKUP(A299,ITEMS[],2,FALSE)</f>
        <v>170</v>
      </c>
      <c r="F299" s="11"/>
      <c r="G299" s="6" t="str">
        <f>CONCATENATE($E$6," ",listaItem[[#This Row],[idLista]],", '",listaItem[[#This Row],[Nombre]],"',",listaItem[[#This Row],[Posicion]])</f>
        <v>EXEC ADD_LISTAITEM 170, 'NO',0</v>
      </c>
      <c r="H299" s="9"/>
      <c r="I299" s="9"/>
      <c r="J299" s="9"/>
      <c r="K299" s="9"/>
      <c r="L299" s="9"/>
      <c r="M299" s="9"/>
      <c r="N299" s="9"/>
      <c r="O299" s="9"/>
    </row>
    <row r="300" spans="1:15" x14ac:dyDescent="0.25">
      <c r="A300" s="46" t="s">
        <v>285</v>
      </c>
      <c r="B300" s="11">
        <v>292</v>
      </c>
      <c r="C300" s="11" t="str">
        <f>"+"</f>
        <v>+</v>
      </c>
      <c r="D300" s="24">
        <v>1</v>
      </c>
      <c r="E300" s="11">
        <f>VLOOKUP(A300,ITEMS[],2,FALSE)</f>
        <v>69</v>
      </c>
      <c r="F300" s="11"/>
      <c r="G300" s="6" t="str">
        <f>CONCATENATE($E$6," ",listaItem[[#This Row],[idLista]],", '",listaItem[[#This Row],[Nombre]],"',",listaItem[[#This Row],[Posicion]])</f>
        <v>EXEC ADD_LISTAITEM 69, '+',1</v>
      </c>
      <c r="H300" s="9"/>
      <c r="I300" s="9"/>
      <c r="J300" s="9"/>
      <c r="K300" s="9"/>
      <c r="L300" s="9"/>
      <c r="M300" s="9"/>
      <c r="N300" s="9"/>
      <c r="O300" s="9"/>
    </row>
    <row r="301" spans="1:15" x14ac:dyDescent="0.25">
      <c r="A301" s="46" t="s">
        <v>285</v>
      </c>
      <c r="B301" s="11">
        <v>293</v>
      </c>
      <c r="C301" s="11" t="str">
        <f>"++"</f>
        <v>++</v>
      </c>
      <c r="D301" s="24">
        <v>2</v>
      </c>
      <c r="E301" s="11">
        <f>VLOOKUP(A301,ITEMS[],2,FALSE)</f>
        <v>69</v>
      </c>
      <c r="F301" s="11"/>
      <c r="G301" s="6" t="str">
        <f>CONCATENATE($E$6," ",listaItem[[#This Row],[idLista]],", '",listaItem[[#This Row],[Nombre]],"',",listaItem[[#This Row],[Posicion]])</f>
        <v>EXEC ADD_LISTAITEM 69, '++',2</v>
      </c>
      <c r="H301" s="9"/>
      <c r="I301" s="9"/>
      <c r="J301" s="9"/>
      <c r="K301" s="9"/>
      <c r="L301" s="9"/>
      <c r="M301" s="9"/>
      <c r="N301" s="9"/>
      <c r="O301" s="9"/>
    </row>
    <row r="302" spans="1:15" x14ac:dyDescent="0.25">
      <c r="A302" s="46" t="s">
        <v>285</v>
      </c>
      <c r="B302" s="11">
        <v>294</v>
      </c>
      <c r="C302" s="11" t="str">
        <f>"+++"</f>
        <v>+++</v>
      </c>
      <c r="D302" s="24">
        <v>3</v>
      </c>
      <c r="E302" s="11">
        <f>VLOOKUP(A302,ITEMS[],2,FALSE)</f>
        <v>69</v>
      </c>
      <c r="F302" s="11"/>
      <c r="G302" s="6" t="str">
        <f>CONCATENATE($E$6," ",listaItem[[#This Row],[idLista]],", '",listaItem[[#This Row],[Nombre]],"',",listaItem[[#This Row],[Posicion]])</f>
        <v>EXEC ADD_LISTAITEM 69, '+++',3</v>
      </c>
      <c r="H302" s="9"/>
      <c r="I302" s="9"/>
      <c r="J302" s="9"/>
      <c r="K302" s="9"/>
      <c r="L302" s="9"/>
      <c r="M302" s="9"/>
      <c r="N302" s="9"/>
      <c r="O302" s="9"/>
    </row>
    <row r="303" spans="1:15" x14ac:dyDescent="0.25">
      <c r="A303" s="46" t="s">
        <v>285</v>
      </c>
      <c r="B303" s="11">
        <v>295</v>
      </c>
      <c r="C303" s="11" t="s">
        <v>190</v>
      </c>
      <c r="D303" s="24">
        <v>0</v>
      </c>
      <c r="E303" s="11">
        <f>VLOOKUP(A303,ITEMS[],2,FALSE)</f>
        <v>69</v>
      </c>
      <c r="F303" s="11"/>
      <c r="G303" s="6" t="str">
        <f>CONCATENATE($E$6," ",listaItem[[#This Row],[idLista]],", '",listaItem[[#This Row],[Nombre]],"',",listaItem[[#This Row],[Posicion]])</f>
        <v>EXEC ADD_LISTAITEM 69, 'NEGATIVO',0</v>
      </c>
      <c r="H303" s="9"/>
      <c r="I303" s="9"/>
      <c r="J303" s="9"/>
      <c r="K303" s="9"/>
      <c r="L303" s="9"/>
      <c r="M303" s="9"/>
      <c r="N303" s="9"/>
      <c r="O303" s="9"/>
    </row>
    <row r="304" spans="1:15" x14ac:dyDescent="0.25">
      <c r="A304" s="97" t="s">
        <v>65</v>
      </c>
      <c r="B304" s="11">
        <v>296</v>
      </c>
      <c r="C304" s="11" t="str">
        <f t="shared" ref="C304" si="0">"+"</f>
        <v>+</v>
      </c>
      <c r="D304" s="24">
        <v>1</v>
      </c>
      <c r="E304" s="11">
        <f>VLOOKUP(A304,ITEMS[],2,FALSE)</f>
        <v>70</v>
      </c>
      <c r="F304" s="11"/>
      <c r="G304" s="6" t="str">
        <f>CONCATENATE($E$6," ",listaItem[[#This Row],[idLista]],", '",listaItem[[#This Row],[Nombre]],"',",listaItem[[#This Row],[Posicion]])</f>
        <v>EXEC ADD_LISTAITEM 70, '+',1</v>
      </c>
      <c r="H304" s="9"/>
      <c r="I304" s="9"/>
      <c r="J304" s="9"/>
      <c r="K304" s="9"/>
      <c r="L304" s="9"/>
      <c r="M304" s="9"/>
      <c r="N304" s="9"/>
      <c r="O304" s="9"/>
    </row>
    <row r="305" spans="1:15" x14ac:dyDescent="0.25">
      <c r="A305" s="71" t="s">
        <v>65</v>
      </c>
      <c r="B305" s="11">
        <v>297</v>
      </c>
      <c r="C305" s="11" t="str">
        <f t="shared" ref="C305" si="1">"++"</f>
        <v>++</v>
      </c>
      <c r="D305" s="24">
        <v>2</v>
      </c>
      <c r="E305" s="11">
        <f>VLOOKUP(A305,ITEMS[],2,FALSE)</f>
        <v>70</v>
      </c>
      <c r="F305" s="11"/>
      <c r="G305" s="6" t="str">
        <f>CONCATENATE($E$6," ",listaItem[[#This Row],[idLista]],", '",listaItem[[#This Row],[Nombre]],"',",listaItem[[#This Row],[Posicion]])</f>
        <v>EXEC ADD_LISTAITEM 70, '++',2</v>
      </c>
      <c r="H305" s="9"/>
      <c r="I305" s="9"/>
      <c r="J305" s="9"/>
      <c r="K305" s="9"/>
      <c r="L305" s="9"/>
      <c r="M305" s="9"/>
      <c r="N305" s="9"/>
      <c r="O305" s="9"/>
    </row>
    <row r="306" spans="1:15" x14ac:dyDescent="0.25">
      <c r="A306" s="71" t="s">
        <v>65</v>
      </c>
      <c r="B306" s="11">
        <v>298</v>
      </c>
      <c r="C306" s="11" t="str">
        <f t="shared" ref="C306" si="2">"+++"</f>
        <v>+++</v>
      </c>
      <c r="D306" s="24">
        <v>3</v>
      </c>
      <c r="E306" s="11">
        <f>VLOOKUP(A306,ITEMS[],2,FALSE)</f>
        <v>70</v>
      </c>
      <c r="F306" s="11"/>
      <c r="G306" s="6" t="str">
        <f>CONCATENATE($E$6," ",listaItem[[#This Row],[idLista]],", '",listaItem[[#This Row],[Nombre]],"',",listaItem[[#This Row],[Posicion]])</f>
        <v>EXEC ADD_LISTAITEM 70, '+++',3</v>
      </c>
      <c r="H306" s="9"/>
      <c r="I306" s="9"/>
      <c r="J306" s="9"/>
      <c r="K306" s="9"/>
      <c r="L306" s="9"/>
      <c r="M306" s="9"/>
      <c r="N306" s="9"/>
      <c r="O306" s="9"/>
    </row>
    <row r="307" spans="1:15" x14ac:dyDescent="0.25">
      <c r="A307" s="71" t="s">
        <v>65</v>
      </c>
      <c r="B307" s="11">
        <v>299</v>
      </c>
      <c r="C307" s="11" t="s">
        <v>190</v>
      </c>
      <c r="D307" s="24">
        <v>0</v>
      </c>
      <c r="E307" s="11">
        <f>VLOOKUP(A307,ITEMS[],2,FALSE)</f>
        <v>70</v>
      </c>
      <c r="F307" s="11"/>
      <c r="G307" s="6" t="str">
        <f>CONCATENATE($E$6," ",listaItem[[#This Row],[idLista]],", '",listaItem[[#This Row],[Nombre]],"',",listaItem[[#This Row],[Posicion]])</f>
        <v>EXEC ADD_LISTAITEM 70, 'NEGATIVO',0</v>
      </c>
      <c r="H307" s="9"/>
      <c r="I307" s="9"/>
      <c r="J307" s="9"/>
      <c r="K307" s="9"/>
      <c r="L307" s="9"/>
      <c r="M307" s="9"/>
      <c r="N307" s="9"/>
      <c r="O307" s="9"/>
    </row>
    <row r="308" spans="1:15" x14ac:dyDescent="0.25">
      <c r="A308" s="89" t="s">
        <v>67</v>
      </c>
      <c r="B308" s="11">
        <v>300</v>
      </c>
      <c r="C308" s="11" t="str">
        <f t="shared" ref="C308" si="3">"+"</f>
        <v>+</v>
      </c>
      <c r="D308" s="24">
        <v>1</v>
      </c>
      <c r="E308" s="11">
        <f>VLOOKUP(A308,ITEMS[],2,FALSE)</f>
        <v>75</v>
      </c>
      <c r="F308" s="11"/>
      <c r="G308" s="6" t="str">
        <f>CONCATENATE($E$6," ",listaItem[[#This Row],[idLista]],", '",listaItem[[#This Row],[Nombre]],"',",listaItem[[#This Row],[Posicion]])</f>
        <v>EXEC ADD_LISTAITEM 75, '+',1</v>
      </c>
      <c r="H308" s="9"/>
      <c r="I308" s="9"/>
      <c r="J308" s="9"/>
      <c r="K308" s="9"/>
      <c r="L308" s="9"/>
      <c r="M308" s="9"/>
      <c r="N308" s="9"/>
      <c r="O308" s="9"/>
    </row>
    <row r="309" spans="1:15" x14ac:dyDescent="0.25">
      <c r="A309" s="89" t="s">
        <v>67</v>
      </c>
      <c r="B309" s="11">
        <v>301</v>
      </c>
      <c r="C309" s="11" t="str">
        <f t="shared" ref="C309" si="4">"++"</f>
        <v>++</v>
      </c>
      <c r="D309" s="24">
        <v>2</v>
      </c>
      <c r="E309" s="11">
        <f>VLOOKUP(A309,ITEMS[],2,FALSE)</f>
        <v>75</v>
      </c>
      <c r="F309" s="11"/>
      <c r="G309" s="6" t="str">
        <f>CONCATENATE($E$6," ",listaItem[[#This Row],[idLista]],", '",listaItem[[#This Row],[Nombre]],"',",listaItem[[#This Row],[Posicion]])</f>
        <v>EXEC ADD_LISTAITEM 75, '++',2</v>
      </c>
      <c r="H309" s="9"/>
      <c r="I309" s="9"/>
      <c r="J309" s="9"/>
      <c r="K309" s="9"/>
      <c r="L309" s="9"/>
      <c r="M309" s="9"/>
      <c r="N309" s="9"/>
      <c r="O309" s="9"/>
    </row>
    <row r="310" spans="1:15" x14ac:dyDescent="0.25">
      <c r="A310" s="89" t="s">
        <v>67</v>
      </c>
      <c r="B310" s="11">
        <v>302</v>
      </c>
      <c r="C310" s="11" t="str">
        <f t="shared" ref="C310" si="5">"+++"</f>
        <v>+++</v>
      </c>
      <c r="D310" s="24">
        <v>3</v>
      </c>
      <c r="E310" s="11">
        <f>VLOOKUP(A310,ITEMS[],2,FALSE)</f>
        <v>75</v>
      </c>
      <c r="F310" s="11"/>
      <c r="G310" s="6" t="str">
        <f>CONCATENATE($E$6," ",listaItem[[#This Row],[idLista]],", '",listaItem[[#This Row],[Nombre]],"',",listaItem[[#This Row],[Posicion]])</f>
        <v>EXEC ADD_LISTAITEM 75, '+++',3</v>
      </c>
      <c r="H310" s="9"/>
      <c r="I310" s="9"/>
      <c r="J310" s="9"/>
      <c r="K310" s="9"/>
      <c r="L310" s="9"/>
      <c r="M310" s="9"/>
      <c r="N310" s="9"/>
      <c r="O310" s="9"/>
    </row>
    <row r="311" spans="1:15" x14ac:dyDescent="0.25">
      <c r="A311" s="89" t="s">
        <v>67</v>
      </c>
      <c r="B311" s="11">
        <v>303</v>
      </c>
      <c r="C311" s="11" t="s">
        <v>190</v>
      </c>
      <c r="D311" s="24">
        <v>0</v>
      </c>
      <c r="E311" s="11">
        <f>VLOOKUP(A311,ITEMS[],2,FALSE)</f>
        <v>75</v>
      </c>
      <c r="F311" s="11"/>
      <c r="G311" s="6" t="str">
        <f>CONCATENATE($E$6," ",listaItem[[#This Row],[idLista]],", '",listaItem[[#This Row],[Nombre]],"',",listaItem[[#This Row],[Posicion]])</f>
        <v>EXEC ADD_LISTAITEM 75, 'NEGATIVO',0</v>
      </c>
      <c r="H311" s="9"/>
      <c r="I311" s="9"/>
      <c r="J311" s="9"/>
      <c r="K311" s="9"/>
      <c r="L311" s="9"/>
      <c r="M311" s="9"/>
      <c r="N311" s="9"/>
      <c r="O311" s="9"/>
    </row>
    <row r="312" spans="1:15" x14ac:dyDescent="0.25">
      <c r="A312" s="71" t="s">
        <v>66</v>
      </c>
      <c r="B312" s="11">
        <v>304</v>
      </c>
      <c r="C312" s="11" t="str">
        <f t="shared" ref="C312" si="6">"+"</f>
        <v>+</v>
      </c>
      <c r="D312" s="24">
        <v>1</v>
      </c>
      <c r="E312" s="11">
        <f>VLOOKUP(A312,ITEMS[],2,FALSE)</f>
        <v>71</v>
      </c>
      <c r="F312" s="11"/>
      <c r="G312" s="6" t="str">
        <f>CONCATENATE($E$6," ",listaItem[[#This Row],[idLista]],", '",listaItem[[#This Row],[Nombre]],"',",listaItem[[#This Row],[Posicion]])</f>
        <v>EXEC ADD_LISTAITEM 71, '+',1</v>
      </c>
      <c r="H312" s="9"/>
      <c r="I312" s="9"/>
      <c r="J312" s="9"/>
      <c r="K312" s="9"/>
      <c r="L312" s="9"/>
      <c r="M312" s="9"/>
      <c r="N312" s="9"/>
      <c r="O312" s="9"/>
    </row>
    <row r="313" spans="1:15" x14ac:dyDescent="0.25">
      <c r="A313" s="71" t="s">
        <v>66</v>
      </c>
      <c r="B313" s="11">
        <v>305</v>
      </c>
      <c r="C313" s="11" t="str">
        <f t="shared" ref="C313" si="7">"++"</f>
        <v>++</v>
      </c>
      <c r="D313" s="24">
        <v>2</v>
      </c>
      <c r="E313" s="11">
        <f>VLOOKUP(A313,ITEMS[],2,FALSE)</f>
        <v>71</v>
      </c>
      <c r="F313" s="11"/>
      <c r="G313" s="6" t="str">
        <f>CONCATENATE($E$6," ",listaItem[[#This Row],[idLista]],", '",listaItem[[#This Row],[Nombre]],"',",listaItem[[#This Row],[Posicion]])</f>
        <v>EXEC ADD_LISTAITEM 71, '++',2</v>
      </c>
      <c r="H313" s="9"/>
      <c r="I313" s="9"/>
      <c r="J313" s="9"/>
      <c r="K313" s="9"/>
      <c r="L313" s="9"/>
      <c r="M313" s="9"/>
      <c r="N313" s="9"/>
      <c r="O313" s="9"/>
    </row>
    <row r="314" spans="1:15" x14ac:dyDescent="0.25">
      <c r="A314" s="71" t="s">
        <v>66</v>
      </c>
      <c r="B314" s="11">
        <v>306</v>
      </c>
      <c r="C314" s="11" t="str">
        <f t="shared" ref="C314" si="8">"+++"</f>
        <v>+++</v>
      </c>
      <c r="D314" s="24">
        <v>3</v>
      </c>
      <c r="E314" s="11">
        <f>VLOOKUP(A314,ITEMS[],2,FALSE)</f>
        <v>71</v>
      </c>
      <c r="F314" s="11"/>
      <c r="G314" s="6" t="str">
        <f>CONCATENATE($E$6," ",listaItem[[#This Row],[idLista]],", '",listaItem[[#This Row],[Nombre]],"',",listaItem[[#This Row],[Posicion]])</f>
        <v>EXEC ADD_LISTAITEM 71, '+++',3</v>
      </c>
      <c r="H314" s="9"/>
      <c r="I314" s="9"/>
      <c r="J314" s="9"/>
      <c r="K314" s="9"/>
      <c r="L314" s="9"/>
      <c r="M314" s="9"/>
      <c r="N314" s="9"/>
      <c r="O314" s="9"/>
    </row>
    <row r="315" spans="1:15" x14ac:dyDescent="0.25">
      <c r="A315" s="71" t="s">
        <v>66</v>
      </c>
      <c r="B315" s="11">
        <v>307</v>
      </c>
      <c r="C315" s="11" t="s">
        <v>190</v>
      </c>
      <c r="D315" s="24">
        <v>0</v>
      </c>
      <c r="E315" s="11">
        <f>VLOOKUP(A315,ITEMS[],2,FALSE)</f>
        <v>71</v>
      </c>
      <c r="F315" s="11"/>
      <c r="G315" s="6" t="str">
        <f>CONCATENATE($E$6," ",listaItem[[#This Row],[idLista]],", '",listaItem[[#This Row],[Nombre]],"',",listaItem[[#This Row],[Posicion]])</f>
        <v>EXEC ADD_LISTAITEM 71, 'NEGATIVO',0</v>
      </c>
      <c r="H315" s="9"/>
      <c r="I315" s="9"/>
      <c r="J315" s="9"/>
      <c r="K315" s="9"/>
      <c r="L315" s="9"/>
      <c r="M315" s="9"/>
      <c r="N315" s="9"/>
      <c r="O315" s="9"/>
    </row>
    <row r="316" spans="1:15" x14ac:dyDescent="0.25">
      <c r="A316" s="92" t="s">
        <v>286</v>
      </c>
      <c r="B316" s="11">
        <v>308</v>
      </c>
      <c r="C316" s="11" t="str">
        <f t="shared" ref="C316:C320" si="9">"+"</f>
        <v>+</v>
      </c>
      <c r="D316" s="24">
        <v>1</v>
      </c>
      <c r="E316" s="11">
        <f>VLOOKUP(A316,ITEMS[],2,FALSE)</f>
        <v>72</v>
      </c>
      <c r="F316" s="11"/>
      <c r="G316" s="6" t="str">
        <f>CONCATENATE($E$6," ",listaItem[[#This Row],[idLista]],", '",listaItem[[#This Row],[Nombre]],"',",listaItem[[#This Row],[Posicion]])</f>
        <v>EXEC ADD_LISTAITEM 72, '+',1</v>
      </c>
      <c r="H316" s="9"/>
      <c r="I316" s="9"/>
      <c r="J316" s="9"/>
      <c r="K316" s="9"/>
      <c r="L316" s="9"/>
      <c r="M316" s="9"/>
      <c r="N316" s="9"/>
      <c r="O316" s="9"/>
    </row>
    <row r="317" spans="1:15" x14ac:dyDescent="0.25">
      <c r="A317" s="92" t="s">
        <v>286</v>
      </c>
      <c r="B317" s="11">
        <v>309</v>
      </c>
      <c r="C317" s="11" t="str">
        <f t="shared" ref="C317:C321" si="10">"++"</f>
        <v>++</v>
      </c>
      <c r="D317" s="24">
        <v>2</v>
      </c>
      <c r="E317" s="11">
        <f>VLOOKUP(A317,ITEMS[],2,FALSE)</f>
        <v>72</v>
      </c>
      <c r="F317" s="11"/>
      <c r="G317" s="6" t="str">
        <f>CONCATENATE($E$6," ",listaItem[[#This Row],[idLista]],", '",listaItem[[#This Row],[Nombre]],"',",listaItem[[#This Row],[Posicion]])</f>
        <v>EXEC ADD_LISTAITEM 72, '++',2</v>
      </c>
      <c r="H317" s="9"/>
      <c r="I317" s="9"/>
      <c r="J317" s="9"/>
      <c r="K317" s="9"/>
      <c r="L317" s="9"/>
      <c r="M317" s="9"/>
      <c r="N317" s="9"/>
      <c r="O317" s="9"/>
    </row>
    <row r="318" spans="1:15" x14ac:dyDescent="0.25">
      <c r="A318" s="92" t="s">
        <v>286</v>
      </c>
      <c r="B318" s="11">
        <v>310</v>
      </c>
      <c r="C318" s="11" t="str">
        <f t="shared" ref="C318" si="11">"+++"</f>
        <v>+++</v>
      </c>
      <c r="D318" s="24">
        <v>3</v>
      </c>
      <c r="E318" s="11">
        <f>VLOOKUP(A318,ITEMS[],2,FALSE)</f>
        <v>72</v>
      </c>
      <c r="F318" s="11"/>
      <c r="G318" s="6" t="str">
        <f>CONCATENATE($E$6," ",listaItem[[#This Row],[idLista]],", '",listaItem[[#This Row],[Nombre]],"',",listaItem[[#This Row],[Posicion]])</f>
        <v>EXEC ADD_LISTAITEM 72, '+++',3</v>
      </c>
      <c r="H318" s="9"/>
      <c r="I318" s="9"/>
      <c r="J318" s="9"/>
      <c r="K318" s="9"/>
      <c r="L318" s="9"/>
      <c r="M318" s="9"/>
      <c r="N318" s="9"/>
      <c r="O318" s="9"/>
    </row>
    <row r="319" spans="1:15" x14ac:dyDescent="0.25">
      <c r="A319" s="92" t="s">
        <v>286</v>
      </c>
      <c r="B319" s="11">
        <v>311</v>
      </c>
      <c r="C319" s="11" t="s">
        <v>190</v>
      </c>
      <c r="D319" s="24">
        <v>0</v>
      </c>
      <c r="E319" s="11">
        <f>VLOOKUP(A319,ITEMS[],2,FALSE)</f>
        <v>72</v>
      </c>
      <c r="F319" s="11"/>
      <c r="G319" s="6" t="str">
        <f>CONCATENATE($E$6," ",listaItem[[#This Row],[idLista]],", '",listaItem[[#This Row],[Nombre]],"',",listaItem[[#This Row],[Posicion]])</f>
        <v>EXEC ADD_LISTAITEM 72, 'NEGATIVO',0</v>
      </c>
      <c r="H319" s="9"/>
      <c r="I319" s="9"/>
      <c r="J319" s="9"/>
      <c r="K319" s="9"/>
      <c r="L319" s="9"/>
      <c r="M319" s="9"/>
      <c r="N319" s="9"/>
      <c r="O319" s="9"/>
    </row>
    <row r="320" spans="1:15" x14ac:dyDescent="0.25">
      <c r="A320" s="89" t="s">
        <v>68</v>
      </c>
      <c r="B320" s="11">
        <v>312</v>
      </c>
      <c r="C320" s="11" t="str">
        <f t="shared" si="9"/>
        <v>+</v>
      </c>
      <c r="D320" s="24">
        <v>1</v>
      </c>
      <c r="E320" s="11">
        <f>VLOOKUP(A320,ITEMS[],2,FALSE)</f>
        <v>76</v>
      </c>
      <c r="F320" s="11"/>
      <c r="G320" s="6" t="str">
        <f>CONCATENATE($E$6," ",listaItem[[#This Row],[idLista]],", '",listaItem[[#This Row],[Nombre]],"',",listaItem[[#This Row],[Posicion]])</f>
        <v>EXEC ADD_LISTAITEM 76, '+',1</v>
      </c>
      <c r="H320" s="9"/>
      <c r="I320" s="9"/>
      <c r="J320" s="9"/>
      <c r="K320" s="9"/>
      <c r="L320" s="9"/>
      <c r="M320" s="9"/>
      <c r="N320" s="9"/>
      <c r="O320" s="9"/>
    </row>
    <row r="321" spans="1:15" x14ac:dyDescent="0.25">
      <c r="A321" s="89" t="s">
        <v>68</v>
      </c>
      <c r="B321" s="11">
        <v>313</v>
      </c>
      <c r="C321" s="11" t="str">
        <f t="shared" si="10"/>
        <v>++</v>
      </c>
      <c r="D321" s="24">
        <v>2</v>
      </c>
      <c r="E321" s="11">
        <f>VLOOKUP(A321,ITEMS[],2,FALSE)</f>
        <v>76</v>
      </c>
      <c r="F321" s="11"/>
      <c r="G321" s="6" t="str">
        <f>CONCATENATE($E$6," ",listaItem[[#This Row],[idLista]],", '",listaItem[[#This Row],[Nombre]],"',",listaItem[[#This Row],[Posicion]])</f>
        <v>EXEC ADD_LISTAITEM 76, '++',2</v>
      </c>
      <c r="H321" s="9"/>
      <c r="I321" s="9"/>
      <c r="J321" s="9"/>
      <c r="K321" s="9"/>
      <c r="L321" s="9"/>
      <c r="M321" s="9"/>
      <c r="N321" s="9"/>
      <c r="O321" s="9"/>
    </row>
    <row r="322" spans="1:15" x14ac:dyDescent="0.25">
      <c r="A322" s="89" t="s">
        <v>68</v>
      </c>
      <c r="B322" s="11">
        <v>314</v>
      </c>
      <c r="C322" s="11" t="str">
        <f t="shared" ref="C322" si="12">"+++"</f>
        <v>+++</v>
      </c>
      <c r="D322" s="24">
        <v>3</v>
      </c>
      <c r="E322" s="11">
        <f>VLOOKUP(A322,ITEMS[],2,FALSE)</f>
        <v>76</v>
      </c>
      <c r="F322" s="11"/>
      <c r="G322" s="6" t="str">
        <f>CONCATENATE($E$6," ",listaItem[[#This Row],[idLista]],", '",listaItem[[#This Row],[Nombre]],"',",listaItem[[#This Row],[Posicion]])</f>
        <v>EXEC ADD_LISTAITEM 76, '+++',3</v>
      </c>
      <c r="H322" s="9"/>
      <c r="I322" s="9"/>
      <c r="J322" s="9"/>
      <c r="K322" s="9"/>
      <c r="L322" s="9"/>
      <c r="M322" s="9"/>
      <c r="N322" s="9"/>
      <c r="O322" s="9"/>
    </row>
    <row r="323" spans="1:15" x14ac:dyDescent="0.25">
      <c r="A323" s="89" t="s">
        <v>68</v>
      </c>
      <c r="B323" s="11">
        <v>315</v>
      </c>
      <c r="C323" s="11" t="s">
        <v>190</v>
      </c>
      <c r="D323" s="24">
        <v>0</v>
      </c>
      <c r="E323" s="11">
        <f>VLOOKUP(A323,ITEMS[],2,FALSE)</f>
        <v>76</v>
      </c>
      <c r="F323" s="11"/>
      <c r="G323" s="6" t="str">
        <f>CONCATENATE($E$6," ",listaItem[[#This Row],[idLista]],", '",listaItem[[#This Row],[Nombre]],"',",listaItem[[#This Row],[Posicion]])</f>
        <v>EXEC ADD_LISTAITEM 76, 'NEGATIVO',0</v>
      </c>
      <c r="H323" s="9"/>
      <c r="I323" s="9"/>
      <c r="J323" s="9"/>
      <c r="K323" s="9"/>
      <c r="L323" s="9"/>
      <c r="M323" s="9"/>
      <c r="N323" s="9"/>
      <c r="O323" s="9"/>
    </row>
    <row r="324" spans="1:15" x14ac:dyDescent="0.25">
      <c r="A324" s="96" t="s">
        <v>43</v>
      </c>
      <c r="B324" s="11">
        <v>316</v>
      </c>
      <c r="C324" s="13" t="str">
        <f>"1/20"</f>
        <v>1/20</v>
      </c>
      <c r="D324" s="24">
        <v>1</v>
      </c>
      <c r="E324" s="11">
        <f>VLOOKUP(A324,ITEMS[],2,FALSE)</f>
        <v>42</v>
      </c>
      <c r="F324" s="11"/>
      <c r="G324" s="6" t="str">
        <f>CONCATENATE($E$6," ",listaItem[[#This Row],[idLista]],", '",listaItem[[#This Row],[Nombre]],"',",listaItem[[#This Row],[Posicion]])</f>
        <v>EXEC ADD_LISTAITEM 42, '1/20',1</v>
      </c>
      <c r="H324" s="9"/>
      <c r="I324" s="9"/>
      <c r="J324" s="9"/>
      <c r="K324" s="9"/>
      <c r="L324" s="9"/>
      <c r="M324" s="9"/>
      <c r="N324" s="9"/>
      <c r="O324" s="9"/>
    </row>
    <row r="325" spans="1:15" x14ac:dyDescent="0.25">
      <c r="A325" s="96" t="s">
        <v>43</v>
      </c>
      <c r="B325" s="11">
        <v>317</v>
      </c>
      <c r="C325" s="13" t="str">
        <f>"1/40"</f>
        <v>1/40</v>
      </c>
      <c r="D325" s="24">
        <v>2</v>
      </c>
      <c r="E325" s="11">
        <f>VLOOKUP(A325,ITEMS[],2,FALSE)</f>
        <v>42</v>
      </c>
      <c r="F325" s="11"/>
      <c r="G325" s="6" t="str">
        <f>CONCATENATE($E$6," ",listaItem[[#This Row],[idLista]],", '",listaItem[[#This Row],[Nombre]],"',",listaItem[[#This Row],[Posicion]])</f>
        <v>EXEC ADD_LISTAITEM 42, '1/40',2</v>
      </c>
      <c r="H325" s="9"/>
      <c r="I325" s="9"/>
      <c r="J325" s="9"/>
      <c r="K325" s="9"/>
      <c r="L325" s="9"/>
      <c r="M325" s="9"/>
      <c r="N325" s="9"/>
      <c r="O325" s="9"/>
    </row>
    <row r="326" spans="1:15" x14ac:dyDescent="0.25">
      <c r="A326" s="96" t="s">
        <v>43</v>
      </c>
      <c r="B326" s="11">
        <v>318</v>
      </c>
      <c r="C326" s="13" t="str">
        <f>"1/80"</f>
        <v>1/80</v>
      </c>
      <c r="D326" s="24">
        <v>3</v>
      </c>
      <c r="E326" s="11">
        <f>VLOOKUP(A326,ITEMS[],2,FALSE)</f>
        <v>42</v>
      </c>
      <c r="F326" s="11"/>
      <c r="G326" s="6" t="str">
        <f>CONCATENATE($E$6," ",listaItem[[#This Row],[idLista]],", '",listaItem[[#This Row],[Nombre]],"',",listaItem[[#This Row],[Posicion]])</f>
        <v>EXEC ADD_LISTAITEM 42, '1/80',3</v>
      </c>
      <c r="H326" s="9"/>
      <c r="I326" s="9"/>
      <c r="J326" s="9"/>
      <c r="K326" s="9"/>
      <c r="L326" s="9"/>
      <c r="M326" s="9"/>
      <c r="N326" s="9"/>
      <c r="O326" s="9"/>
    </row>
    <row r="327" spans="1:15" x14ac:dyDescent="0.25">
      <c r="A327" s="96" t="s">
        <v>43</v>
      </c>
      <c r="B327" s="11">
        <v>319</v>
      </c>
      <c r="C327" s="13" t="str">
        <f>"1/160"</f>
        <v>1/160</v>
      </c>
      <c r="D327" s="24">
        <v>4</v>
      </c>
      <c r="E327" s="11">
        <f>VLOOKUP(A327,ITEMS[],2,FALSE)</f>
        <v>42</v>
      </c>
      <c r="F327" s="11"/>
      <c r="G327" s="6" t="str">
        <f>CONCATENATE($E$6," ",listaItem[[#This Row],[idLista]],", '",listaItem[[#This Row],[Nombre]],"',",listaItem[[#This Row],[Posicion]])</f>
        <v>EXEC ADD_LISTAITEM 42, '1/160',4</v>
      </c>
      <c r="H327" s="9"/>
      <c r="I327" s="9"/>
      <c r="J327" s="9"/>
      <c r="K327" s="9"/>
      <c r="L327" s="9"/>
      <c r="M327" s="9"/>
      <c r="N327" s="9"/>
      <c r="O327" s="9"/>
    </row>
    <row r="328" spans="1:15" x14ac:dyDescent="0.25">
      <c r="A328" s="96" t="s">
        <v>43</v>
      </c>
      <c r="B328" s="11">
        <v>320</v>
      </c>
      <c r="C328" s="13" t="str">
        <f>"1/320"</f>
        <v>1/320</v>
      </c>
      <c r="D328" s="24">
        <v>5</v>
      </c>
      <c r="E328" s="11">
        <f>VLOOKUP(A328,ITEMS[],2,FALSE)</f>
        <v>42</v>
      </c>
      <c r="F328" s="11"/>
      <c r="G328" s="6" t="str">
        <f>CONCATENATE($E$6," ",listaItem[[#This Row],[idLista]],", '",listaItem[[#This Row],[Nombre]],"',",listaItem[[#This Row],[Posicion]])</f>
        <v>EXEC ADD_LISTAITEM 42, '1/320',5</v>
      </c>
      <c r="H328" s="9"/>
      <c r="I328" s="9"/>
      <c r="J328" s="9"/>
      <c r="K328" s="9"/>
      <c r="L328" s="9"/>
      <c r="M328" s="9"/>
      <c r="N328" s="9"/>
      <c r="O328" s="9"/>
    </row>
    <row r="329" spans="1:15" x14ac:dyDescent="0.25">
      <c r="A329" s="96" t="s">
        <v>43</v>
      </c>
      <c r="B329" s="11">
        <v>321</v>
      </c>
      <c r="C329" s="13" t="s">
        <v>190</v>
      </c>
      <c r="D329" s="24">
        <v>0</v>
      </c>
      <c r="E329" s="11">
        <f>VLOOKUP(A329,ITEMS[],2,FALSE)</f>
        <v>42</v>
      </c>
      <c r="F329" s="11"/>
      <c r="G329" s="6" t="str">
        <f>CONCATENATE($E$6," ",listaItem[[#This Row],[idLista]],", '",listaItem[[#This Row],[Nombre]],"',",listaItem[[#This Row],[Posicion]])</f>
        <v>EXEC ADD_LISTAITEM 42, 'NEGATIVO',0</v>
      </c>
      <c r="H329" s="9"/>
      <c r="I329" s="9"/>
      <c r="J329" s="9"/>
      <c r="K329" s="9"/>
      <c r="L329" s="9"/>
      <c r="M329" s="9"/>
      <c r="N329" s="9"/>
      <c r="O329" s="9"/>
    </row>
    <row r="330" spans="1:15" x14ac:dyDescent="0.25">
      <c r="A330" s="89" t="s">
        <v>44</v>
      </c>
      <c r="B330" s="11">
        <v>322</v>
      </c>
      <c r="C330" s="13" t="str">
        <f>"1/20"</f>
        <v>1/20</v>
      </c>
      <c r="D330" s="24">
        <v>1</v>
      </c>
      <c r="E330" s="11">
        <f>VLOOKUP(A330,ITEMS[],2,FALSE)</f>
        <v>44</v>
      </c>
      <c r="F330" s="11"/>
      <c r="G330" s="6" t="str">
        <f>CONCATENATE($E$6," ",listaItem[[#This Row],[idLista]],", '",listaItem[[#This Row],[Nombre]],"',",listaItem[[#This Row],[Posicion]])</f>
        <v>EXEC ADD_LISTAITEM 44, '1/20',1</v>
      </c>
      <c r="H330" s="9"/>
      <c r="I330" s="9"/>
      <c r="J330" s="9"/>
      <c r="K330" s="9"/>
      <c r="L330" s="9"/>
      <c r="M330" s="9"/>
      <c r="N330" s="9"/>
      <c r="O330" s="9"/>
    </row>
    <row r="331" spans="1:15" x14ac:dyDescent="0.25">
      <c r="A331" s="89" t="s">
        <v>44</v>
      </c>
      <c r="B331" s="11">
        <v>323</v>
      </c>
      <c r="C331" s="13" t="str">
        <f>"1/40"</f>
        <v>1/40</v>
      </c>
      <c r="D331" s="24">
        <v>2</v>
      </c>
      <c r="E331" s="11">
        <f>VLOOKUP(A331,ITEMS[],2,FALSE)</f>
        <v>44</v>
      </c>
      <c r="F331" s="11"/>
      <c r="G331" s="6" t="str">
        <f>CONCATENATE($E$6," ",listaItem[[#This Row],[idLista]],", '",listaItem[[#This Row],[Nombre]],"',",listaItem[[#This Row],[Posicion]])</f>
        <v>EXEC ADD_LISTAITEM 44, '1/40',2</v>
      </c>
      <c r="H331" s="9"/>
      <c r="I331" s="9"/>
      <c r="J331" s="9"/>
      <c r="K331" s="9"/>
      <c r="L331" s="9"/>
      <c r="M331" s="9"/>
      <c r="N331" s="9"/>
      <c r="O331" s="9"/>
    </row>
    <row r="332" spans="1:15" x14ac:dyDescent="0.25">
      <c r="A332" s="89" t="s">
        <v>44</v>
      </c>
      <c r="B332" s="11">
        <v>324</v>
      </c>
      <c r="C332" s="13" t="str">
        <f>"1/80"</f>
        <v>1/80</v>
      </c>
      <c r="D332" s="24">
        <v>3</v>
      </c>
      <c r="E332" s="11">
        <f>VLOOKUP(A332,ITEMS[],2,FALSE)</f>
        <v>44</v>
      </c>
      <c r="F332" s="11"/>
      <c r="G332" s="6" t="str">
        <f>CONCATENATE($E$6," ",listaItem[[#This Row],[idLista]],", '",listaItem[[#This Row],[Nombre]],"',",listaItem[[#This Row],[Posicion]])</f>
        <v>EXEC ADD_LISTAITEM 44, '1/80',3</v>
      </c>
      <c r="H332" s="9"/>
      <c r="I332" s="9"/>
      <c r="J332" s="9"/>
      <c r="K332" s="9"/>
      <c r="L332" s="9"/>
      <c r="M332" s="9"/>
      <c r="N332" s="9"/>
      <c r="O332" s="9"/>
    </row>
    <row r="333" spans="1:15" x14ac:dyDescent="0.25">
      <c r="A333" s="89" t="s">
        <v>44</v>
      </c>
      <c r="B333" s="11">
        <v>325</v>
      </c>
      <c r="C333" s="13" t="str">
        <f>"1/160"</f>
        <v>1/160</v>
      </c>
      <c r="D333" s="24">
        <v>4</v>
      </c>
      <c r="E333" s="11">
        <f>VLOOKUP(A333,ITEMS[],2,FALSE)</f>
        <v>44</v>
      </c>
      <c r="F333" s="11"/>
      <c r="G333" s="6" t="str">
        <f>CONCATENATE($E$6," ",listaItem[[#This Row],[idLista]],", '",listaItem[[#This Row],[Nombre]],"',",listaItem[[#This Row],[Posicion]])</f>
        <v>EXEC ADD_LISTAITEM 44, '1/160',4</v>
      </c>
      <c r="H333" s="9"/>
      <c r="I333" s="9"/>
      <c r="J333" s="9"/>
      <c r="K333" s="9"/>
      <c r="L333" s="9"/>
      <c r="M333" s="9"/>
      <c r="N333" s="9"/>
      <c r="O333" s="9"/>
    </row>
    <row r="334" spans="1:15" x14ac:dyDescent="0.25">
      <c r="A334" s="89" t="s">
        <v>44</v>
      </c>
      <c r="B334" s="11">
        <v>326</v>
      </c>
      <c r="C334" s="13" t="str">
        <f>"1/320"</f>
        <v>1/320</v>
      </c>
      <c r="D334" s="24">
        <v>5</v>
      </c>
      <c r="E334" s="11">
        <f>VLOOKUP(A334,ITEMS[],2,FALSE)</f>
        <v>44</v>
      </c>
      <c r="F334" s="11"/>
      <c r="G334" s="6" t="str">
        <f>CONCATENATE($E$6," ",listaItem[[#This Row],[idLista]],", '",listaItem[[#This Row],[Nombre]],"',",listaItem[[#This Row],[Posicion]])</f>
        <v>EXEC ADD_LISTAITEM 44, '1/320',5</v>
      </c>
      <c r="H334" s="9"/>
      <c r="I334" s="9"/>
      <c r="J334" s="9"/>
      <c r="K334" s="9"/>
      <c r="L334" s="9"/>
      <c r="M334" s="9"/>
      <c r="N334" s="9"/>
      <c r="O334" s="9"/>
    </row>
    <row r="335" spans="1:15" x14ac:dyDescent="0.25">
      <c r="A335" s="89" t="s">
        <v>44</v>
      </c>
      <c r="B335" s="11">
        <v>327</v>
      </c>
      <c r="C335" s="13" t="s">
        <v>190</v>
      </c>
      <c r="D335" s="24">
        <v>0</v>
      </c>
      <c r="E335" s="11">
        <f>VLOOKUP(A335,ITEMS[],2,FALSE)</f>
        <v>44</v>
      </c>
      <c r="F335" s="11"/>
      <c r="G335" s="6" t="str">
        <f>CONCATENATE($E$6," ",listaItem[[#This Row],[idLista]],", '",listaItem[[#This Row],[Nombre]],"',",listaItem[[#This Row],[Posicion]])</f>
        <v>EXEC ADD_LISTAITEM 44, 'NEGATIVO',0</v>
      </c>
      <c r="H335" s="9"/>
      <c r="I335" s="9"/>
      <c r="J335" s="9"/>
      <c r="K335" s="9"/>
      <c r="L335" s="9"/>
      <c r="M335" s="9"/>
      <c r="N335" s="9"/>
      <c r="O335" s="9"/>
    </row>
    <row r="336" spans="1:15" x14ac:dyDescent="0.25">
      <c r="A336" s="89" t="s">
        <v>324</v>
      </c>
      <c r="B336" s="11">
        <v>328</v>
      </c>
      <c r="C336" s="13" t="str">
        <f>"1/20"</f>
        <v>1/20</v>
      </c>
      <c r="D336" s="24">
        <v>1</v>
      </c>
      <c r="E336" s="11">
        <f>VLOOKUP(A336,ITEMS[],2,FALSE)</f>
        <v>46</v>
      </c>
      <c r="F336" s="11"/>
      <c r="G336" s="6" t="str">
        <f>CONCATENATE($E$6," ",listaItem[[#This Row],[idLista]],", '",listaItem[[#This Row],[Nombre]],"',",listaItem[[#This Row],[Posicion]])</f>
        <v>EXEC ADD_LISTAITEM 46, '1/20',1</v>
      </c>
      <c r="H336" s="9"/>
      <c r="I336" s="9"/>
      <c r="J336" s="9"/>
      <c r="K336" s="9"/>
      <c r="L336" s="9"/>
      <c r="M336" s="9"/>
      <c r="N336" s="9"/>
      <c r="O336" s="9"/>
    </row>
    <row r="337" spans="1:15" x14ac:dyDescent="0.25">
      <c r="A337" s="89" t="s">
        <v>324</v>
      </c>
      <c r="B337" s="11">
        <v>329</v>
      </c>
      <c r="C337" s="13" t="str">
        <f>"1/40"</f>
        <v>1/40</v>
      </c>
      <c r="D337" s="24">
        <v>2</v>
      </c>
      <c r="E337" s="11">
        <f>VLOOKUP(A337,ITEMS[],2,FALSE)</f>
        <v>46</v>
      </c>
      <c r="F337" s="11"/>
      <c r="G337" s="6" t="str">
        <f>CONCATENATE($E$6," ",listaItem[[#This Row],[idLista]],", '",listaItem[[#This Row],[Nombre]],"',",listaItem[[#This Row],[Posicion]])</f>
        <v>EXEC ADD_LISTAITEM 46, '1/40',2</v>
      </c>
      <c r="H337" s="9"/>
      <c r="I337" s="59"/>
      <c r="J337" s="9"/>
      <c r="K337" s="9"/>
      <c r="L337" s="9"/>
      <c r="M337" s="9"/>
      <c r="N337" s="9"/>
      <c r="O337" s="9"/>
    </row>
    <row r="338" spans="1:15" x14ac:dyDescent="0.25">
      <c r="A338" s="89" t="s">
        <v>324</v>
      </c>
      <c r="B338" s="11">
        <v>330</v>
      </c>
      <c r="C338" s="13" t="str">
        <f>"1/80"</f>
        <v>1/80</v>
      </c>
      <c r="D338" s="24">
        <v>3</v>
      </c>
      <c r="E338" s="11">
        <f>VLOOKUP(A338,ITEMS[],2,FALSE)</f>
        <v>46</v>
      </c>
      <c r="F338" s="11"/>
      <c r="G338" s="6" t="str">
        <f>CONCATENATE($E$6," ",listaItem[[#This Row],[idLista]],", '",listaItem[[#This Row],[Nombre]],"',",listaItem[[#This Row],[Posicion]])</f>
        <v>EXEC ADD_LISTAITEM 46, '1/80',3</v>
      </c>
      <c r="H338" s="9"/>
      <c r="I338" s="58"/>
      <c r="J338" s="9"/>
      <c r="K338" s="9"/>
      <c r="L338" s="9"/>
      <c r="M338" s="9"/>
      <c r="N338" s="9"/>
      <c r="O338" s="9"/>
    </row>
    <row r="339" spans="1:15" x14ac:dyDescent="0.25">
      <c r="A339" s="89" t="s">
        <v>324</v>
      </c>
      <c r="B339" s="11">
        <v>331</v>
      </c>
      <c r="C339" s="13" t="str">
        <f>"1/160"</f>
        <v>1/160</v>
      </c>
      <c r="D339" s="24">
        <v>4</v>
      </c>
      <c r="E339" s="11">
        <f>VLOOKUP(A339,ITEMS[],2,FALSE)</f>
        <v>46</v>
      </c>
      <c r="F339" s="11"/>
      <c r="G339" s="6" t="str">
        <f>CONCATENATE($E$6," ",listaItem[[#This Row],[idLista]],", '",listaItem[[#This Row],[Nombre]],"',",listaItem[[#This Row],[Posicion]])</f>
        <v>EXEC ADD_LISTAITEM 46, '1/160',4</v>
      </c>
      <c r="H339" s="9"/>
      <c r="I339" s="9"/>
      <c r="J339" s="9"/>
      <c r="K339" s="9"/>
      <c r="L339" s="9"/>
      <c r="M339" s="9"/>
      <c r="N339" s="9"/>
      <c r="O339" s="9"/>
    </row>
    <row r="340" spans="1:15" x14ac:dyDescent="0.25">
      <c r="A340" s="89" t="s">
        <v>324</v>
      </c>
      <c r="B340" s="11">
        <v>332</v>
      </c>
      <c r="C340" s="13" t="str">
        <f>"1/320"</f>
        <v>1/320</v>
      </c>
      <c r="D340" s="24">
        <v>5</v>
      </c>
      <c r="E340" s="11">
        <f>VLOOKUP(A340,ITEMS[],2,FALSE)</f>
        <v>46</v>
      </c>
      <c r="F340" s="11"/>
      <c r="G340" s="6" t="str">
        <f>CONCATENATE($E$6," ",listaItem[[#This Row],[idLista]],", '",listaItem[[#This Row],[Nombre]],"',",listaItem[[#This Row],[Posicion]])</f>
        <v>EXEC ADD_LISTAITEM 46, '1/320',5</v>
      </c>
      <c r="H340" s="9"/>
      <c r="I340" s="9"/>
      <c r="J340" s="9"/>
      <c r="K340" s="9"/>
      <c r="L340" s="9"/>
      <c r="M340" s="9"/>
      <c r="N340" s="9"/>
      <c r="O340" s="9"/>
    </row>
    <row r="341" spans="1:15" x14ac:dyDescent="0.25">
      <c r="A341" s="89" t="s">
        <v>324</v>
      </c>
      <c r="B341" s="11">
        <v>333</v>
      </c>
      <c r="C341" s="13" t="s">
        <v>190</v>
      </c>
      <c r="D341" s="24">
        <v>0</v>
      </c>
      <c r="E341" s="11">
        <f>VLOOKUP(A341,ITEMS[],2,FALSE)</f>
        <v>46</v>
      </c>
      <c r="F341" s="11"/>
      <c r="G341" s="6" t="str">
        <f>CONCATENATE($E$6," ",listaItem[[#This Row],[idLista]],", '",listaItem[[#This Row],[Nombre]],"',",listaItem[[#This Row],[Posicion]])</f>
        <v>EXEC ADD_LISTAITEM 46, 'NEGATIVO',0</v>
      </c>
      <c r="H341" s="9"/>
      <c r="I341" s="9"/>
      <c r="J341" s="9"/>
      <c r="K341" s="9"/>
      <c r="L341" s="9"/>
      <c r="M341" s="9"/>
      <c r="N341" s="9"/>
      <c r="O341" s="9"/>
    </row>
    <row r="342" spans="1:15" x14ac:dyDescent="0.25">
      <c r="A342" s="89" t="s">
        <v>46</v>
      </c>
      <c r="B342" s="11">
        <v>334</v>
      </c>
      <c r="C342" s="13" t="str">
        <f>"1/20"</f>
        <v>1/20</v>
      </c>
      <c r="D342" s="24">
        <v>1</v>
      </c>
      <c r="E342" s="11">
        <f>VLOOKUP(A342,ITEMS[],2,FALSE)</f>
        <v>48</v>
      </c>
      <c r="F342" s="11"/>
      <c r="G342" s="6" t="str">
        <f>CONCATENATE($E$6," ",listaItem[[#This Row],[idLista]],", '",listaItem[[#This Row],[Nombre]],"',",listaItem[[#This Row],[Posicion]])</f>
        <v>EXEC ADD_LISTAITEM 48, '1/20',1</v>
      </c>
      <c r="H342" s="9"/>
      <c r="I342" s="9"/>
      <c r="J342" s="9"/>
      <c r="K342" s="9"/>
      <c r="L342" s="9"/>
      <c r="M342" s="9"/>
      <c r="N342" s="9"/>
      <c r="O342" s="9"/>
    </row>
    <row r="343" spans="1:15" x14ac:dyDescent="0.25">
      <c r="A343" s="89" t="s">
        <v>46</v>
      </c>
      <c r="B343" s="11">
        <v>335</v>
      </c>
      <c r="C343" s="13" t="str">
        <f>"1/40"</f>
        <v>1/40</v>
      </c>
      <c r="D343" s="24">
        <v>2</v>
      </c>
      <c r="E343" s="11">
        <f>VLOOKUP(A343,ITEMS[],2,FALSE)</f>
        <v>48</v>
      </c>
      <c r="F343" s="11"/>
      <c r="G343" s="6" t="str">
        <f>CONCATENATE($E$6," ",listaItem[[#This Row],[idLista]],", '",listaItem[[#This Row],[Nombre]],"',",listaItem[[#This Row],[Posicion]])</f>
        <v>EXEC ADD_LISTAITEM 48, '1/40',2</v>
      </c>
      <c r="H343" s="9"/>
      <c r="I343" s="9"/>
      <c r="J343" s="9"/>
      <c r="K343" s="9"/>
      <c r="L343" s="9"/>
      <c r="M343" s="9"/>
      <c r="N343" s="9"/>
      <c r="O343" s="9"/>
    </row>
    <row r="344" spans="1:15" x14ac:dyDescent="0.25">
      <c r="A344" s="89" t="s">
        <v>46</v>
      </c>
      <c r="B344" s="11">
        <v>336</v>
      </c>
      <c r="C344" s="13" t="str">
        <f>"1/80"</f>
        <v>1/80</v>
      </c>
      <c r="D344" s="24">
        <v>3</v>
      </c>
      <c r="E344" s="11">
        <f>VLOOKUP(A344,ITEMS[],2,FALSE)</f>
        <v>48</v>
      </c>
      <c r="F344" s="11"/>
      <c r="G344" s="6" t="str">
        <f>CONCATENATE($E$6," ",listaItem[[#This Row],[idLista]],", '",listaItem[[#This Row],[Nombre]],"',",listaItem[[#This Row],[Posicion]])</f>
        <v>EXEC ADD_LISTAITEM 48, '1/80',3</v>
      </c>
      <c r="H344" s="9"/>
      <c r="I344" s="9"/>
      <c r="J344" s="9"/>
      <c r="K344" s="9"/>
      <c r="L344" s="9"/>
      <c r="M344" s="9"/>
      <c r="N344" s="9"/>
      <c r="O344" s="9"/>
    </row>
    <row r="345" spans="1:15" x14ac:dyDescent="0.25">
      <c r="A345" s="89" t="s">
        <v>46</v>
      </c>
      <c r="B345" s="11">
        <v>337</v>
      </c>
      <c r="C345" s="13" t="str">
        <f>"1/160"</f>
        <v>1/160</v>
      </c>
      <c r="D345" s="24">
        <v>4</v>
      </c>
      <c r="E345" s="11">
        <f>VLOOKUP(A345,ITEMS[],2,FALSE)</f>
        <v>48</v>
      </c>
      <c r="F345" s="11"/>
      <c r="G345" s="6" t="str">
        <f>CONCATENATE($E$6," ",listaItem[[#This Row],[idLista]],", '",listaItem[[#This Row],[Nombre]],"',",listaItem[[#This Row],[Posicion]])</f>
        <v>EXEC ADD_LISTAITEM 48, '1/160',4</v>
      </c>
      <c r="H345" s="9"/>
      <c r="I345" s="9"/>
      <c r="J345" s="9"/>
      <c r="K345" s="9"/>
      <c r="L345" s="9"/>
      <c r="M345" s="9"/>
      <c r="N345" s="9"/>
      <c r="O345" s="9"/>
    </row>
    <row r="346" spans="1:15" x14ac:dyDescent="0.25">
      <c r="A346" s="89" t="s">
        <v>46</v>
      </c>
      <c r="B346" s="11">
        <v>338</v>
      </c>
      <c r="C346" s="13" t="str">
        <f>"1/320"</f>
        <v>1/320</v>
      </c>
      <c r="D346" s="24">
        <v>5</v>
      </c>
      <c r="E346" s="11">
        <f>VLOOKUP(A346,ITEMS[],2,FALSE)</f>
        <v>48</v>
      </c>
      <c r="F346" s="11"/>
      <c r="G346" s="6" t="str">
        <f>CONCATENATE($E$6," ",listaItem[[#This Row],[idLista]],", '",listaItem[[#This Row],[Nombre]],"',",listaItem[[#This Row],[Posicion]])</f>
        <v>EXEC ADD_LISTAITEM 48, '1/320',5</v>
      </c>
      <c r="H346" s="9"/>
      <c r="I346" s="9"/>
      <c r="J346" s="9"/>
      <c r="K346" s="9"/>
      <c r="L346" s="9"/>
      <c r="M346" s="9"/>
      <c r="N346" s="9"/>
      <c r="O346" s="9"/>
    </row>
    <row r="347" spans="1:15" x14ac:dyDescent="0.25">
      <c r="A347" s="89" t="s">
        <v>46</v>
      </c>
      <c r="B347" s="11">
        <v>339</v>
      </c>
      <c r="C347" s="13" t="s">
        <v>190</v>
      </c>
      <c r="D347" s="24">
        <v>0</v>
      </c>
      <c r="E347" s="11">
        <f>VLOOKUP(A347,ITEMS[],2,FALSE)</f>
        <v>48</v>
      </c>
      <c r="F347" s="11"/>
      <c r="G347" s="6" t="str">
        <f>CONCATENATE($E$6," ",listaItem[[#This Row],[idLista]],", '",listaItem[[#This Row],[Nombre]],"',",listaItem[[#This Row],[Posicion]])</f>
        <v>EXEC ADD_LISTAITEM 48, 'NEGATIVO',0</v>
      </c>
      <c r="H347" s="9"/>
      <c r="I347" s="9"/>
      <c r="J347" s="9"/>
      <c r="K347" s="9"/>
      <c r="L347" s="9"/>
      <c r="M347" s="9"/>
      <c r="N347" s="9"/>
      <c r="O347" s="9"/>
    </row>
    <row r="348" spans="1:15" x14ac:dyDescent="0.25">
      <c r="A348" s="9"/>
      <c r="B348" s="11">
        <v>340</v>
      </c>
      <c r="C348" s="11" t="s">
        <v>194</v>
      </c>
      <c r="D348" s="24">
        <v>0</v>
      </c>
      <c r="E348" s="86">
        <v>1</v>
      </c>
      <c r="F348" s="11">
        <f>VLOOKUP(listaItem[[#This Row],[idLista]],$O$9:$P$56,2,FALSE)</f>
        <v>114</v>
      </c>
      <c r="G348" s="6" t="str">
        <f>CONCATENATE($E$6," ",listaItem[[#This Row],[Columna1]],", '",listaItem[[#This Row],[Nombre]],"',",listaItem[[#This Row],[Posicion]])</f>
        <v>EXEC ADD_LISTAITEM 114, 'NO',0</v>
      </c>
      <c r="H348" s="9"/>
      <c r="I348" s="9"/>
      <c r="J348" s="9"/>
      <c r="K348" s="9"/>
      <c r="L348" s="9"/>
      <c r="M348" s="9"/>
      <c r="N348" s="9"/>
      <c r="O348" s="9"/>
    </row>
    <row r="349" spans="1:15" x14ac:dyDescent="0.25">
      <c r="A349" s="9"/>
      <c r="B349" s="11">
        <v>341</v>
      </c>
      <c r="C349" s="11" t="s">
        <v>194</v>
      </c>
      <c r="D349" s="24">
        <v>0</v>
      </c>
      <c r="E349" s="86">
        <v>2</v>
      </c>
      <c r="F349" s="11">
        <f>VLOOKUP(listaItem[[#This Row],[idLista]],$O$9:$P$56,2,FALSE)</f>
        <v>115</v>
      </c>
      <c r="G349" s="6" t="str">
        <f>CONCATENATE($E$6," ",listaItem[[#This Row],[Columna1]],", '",listaItem[[#This Row],[Nombre]],"',",listaItem[[#This Row],[Posicion]])</f>
        <v>EXEC ADD_LISTAITEM 115, 'NO',0</v>
      </c>
      <c r="H349" s="9"/>
      <c r="I349" s="9"/>
      <c r="J349" s="9"/>
      <c r="K349" s="9"/>
      <c r="L349" s="9"/>
      <c r="M349" s="9"/>
      <c r="N349" s="9"/>
      <c r="O349" s="9"/>
    </row>
    <row r="350" spans="1:15" x14ac:dyDescent="0.25">
      <c r="A350" s="9"/>
      <c r="B350" s="11">
        <v>342</v>
      </c>
      <c r="C350" s="11" t="s">
        <v>194</v>
      </c>
      <c r="D350" s="24">
        <v>0</v>
      </c>
      <c r="E350" s="86">
        <v>3</v>
      </c>
      <c r="F350" s="11">
        <f>VLOOKUP(listaItem[[#This Row],[idLista]],$O$9:$P$56,2,FALSE)</f>
        <v>116</v>
      </c>
      <c r="G350" s="6" t="str">
        <f>CONCATENATE($E$6," ",listaItem[[#This Row],[Columna1]],", '",listaItem[[#This Row],[Nombre]],"',",listaItem[[#This Row],[Posicion]])</f>
        <v>EXEC ADD_LISTAITEM 116, 'NO',0</v>
      </c>
      <c r="H350" s="9"/>
      <c r="I350" s="9"/>
      <c r="J350" s="9"/>
      <c r="K350" s="9"/>
      <c r="L350" s="9"/>
      <c r="M350" s="9"/>
      <c r="N350" s="9"/>
      <c r="O350" s="9"/>
    </row>
    <row r="351" spans="1:15" x14ac:dyDescent="0.25">
      <c r="A351" s="9"/>
      <c r="B351" s="11">
        <v>343</v>
      </c>
      <c r="C351" s="11" t="s">
        <v>194</v>
      </c>
      <c r="D351" s="24">
        <v>0</v>
      </c>
      <c r="E351" s="86">
        <v>4</v>
      </c>
      <c r="F351" s="11">
        <f>VLOOKUP(listaItem[[#This Row],[idLista]],$O$9:$P$56,2,FALSE)</f>
        <v>117</v>
      </c>
      <c r="G351" s="6" t="str">
        <f>CONCATENATE($E$6," ",listaItem[[#This Row],[Columna1]],", '",listaItem[[#This Row],[Nombre]],"',",listaItem[[#This Row],[Posicion]])</f>
        <v>EXEC ADD_LISTAITEM 117, 'NO',0</v>
      </c>
      <c r="H351" s="9"/>
      <c r="I351" s="9"/>
      <c r="J351" s="9"/>
      <c r="K351" s="9"/>
      <c r="L351" s="9"/>
      <c r="M351" s="9"/>
      <c r="N351" s="9"/>
      <c r="O351" s="9"/>
    </row>
    <row r="352" spans="1:15" x14ac:dyDescent="0.25">
      <c r="A352" s="9"/>
      <c r="B352" s="11">
        <v>344</v>
      </c>
      <c r="C352" s="11" t="s">
        <v>194</v>
      </c>
      <c r="D352" s="24">
        <v>0</v>
      </c>
      <c r="E352" s="86">
        <v>5</v>
      </c>
      <c r="F352" s="11">
        <f>VLOOKUP(listaItem[[#This Row],[idLista]],$O$9:$P$56,2,FALSE)</f>
        <v>118</v>
      </c>
      <c r="G352" s="6" t="str">
        <f>CONCATENATE($E$6," ",listaItem[[#This Row],[Columna1]],", '",listaItem[[#This Row],[Nombre]],"',",listaItem[[#This Row],[Posicion]])</f>
        <v>EXEC ADD_LISTAITEM 118, 'NO',0</v>
      </c>
      <c r="H352" s="9"/>
      <c r="I352" s="9"/>
      <c r="J352" s="9"/>
      <c r="K352" s="9"/>
      <c r="L352" s="9"/>
      <c r="M352" s="9"/>
      <c r="N352" s="9"/>
      <c r="O352" s="9"/>
    </row>
    <row r="353" spans="1:15" x14ac:dyDescent="0.25">
      <c r="A353" s="9"/>
      <c r="B353" s="11">
        <v>345</v>
      </c>
      <c r="C353" s="11" t="s">
        <v>194</v>
      </c>
      <c r="D353" s="24">
        <v>0</v>
      </c>
      <c r="E353" s="86">
        <v>6</v>
      </c>
      <c r="F353" s="11">
        <f>VLOOKUP(listaItem[[#This Row],[idLista]],$O$9:$P$56,2,FALSE)</f>
        <v>119</v>
      </c>
      <c r="G353" s="6" t="str">
        <f>CONCATENATE($E$6," ",listaItem[[#This Row],[Columna1]],", '",listaItem[[#This Row],[Nombre]],"',",listaItem[[#This Row],[Posicion]])</f>
        <v>EXEC ADD_LISTAITEM 119, 'NO',0</v>
      </c>
      <c r="H353" s="9"/>
      <c r="I353" s="9"/>
      <c r="J353" s="9"/>
      <c r="K353" s="9"/>
      <c r="L353" s="9"/>
      <c r="M353" s="9"/>
      <c r="N353" s="9"/>
      <c r="O353" s="9"/>
    </row>
    <row r="354" spans="1:15" x14ac:dyDescent="0.25">
      <c r="A354" s="9"/>
      <c r="B354" s="11">
        <v>346</v>
      </c>
      <c r="C354" s="11" t="s">
        <v>194</v>
      </c>
      <c r="D354" s="24">
        <v>0</v>
      </c>
      <c r="E354" s="86">
        <v>7</v>
      </c>
      <c r="F354" s="11">
        <f>VLOOKUP(listaItem[[#This Row],[idLista]],$O$9:$P$56,2,FALSE)</f>
        <v>120</v>
      </c>
      <c r="G354" s="6" t="str">
        <f>CONCATENATE($E$6," ",listaItem[[#This Row],[Columna1]],", '",listaItem[[#This Row],[Nombre]],"',",listaItem[[#This Row],[Posicion]])</f>
        <v>EXEC ADD_LISTAITEM 120, 'NO',0</v>
      </c>
      <c r="H354" s="9"/>
      <c r="I354" s="9"/>
      <c r="J354" s="9"/>
      <c r="K354" s="9"/>
      <c r="L354" s="9"/>
      <c r="M354" s="9"/>
      <c r="N354" s="9"/>
      <c r="O354" s="9"/>
    </row>
    <row r="355" spans="1:15" x14ac:dyDescent="0.25">
      <c r="A355" s="9"/>
      <c r="B355" s="11">
        <v>347</v>
      </c>
      <c r="C355" s="11" t="s">
        <v>194</v>
      </c>
      <c r="D355" s="24">
        <v>0</v>
      </c>
      <c r="E355" s="86">
        <v>8</v>
      </c>
      <c r="F355" s="11">
        <f>VLOOKUP(listaItem[[#This Row],[idLista]],$O$9:$P$56,2,FALSE)</f>
        <v>121</v>
      </c>
      <c r="G355" s="6" t="str">
        <f>CONCATENATE($E$6," ",listaItem[[#This Row],[Columna1]],", '",listaItem[[#This Row],[Nombre]],"',",listaItem[[#This Row],[Posicion]])</f>
        <v>EXEC ADD_LISTAITEM 121, 'NO',0</v>
      </c>
      <c r="H355" s="9"/>
      <c r="I355" s="9"/>
      <c r="J355" s="9"/>
      <c r="K355" s="9"/>
      <c r="L355" s="9"/>
      <c r="M355" s="9"/>
      <c r="N355" s="9"/>
      <c r="O355" s="9"/>
    </row>
    <row r="356" spans="1:15" x14ac:dyDescent="0.25">
      <c r="A356" s="9"/>
      <c r="B356" s="11">
        <v>348</v>
      </c>
      <c r="C356" s="11" t="s">
        <v>194</v>
      </c>
      <c r="D356" s="24">
        <v>0</v>
      </c>
      <c r="E356" s="86">
        <v>9</v>
      </c>
      <c r="F356" s="11">
        <f>VLOOKUP(listaItem[[#This Row],[idLista]],$O$9:$P$56,2,FALSE)</f>
        <v>122</v>
      </c>
      <c r="G356" s="6" t="str">
        <f>CONCATENATE($E$6," ",listaItem[[#This Row],[Columna1]],", '",listaItem[[#This Row],[Nombre]],"',",listaItem[[#This Row],[Posicion]])</f>
        <v>EXEC ADD_LISTAITEM 122, 'NO',0</v>
      </c>
      <c r="H356" s="9"/>
      <c r="I356" s="9"/>
      <c r="J356" s="9"/>
      <c r="K356" s="9"/>
      <c r="L356" s="9"/>
      <c r="M356" s="9"/>
      <c r="N356" s="9"/>
      <c r="O356" s="9"/>
    </row>
    <row r="357" spans="1:15" x14ac:dyDescent="0.25">
      <c r="A357" s="9"/>
      <c r="B357" s="11">
        <v>349</v>
      </c>
      <c r="C357" s="11" t="s">
        <v>194</v>
      </c>
      <c r="D357" s="24">
        <v>0</v>
      </c>
      <c r="E357" s="86">
        <v>10</v>
      </c>
      <c r="F357" s="11">
        <f>VLOOKUP(listaItem[[#This Row],[idLista]],$O$9:$P$56,2,FALSE)</f>
        <v>123</v>
      </c>
      <c r="G357" s="6" t="str">
        <f>CONCATENATE($E$6," ",listaItem[[#This Row],[Columna1]],", '",listaItem[[#This Row],[Nombre]],"',",listaItem[[#This Row],[Posicion]])</f>
        <v>EXEC ADD_LISTAITEM 123, 'NO',0</v>
      </c>
      <c r="H357" s="9"/>
      <c r="I357" s="9"/>
      <c r="J357" s="9"/>
      <c r="K357" s="9"/>
      <c r="L357" s="9"/>
      <c r="M357" s="9"/>
      <c r="N357" s="9"/>
      <c r="O357" s="9"/>
    </row>
    <row r="358" spans="1:15" x14ac:dyDescent="0.25">
      <c r="A358" s="9"/>
      <c r="B358" s="11">
        <v>350</v>
      </c>
      <c r="C358" s="11" t="s">
        <v>194</v>
      </c>
      <c r="D358" s="24">
        <v>0</v>
      </c>
      <c r="E358" s="86">
        <v>11</v>
      </c>
      <c r="F358" s="11">
        <f>VLOOKUP(listaItem[[#This Row],[idLista]],$O$9:$P$56,2,FALSE)</f>
        <v>124</v>
      </c>
      <c r="G358" s="6" t="str">
        <f>CONCATENATE($E$6," ",listaItem[[#This Row],[Columna1]],", '",listaItem[[#This Row],[Nombre]],"',",listaItem[[#This Row],[Posicion]])</f>
        <v>EXEC ADD_LISTAITEM 124, 'NO',0</v>
      </c>
      <c r="H358" s="9"/>
      <c r="I358" s="9"/>
      <c r="J358" s="9"/>
      <c r="K358" s="9"/>
      <c r="L358" s="9"/>
      <c r="M358" s="9"/>
      <c r="N358" s="9"/>
      <c r="O358" s="9"/>
    </row>
    <row r="359" spans="1:15" x14ac:dyDescent="0.25">
      <c r="A359" s="9"/>
      <c r="B359" s="11">
        <v>351</v>
      </c>
      <c r="C359" s="11" t="s">
        <v>194</v>
      </c>
      <c r="D359" s="24">
        <v>0</v>
      </c>
      <c r="E359" s="86">
        <v>12</v>
      </c>
      <c r="F359" s="11">
        <f>VLOOKUP(listaItem[[#This Row],[idLista]],$O$9:$P$56,2,FALSE)</f>
        <v>125</v>
      </c>
      <c r="G359" s="6" t="str">
        <f>CONCATENATE($E$6," ",listaItem[[#This Row],[Columna1]],", '",listaItem[[#This Row],[Nombre]],"',",listaItem[[#This Row],[Posicion]])</f>
        <v>EXEC ADD_LISTAITEM 125, 'NO',0</v>
      </c>
      <c r="H359" s="9"/>
      <c r="I359" s="9"/>
      <c r="J359" s="9"/>
      <c r="K359" s="9"/>
      <c r="L359" s="9"/>
      <c r="M359" s="9"/>
      <c r="N359" s="9"/>
      <c r="O359" s="9"/>
    </row>
    <row r="360" spans="1:15" x14ac:dyDescent="0.25">
      <c r="A360" s="9"/>
      <c r="B360" s="11">
        <v>352</v>
      </c>
      <c r="C360" s="11" t="s">
        <v>194</v>
      </c>
      <c r="D360" s="24">
        <v>0</v>
      </c>
      <c r="E360" s="86">
        <v>13</v>
      </c>
      <c r="F360" s="11">
        <f>VLOOKUP(listaItem[[#This Row],[idLista]],$O$9:$P$56,2,FALSE)</f>
        <v>126</v>
      </c>
      <c r="G360" s="6" t="str">
        <f>CONCATENATE($E$6," ",listaItem[[#This Row],[Columna1]],", '",listaItem[[#This Row],[Nombre]],"',",listaItem[[#This Row],[Posicion]])</f>
        <v>EXEC ADD_LISTAITEM 126, 'NO',0</v>
      </c>
      <c r="H360" s="9"/>
      <c r="I360" s="9"/>
      <c r="J360" s="9"/>
      <c r="K360" s="9"/>
      <c r="L360" s="9"/>
      <c r="M360" s="9"/>
      <c r="N360" s="9"/>
      <c r="O360" s="9"/>
    </row>
    <row r="361" spans="1:15" x14ac:dyDescent="0.25">
      <c r="A361" s="9"/>
      <c r="B361" s="11">
        <v>353</v>
      </c>
      <c r="C361" s="11" t="s">
        <v>194</v>
      </c>
      <c r="D361" s="24">
        <v>0</v>
      </c>
      <c r="E361" s="86">
        <v>14</v>
      </c>
      <c r="F361" s="11">
        <f>VLOOKUP(listaItem[[#This Row],[idLista]],$O$9:$P$56,2,FALSE)</f>
        <v>127</v>
      </c>
      <c r="G361" s="6" t="str">
        <f>CONCATENATE($E$6," ",listaItem[[#This Row],[Columna1]],", '",listaItem[[#This Row],[Nombre]],"',",listaItem[[#This Row],[Posicion]])</f>
        <v>EXEC ADD_LISTAITEM 127, 'NO',0</v>
      </c>
      <c r="H361" s="9"/>
      <c r="I361" s="9"/>
      <c r="J361" s="9"/>
      <c r="K361" s="9"/>
      <c r="L361" s="9"/>
      <c r="M361" s="9"/>
      <c r="N361" s="9"/>
      <c r="O361" s="9"/>
    </row>
    <row r="362" spans="1:15" x14ac:dyDescent="0.25">
      <c r="A362" s="9"/>
      <c r="B362" s="11">
        <v>354</v>
      </c>
      <c r="C362" s="11" t="s">
        <v>194</v>
      </c>
      <c r="D362" s="24">
        <v>0</v>
      </c>
      <c r="E362" s="86">
        <v>15</v>
      </c>
      <c r="F362" s="11">
        <f>VLOOKUP(listaItem[[#This Row],[idLista]],$O$9:$P$56,2,FALSE)</f>
        <v>128</v>
      </c>
      <c r="G362" s="6" t="str">
        <f>CONCATENATE($E$6," ",listaItem[[#This Row],[Columna1]],", '",listaItem[[#This Row],[Nombre]],"',",listaItem[[#This Row],[Posicion]])</f>
        <v>EXEC ADD_LISTAITEM 128, 'NO',0</v>
      </c>
      <c r="H362" s="9"/>
      <c r="I362" s="9"/>
      <c r="J362" s="9"/>
      <c r="K362" s="9"/>
      <c r="L362" s="9"/>
      <c r="M362" s="9"/>
      <c r="N362" s="9"/>
      <c r="O362" s="9"/>
    </row>
    <row r="363" spans="1:15" x14ac:dyDescent="0.25">
      <c r="A363" s="9"/>
      <c r="B363" s="11">
        <v>355</v>
      </c>
      <c r="C363" s="11" t="s">
        <v>194</v>
      </c>
      <c r="D363" s="24">
        <v>0</v>
      </c>
      <c r="E363" s="86">
        <v>16</v>
      </c>
      <c r="F363" s="11">
        <f>VLOOKUP(listaItem[[#This Row],[idLista]],$O$9:$P$56,2,FALSE)</f>
        <v>129</v>
      </c>
      <c r="G363" s="6" t="str">
        <f>CONCATENATE($E$6," ",listaItem[[#This Row],[Columna1]],", '",listaItem[[#This Row],[Nombre]],"',",listaItem[[#This Row],[Posicion]])</f>
        <v>EXEC ADD_LISTAITEM 129, 'NO',0</v>
      </c>
      <c r="H363" s="9"/>
      <c r="I363" s="9"/>
      <c r="J363" s="9"/>
      <c r="K363" s="9"/>
      <c r="L363" s="9"/>
      <c r="M363" s="9"/>
      <c r="N363" s="9"/>
      <c r="O363" s="9"/>
    </row>
    <row r="364" spans="1:15" x14ac:dyDescent="0.25">
      <c r="A364" s="9"/>
      <c r="B364" s="11">
        <v>356</v>
      </c>
      <c r="C364" s="11" t="s">
        <v>194</v>
      </c>
      <c r="D364" s="24">
        <v>0</v>
      </c>
      <c r="E364" s="86">
        <v>17</v>
      </c>
      <c r="F364" s="11">
        <f>VLOOKUP(listaItem[[#This Row],[idLista]],$O$9:$P$56,2,FALSE)</f>
        <v>130</v>
      </c>
      <c r="G364" s="6" t="str">
        <f>CONCATENATE($E$6," ",listaItem[[#This Row],[Columna1]],", '",listaItem[[#This Row],[Nombre]],"',",listaItem[[#This Row],[Posicion]])</f>
        <v>EXEC ADD_LISTAITEM 130, 'NO',0</v>
      </c>
      <c r="H364" s="9"/>
      <c r="I364" s="9"/>
      <c r="J364" s="9"/>
      <c r="K364" s="9"/>
      <c r="L364" s="9"/>
      <c r="M364" s="9"/>
      <c r="N364" s="9"/>
      <c r="O364" s="9"/>
    </row>
    <row r="365" spans="1:15" x14ac:dyDescent="0.25">
      <c r="A365" s="9"/>
      <c r="B365" s="11">
        <v>357</v>
      </c>
      <c r="C365" s="11" t="s">
        <v>194</v>
      </c>
      <c r="D365" s="24">
        <v>0</v>
      </c>
      <c r="E365" s="86">
        <v>18</v>
      </c>
      <c r="F365" s="11">
        <f>VLOOKUP(listaItem[[#This Row],[idLista]],$O$9:$P$56,2,FALSE)</f>
        <v>131</v>
      </c>
      <c r="G365" s="6" t="str">
        <f>CONCATENATE($E$6," ",listaItem[[#This Row],[Columna1]],", '",listaItem[[#This Row],[Nombre]],"',",listaItem[[#This Row],[Posicion]])</f>
        <v>EXEC ADD_LISTAITEM 131, 'NO',0</v>
      </c>
      <c r="H365" s="9"/>
      <c r="I365" s="9"/>
      <c r="J365" s="9"/>
      <c r="K365" s="9"/>
      <c r="L365" s="9"/>
      <c r="M365" s="9"/>
      <c r="N365" s="9"/>
      <c r="O365" s="9"/>
    </row>
    <row r="366" spans="1:15" x14ac:dyDescent="0.25">
      <c r="A366" s="9"/>
      <c r="B366" s="11">
        <v>358</v>
      </c>
      <c r="C366" s="11" t="s">
        <v>194</v>
      </c>
      <c r="D366" s="24">
        <v>0</v>
      </c>
      <c r="E366" s="86">
        <v>19</v>
      </c>
      <c r="F366" s="11">
        <f>VLOOKUP(listaItem[[#This Row],[idLista]],$O$9:$P$56,2,FALSE)</f>
        <v>132</v>
      </c>
      <c r="G366" s="6" t="str">
        <f>CONCATENATE($E$6," ",listaItem[[#This Row],[Columna1]],", '",listaItem[[#This Row],[Nombre]],"',",listaItem[[#This Row],[Posicion]])</f>
        <v>EXEC ADD_LISTAITEM 132, 'NO',0</v>
      </c>
      <c r="H366" s="9"/>
      <c r="I366" s="9"/>
      <c r="J366" s="9"/>
      <c r="K366" s="9"/>
      <c r="L366" s="9"/>
      <c r="M366" s="9"/>
      <c r="N366" s="9"/>
      <c r="O366" s="9"/>
    </row>
    <row r="367" spans="1:15" x14ac:dyDescent="0.25">
      <c r="A367" s="9"/>
      <c r="B367" s="11">
        <v>359</v>
      </c>
      <c r="C367" s="11" t="s">
        <v>194</v>
      </c>
      <c r="D367" s="24">
        <v>0</v>
      </c>
      <c r="E367" s="86">
        <v>20</v>
      </c>
      <c r="F367" s="11">
        <f>VLOOKUP(listaItem[[#This Row],[idLista]],$O$9:$P$56,2,FALSE)</f>
        <v>133</v>
      </c>
      <c r="G367" s="6" t="str">
        <f>CONCATENATE($E$6," ",listaItem[[#This Row],[Columna1]],", '",listaItem[[#This Row],[Nombre]],"',",listaItem[[#This Row],[Posicion]])</f>
        <v>EXEC ADD_LISTAITEM 133, 'NO',0</v>
      </c>
      <c r="H367" s="9"/>
      <c r="I367" s="9"/>
      <c r="J367" s="9"/>
      <c r="K367" s="9"/>
      <c r="L367" s="9"/>
      <c r="M367" s="9"/>
      <c r="N367" s="9"/>
      <c r="O367" s="9"/>
    </row>
    <row r="368" spans="1:15" x14ac:dyDescent="0.25">
      <c r="A368" s="9"/>
      <c r="B368" s="11">
        <v>360</v>
      </c>
      <c r="C368" s="11" t="s">
        <v>194</v>
      </c>
      <c r="D368" s="24">
        <v>0</v>
      </c>
      <c r="E368" s="86">
        <v>21</v>
      </c>
      <c r="F368" s="11">
        <f>VLOOKUP(listaItem[[#This Row],[idLista]],$O$9:$P$56,2,FALSE)</f>
        <v>134</v>
      </c>
      <c r="G368" s="6" t="str">
        <f>CONCATENATE($E$6," ",listaItem[[#This Row],[Columna1]],", '",listaItem[[#This Row],[Nombre]],"',",listaItem[[#This Row],[Posicion]])</f>
        <v>EXEC ADD_LISTAITEM 134, 'NO',0</v>
      </c>
      <c r="H368" s="9"/>
      <c r="I368" s="9"/>
      <c r="J368" s="9"/>
      <c r="K368" s="9"/>
      <c r="L368" s="9"/>
      <c r="M368" s="9"/>
      <c r="N368" s="9"/>
      <c r="O368" s="9"/>
    </row>
    <row r="369" spans="1:15" x14ac:dyDescent="0.25">
      <c r="A369" s="9"/>
      <c r="B369" s="11">
        <v>361</v>
      </c>
      <c r="C369" s="11" t="s">
        <v>194</v>
      </c>
      <c r="D369" s="24">
        <v>0</v>
      </c>
      <c r="E369" s="86">
        <v>22</v>
      </c>
      <c r="F369" s="11">
        <f>VLOOKUP(listaItem[[#This Row],[idLista]],$O$9:$P$56,2,FALSE)</f>
        <v>135</v>
      </c>
      <c r="G369" s="6" t="str">
        <f>CONCATENATE($E$6," ",listaItem[[#This Row],[Columna1]],", '",listaItem[[#This Row],[Nombre]],"',",listaItem[[#This Row],[Posicion]])</f>
        <v>EXEC ADD_LISTAITEM 135, 'NO',0</v>
      </c>
      <c r="H369" s="9"/>
      <c r="I369" s="9"/>
      <c r="J369" s="9"/>
      <c r="K369" s="9"/>
      <c r="L369" s="9"/>
      <c r="M369" s="9"/>
      <c r="N369" s="9"/>
      <c r="O369" s="9"/>
    </row>
    <row r="370" spans="1:15" x14ac:dyDescent="0.25">
      <c r="A370" s="9"/>
      <c r="B370" s="11">
        <v>362</v>
      </c>
      <c r="C370" s="11" t="s">
        <v>194</v>
      </c>
      <c r="D370" s="24">
        <v>0</v>
      </c>
      <c r="E370" s="86">
        <v>23</v>
      </c>
      <c r="F370" s="11">
        <f>VLOOKUP(listaItem[[#This Row],[idLista]],$O$9:$P$56,2,FALSE)</f>
        <v>136</v>
      </c>
      <c r="G370" s="6" t="str">
        <f>CONCATENATE($E$6," ",listaItem[[#This Row],[Columna1]],", '",listaItem[[#This Row],[Nombre]],"',",listaItem[[#This Row],[Posicion]])</f>
        <v>EXEC ADD_LISTAITEM 136, 'NO',0</v>
      </c>
      <c r="H370" s="9"/>
      <c r="I370" s="9"/>
      <c r="J370" s="9"/>
      <c r="K370" s="9"/>
      <c r="L370" s="9"/>
      <c r="M370" s="9"/>
      <c r="N370" s="9"/>
      <c r="O370" s="9"/>
    </row>
    <row r="371" spans="1:15" x14ac:dyDescent="0.25">
      <c r="A371" s="9"/>
      <c r="B371" s="11">
        <v>363</v>
      </c>
      <c r="C371" s="11" t="s">
        <v>194</v>
      </c>
      <c r="D371" s="24">
        <v>0</v>
      </c>
      <c r="E371" s="86">
        <v>24</v>
      </c>
      <c r="F371" s="11">
        <f>VLOOKUP(listaItem[[#This Row],[idLista]],$O$9:$P$56,2,FALSE)</f>
        <v>137</v>
      </c>
      <c r="G371" s="6" t="str">
        <f>CONCATENATE($E$6," ",listaItem[[#This Row],[Columna1]],", '",listaItem[[#This Row],[Nombre]],"',",listaItem[[#This Row],[Posicion]])</f>
        <v>EXEC ADD_LISTAITEM 137, 'NO',0</v>
      </c>
      <c r="H371" s="9"/>
      <c r="I371" s="9"/>
      <c r="J371" s="9"/>
      <c r="K371" s="9"/>
      <c r="L371" s="9"/>
      <c r="M371" s="9"/>
      <c r="N371" s="9"/>
      <c r="O371" s="9"/>
    </row>
    <row r="372" spans="1:15" x14ac:dyDescent="0.25">
      <c r="A372" s="9"/>
      <c r="B372" s="11">
        <v>364</v>
      </c>
      <c r="C372" s="11" t="s">
        <v>194</v>
      </c>
      <c r="D372" s="24">
        <v>0</v>
      </c>
      <c r="E372" s="86">
        <v>25</v>
      </c>
      <c r="F372" s="11">
        <f>VLOOKUP(listaItem[[#This Row],[idLista]],$O$9:$P$56,2,FALSE)</f>
        <v>138</v>
      </c>
      <c r="G372" s="6" t="str">
        <f>CONCATENATE($E$6," ",listaItem[[#This Row],[Columna1]],", '",listaItem[[#This Row],[Nombre]],"',",listaItem[[#This Row],[Posicion]])</f>
        <v>EXEC ADD_LISTAITEM 138, 'NO',0</v>
      </c>
      <c r="H372" s="9"/>
      <c r="I372" s="9"/>
      <c r="J372" s="9"/>
      <c r="K372" s="9"/>
      <c r="L372" s="9"/>
      <c r="M372" s="9"/>
      <c r="N372" s="9"/>
      <c r="O372" s="9"/>
    </row>
    <row r="373" spans="1:15" x14ac:dyDescent="0.25">
      <c r="A373" s="9"/>
      <c r="B373" s="11">
        <v>365</v>
      </c>
      <c r="C373" s="11" t="s">
        <v>194</v>
      </c>
      <c r="D373" s="24">
        <v>0</v>
      </c>
      <c r="E373" s="86">
        <v>26</v>
      </c>
      <c r="F373" s="11">
        <f>VLOOKUP(listaItem[[#This Row],[idLista]],$O$9:$P$56,2,FALSE)</f>
        <v>139</v>
      </c>
      <c r="G373" s="6" t="str">
        <f>CONCATENATE($E$6," ",listaItem[[#This Row],[Columna1]],", '",listaItem[[#This Row],[Nombre]],"',",listaItem[[#This Row],[Posicion]])</f>
        <v>EXEC ADD_LISTAITEM 139, 'NO',0</v>
      </c>
      <c r="H373" s="9"/>
      <c r="I373" s="9"/>
      <c r="J373" s="9"/>
      <c r="K373" s="9"/>
      <c r="L373" s="9"/>
      <c r="M373" s="9"/>
      <c r="N373" s="9"/>
      <c r="O373" s="9"/>
    </row>
    <row r="374" spans="1:15" x14ac:dyDescent="0.25">
      <c r="A374" s="9"/>
      <c r="B374" s="11">
        <v>366</v>
      </c>
      <c r="C374" s="11" t="s">
        <v>194</v>
      </c>
      <c r="D374" s="24">
        <v>0</v>
      </c>
      <c r="E374" s="86">
        <v>27</v>
      </c>
      <c r="F374" s="11">
        <f>VLOOKUP(listaItem[[#This Row],[idLista]],$O$9:$P$56,2,FALSE)</f>
        <v>140</v>
      </c>
      <c r="G374" s="6" t="str">
        <f>CONCATENATE($E$6," ",listaItem[[#This Row],[Columna1]],", '",listaItem[[#This Row],[Nombre]],"',",listaItem[[#This Row],[Posicion]])</f>
        <v>EXEC ADD_LISTAITEM 140, 'NO',0</v>
      </c>
      <c r="H374" s="9"/>
      <c r="I374" s="9"/>
      <c r="J374" s="9"/>
      <c r="K374" s="9"/>
      <c r="L374" s="9"/>
      <c r="M374" s="9"/>
      <c r="N374" s="9"/>
      <c r="O374" s="9"/>
    </row>
    <row r="375" spans="1:15" x14ac:dyDescent="0.25">
      <c r="A375" s="9"/>
      <c r="B375" s="11">
        <v>367</v>
      </c>
      <c r="C375" s="11" t="s">
        <v>194</v>
      </c>
      <c r="D375" s="24">
        <v>0</v>
      </c>
      <c r="E375" s="86">
        <v>28</v>
      </c>
      <c r="F375" s="11">
        <f>VLOOKUP(listaItem[[#This Row],[idLista]],$O$9:$P$56,2,FALSE)</f>
        <v>141</v>
      </c>
      <c r="G375" s="6" t="str">
        <f>CONCATENATE($E$6," ",listaItem[[#This Row],[Columna1]],", '",listaItem[[#This Row],[Nombre]],"',",listaItem[[#This Row],[Posicion]])</f>
        <v>EXEC ADD_LISTAITEM 141, 'NO',0</v>
      </c>
      <c r="H375" s="9"/>
      <c r="I375" s="9"/>
      <c r="J375" s="9"/>
      <c r="K375" s="9"/>
      <c r="L375" s="9"/>
      <c r="M375" s="9"/>
      <c r="N375" s="9"/>
      <c r="O375" s="9"/>
    </row>
    <row r="376" spans="1:15" x14ac:dyDescent="0.25">
      <c r="A376" s="9"/>
      <c r="B376" s="11">
        <v>368</v>
      </c>
      <c r="C376" s="11" t="s">
        <v>194</v>
      </c>
      <c r="D376" s="24">
        <v>0</v>
      </c>
      <c r="E376" s="86">
        <v>29</v>
      </c>
      <c r="F376" s="11">
        <f>VLOOKUP(listaItem[[#This Row],[idLista]],$O$9:$P$56,2,FALSE)</f>
        <v>142</v>
      </c>
      <c r="G376" s="6" t="str">
        <f>CONCATENATE($E$6," ",listaItem[[#This Row],[Columna1]],", '",listaItem[[#This Row],[Nombre]],"',",listaItem[[#This Row],[Posicion]])</f>
        <v>EXEC ADD_LISTAITEM 142, 'NO',0</v>
      </c>
      <c r="H376" s="9"/>
      <c r="I376" s="9"/>
      <c r="J376" s="9"/>
      <c r="K376" s="9"/>
      <c r="L376" s="9"/>
      <c r="M376" s="9"/>
      <c r="N376" s="9"/>
      <c r="O376" s="9"/>
    </row>
    <row r="377" spans="1:15" x14ac:dyDescent="0.25">
      <c r="A377" s="9"/>
      <c r="B377" s="11">
        <v>369</v>
      </c>
      <c r="C377" s="11" t="s">
        <v>194</v>
      </c>
      <c r="D377" s="24">
        <v>0</v>
      </c>
      <c r="E377" s="86">
        <v>30</v>
      </c>
      <c r="F377" s="11">
        <f>VLOOKUP(listaItem[[#This Row],[idLista]],$O$9:$P$56,2,FALSE)</f>
        <v>143</v>
      </c>
      <c r="G377" s="6" t="str">
        <f>CONCATENATE($E$6," ",listaItem[[#This Row],[Columna1]],", '",listaItem[[#This Row],[Nombre]],"',",listaItem[[#This Row],[Posicion]])</f>
        <v>EXEC ADD_LISTAITEM 143, 'NO',0</v>
      </c>
      <c r="H377" s="9"/>
      <c r="I377" s="9"/>
      <c r="J377" s="9"/>
      <c r="K377" s="9"/>
      <c r="L377" s="9"/>
      <c r="M377" s="9"/>
      <c r="N377" s="9"/>
      <c r="O377" s="9"/>
    </row>
    <row r="378" spans="1:15" x14ac:dyDescent="0.25">
      <c r="A378" s="9"/>
      <c r="B378" s="11">
        <v>370</v>
      </c>
      <c r="C378" s="11" t="s">
        <v>194</v>
      </c>
      <c r="D378" s="24">
        <v>0</v>
      </c>
      <c r="E378" s="86">
        <v>31</v>
      </c>
      <c r="F378" s="11">
        <f>VLOOKUP(listaItem[[#This Row],[idLista]],$O$9:$P$56,2,FALSE)</f>
        <v>144</v>
      </c>
      <c r="G378" s="6" t="str">
        <f>CONCATENATE($E$6," ",listaItem[[#This Row],[Columna1]],", '",listaItem[[#This Row],[Nombre]],"',",listaItem[[#This Row],[Posicion]])</f>
        <v>EXEC ADD_LISTAITEM 144, 'NO',0</v>
      </c>
      <c r="H378" s="9"/>
      <c r="I378" s="9"/>
      <c r="J378" s="9"/>
      <c r="K378" s="9"/>
      <c r="L378" s="9"/>
      <c r="M378" s="9"/>
      <c r="N378" s="9"/>
      <c r="O378" s="9"/>
    </row>
    <row r="379" spans="1:15" x14ac:dyDescent="0.25">
      <c r="A379" s="9"/>
      <c r="B379" s="11">
        <v>371</v>
      </c>
      <c r="C379" s="11" t="s">
        <v>194</v>
      </c>
      <c r="D379" s="24">
        <v>0</v>
      </c>
      <c r="E379" s="86">
        <v>32</v>
      </c>
      <c r="F379" s="11">
        <f>VLOOKUP(listaItem[[#This Row],[idLista]],$O$9:$P$56,2,FALSE)</f>
        <v>145</v>
      </c>
      <c r="G379" s="6" t="str">
        <f>CONCATENATE($E$6," ",listaItem[[#This Row],[Columna1]],", '",listaItem[[#This Row],[Nombre]],"',",listaItem[[#This Row],[Posicion]])</f>
        <v>EXEC ADD_LISTAITEM 145, 'NO',0</v>
      </c>
      <c r="H379" s="9"/>
      <c r="I379" s="9"/>
      <c r="J379" s="9"/>
      <c r="K379" s="9"/>
      <c r="L379" s="9"/>
      <c r="M379" s="9"/>
      <c r="N379" s="9"/>
      <c r="O379" s="9"/>
    </row>
    <row r="380" spans="1:15" x14ac:dyDescent="0.25">
      <c r="A380" s="9"/>
      <c r="B380" s="11">
        <v>372</v>
      </c>
      <c r="C380" s="11" t="s">
        <v>194</v>
      </c>
      <c r="D380" s="24">
        <v>0</v>
      </c>
      <c r="E380" s="86">
        <v>33</v>
      </c>
      <c r="F380" s="11">
        <f>VLOOKUP(listaItem[[#This Row],[idLista]],$O$9:$P$56,2,FALSE)</f>
        <v>146</v>
      </c>
      <c r="G380" s="6" t="str">
        <f>CONCATENATE($E$6," ",listaItem[[#This Row],[Columna1]],", '",listaItem[[#This Row],[Nombre]],"',",listaItem[[#This Row],[Posicion]])</f>
        <v>EXEC ADD_LISTAITEM 146, 'NO',0</v>
      </c>
      <c r="H380" s="9"/>
      <c r="I380" s="9"/>
      <c r="J380" s="9"/>
      <c r="K380" s="9"/>
      <c r="L380" s="9"/>
      <c r="M380" s="9"/>
      <c r="N380" s="9"/>
      <c r="O380" s="9"/>
    </row>
    <row r="381" spans="1:15" x14ac:dyDescent="0.25">
      <c r="A381" s="9"/>
      <c r="B381" s="11">
        <v>373</v>
      </c>
      <c r="C381" s="11" t="s">
        <v>194</v>
      </c>
      <c r="D381" s="24">
        <v>0</v>
      </c>
      <c r="E381" s="86">
        <v>34</v>
      </c>
      <c r="F381" s="11">
        <f>VLOOKUP(listaItem[[#This Row],[idLista]],$O$9:$P$56,2,FALSE)</f>
        <v>147</v>
      </c>
      <c r="G381" s="6" t="str">
        <f>CONCATENATE($E$6," ",listaItem[[#This Row],[Columna1]],", '",listaItem[[#This Row],[Nombre]],"',",listaItem[[#This Row],[Posicion]])</f>
        <v>EXEC ADD_LISTAITEM 147, 'NO',0</v>
      </c>
      <c r="H381" s="9"/>
      <c r="I381" s="9"/>
      <c r="J381" s="9"/>
      <c r="K381" s="9"/>
      <c r="L381" s="9"/>
      <c r="M381" s="9"/>
      <c r="N381" s="9"/>
      <c r="O381" s="9"/>
    </row>
    <row r="382" spans="1:15" x14ac:dyDescent="0.25">
      <c r="A382" s="9"/>
      <c r="B382" s="11">
        <v>374</v>
      </c>
      <c r="C382" s="11" t="s">
        <v>194</v>
      </c>
      <c r="D382" s="24">
        <v>0</v>
      </c>
      <c r="E382" s="86">
        <v>35</v>
      </c>
      <c r="F382" s="11">
        <f>VLOOKUP(listaItem[[#This Row],[idLista]],$O$9:$P$56,2,FALSE)</f>
        <v>148</v>
      </c>
      <c r="G382" s="6" t="str">
        <f>CONCATENATE($E$6," ",listaItem[[#This Row],[Columna1]],", '",listaItem[[#This Row],[Nombre]],"',",listaItem[[#This Row],[Posicion]])</f>
        <v>EXEC ADD_LISTAITEM 148, 'NO',0</v>
      </c>
      <c r="H382" s="9"/>
      <c r="I382" s="17"/>
      <c r="J382" s="9"/>
      <c r="K382" s="9"/>
      <c r="L382" s="9"/>
      <c r="M382" s="9"/>
      <c r="N382" s="9"/>
      <c r="O382" s="9"/>
    </row>
    <row r="383" spans="1:15" x14ac:dyDescent="0.25">
      <c r="A383" s="9"/>
      <c r="B383" s="11">
        <v>375</v>
      </c>
      <c r="C383" s="11" t="s">
        <v>194</v>
      </c>
      <c r="D383" s="24">
        <v>0</v>
      </c>
      <c r="E383" s="86">
        <v>36</v>
      </c>
      <c r="F383" s="11">
        <f>VLOOKUP(listaItem[[#This Row],[idLista]],$O$9:$P$56,2,FALSE)</f>
        <v>149</v>
      </c>
      <c r="G383" s="6" t="str">
        <f>CONCATENATE($E$6," ",listaItem[[#This Row],[Columna1]],", '",listaItem[[#This Row],[Nombre]],"',",listaItem[[#This Row],[Posicion]])</f>
        <v>EXEC ADD_LISTAITEM 149, 'NO',0</v>
      </c>
      <c r="H383" s="9"/>
      <c r="I383" s="17"/>
      <c r="J383" s="9"/>
      <c r="K383" s="9"/>
      <c r="L383" s="9"/>
      <c r="M383" s="9"/>
      <c r="N383" s="9"/>
      <c r="O383" s="9"/>
    </row>
    <row r="384" spans="1:15" x14ac:dyDescent="0.25">
      <c r="A384" s="9"/>
      <c r="B384" s="11">
        <v>376</v>
      </c>
      <c r="C384" s="11" t="s">
        <v>194</v>
      </c>
      <c r="D384" s="24">
        <v>0</v>
      </c>
      <c r="E384" s="86">
        <v>37</v>
      </c>
      <c r="F384" s="11">
        <f>VLOOKUP(listaItem[[#This Row],[idLista]],$O$9:$P$56,2,FALSE)</f>
        <v>150</v>
      </c>
      <c r="G384" s="6" t="str">
        <f>CONCATENATE($E$6," ",listaItem[[#This Row],[Columna1]],", '",listaItem[[#This Row],[Nombre]],"',",listaItem[[#This Row],[Posicion]])</f>
        <v>EXEC ADD_LISTAITEM 150, 'NO',0</v>
      </c>
      <c r="H384" s="9"/>
      <c r="I384" s="17"/>
      <c r="J384" s="9"/>
      <c r="K384" s="9"/>
      <c r="L384" s="9"/>
      <c r="M384" s="9"/>
      <c r="N384" s="9"/>
      <c r="O384" s="9"/>
    </row>
    <row r="385" spans="1:15" x14ac:dyDescent="0.25">
      <c r="A385" s="9"/>
      <c r="B385" s="11">
        <v>377</v>
      </c>
      <c r="C385" s="11" t="s">
        <v>194</v>
      </c>
      <c r="D385" s="24">
        <v>0</v>
      </c>
      <c r="E385" s="86">
        <v>38</v>
      </c>
      <c r="F385" s="11">
        <f>VLOOKUP(listaItem[[#This Row],[idLista]],$O$9:$P$56,2,FALSE)</f>
        <v>151</v>
      </c>
      <c r="G385" s="6" t="str">
        <f>CONCATENATE($E$6," ",listaItem[[#This Row],[Columna1]],", '",listaItem[[#This Row],[Nombre]],"',",listaItem[[#This Row],[Posicion]])</f>
        <v>EXEC ADD_LISTAITEM 151, 'NO',0</v>
      </c>
      <c r="H385" s="9"/>
      <c r="I385" s="17"/>
      <c r="J385" s="9"/>
      <c r="K385" s="9"/>
      <c r="L385" s="9"/>
      <c r="M385" s="9"/>
      <c r="N385" s="9"/>
      <c r="O385" s="9"/>
    </row>
    <row r="386" spans="1:15" x14ac:dyDescent="0.25">
      <c r="A386" s="9"/>
      <c r="B386" s="11">
        <v>378</v>
      </c>
      <c r="C386" s="11" t="s">
        <v>194</v>
      </c>
      <c r="D386" s="24">
        <v>0</v>
      </c>
      <c r="E386" s="86">
        <v>39</v>
      </c>
      <c r="F386" s="11">
        <f>VLOOKUP(listaItem[[#This Row],[idLista]],$O$9:$P$56,2,FALSE)</f>
        <v>152</v>
      </c>
      <c r="G386" s="6" t="str">
        <f>CONCATENATE($E$6," ",listaItem[[#This Row],[Columna1]],", '",listaItem[[#This Row],[Nombre]],"',",listaItem[[#This Row],[Posicion]])</f>
        <v>EXEC ADD_LISTAITEM 152, 'NO',0</v>
      </c>
      <c r="H386" s="9"/>
      <c r="I386" s="17"/>
      <c r="J386" s="9"/>
      <c r="K386" s="9"/>
      <c r="L386" s="9"/>
      <c r="M386" s="9"/>
      <c r="N386" s="9"/>
      <c r="O386" s="9"/>
    </row>
    <row r="387" spans="1:15" x14ac:dyDescent="0.25">
      <c r="A387" s="9"/>
      <c r="B387" s="11">
        <v>379</v>
      </c>
      <c r="C387" s="11" t="s">
        <v>194</v>
      </c>
      <c r="D387" s="24">
        <v>0</v>
      </c>
      <c r="E387" s="86">
        <v>40</v>
      </c>
      <c r="F387" s="11">
        <f>VLOOKUP(listaItem[[#This Row],[idLista]],$O$9:$P$56,2,FALSE)</f>
        <v>153</v>
      </c>
      <c r="G387" s="6" t="str">
        <f>CONCATENATE($E$6," ",listaItem[[#This Row],[Columna1]],", '",listaItem[[#This Row],[Nombre]],"',",listaItem[[#This Row],[Posicion]])</f>
        <v>EXEC ADD_LISTAITEM 153, 'NO',0</v>
      </c>
      <c r="H387" s="9"/>
      <c r="I387" s="17"/>
      <c r="J387" s="9"/>
      <c r="K387" s="9"/>
      <c r="L387" s="9"/>
      <c r="M387" s="9"/>
      <c r="N387" s="9"/>
      <c r="O387" s="9"/>
    </row>
    <row r="388" spans="1:15" x14ac:dyDescent="0.25">
      <c r="A388" s="9"/>
      <c r="B388" s="11">
        <v>380</v>
      </c>
      <c r="C388" s="11" t="s">
        <v>194</v>
      </c>
      <c r="D388" s="24">
        <v>0</v>
      </c>
      <c r="E388" s="86">
        <v>41</v>
      </c>
      <c r="F388" s="11">
        <f>VLOOKUP(listaItem[[#This Row],[idLista]],$O$9:$P$56,2,FALSE)</f>
        <v>154</v>
      </c>
      <c r="G388" s="6" t="str">
        <f>CONCATENATE($E$6," ",listaItem[[#This Row],[Columna1]],", '",listaItem[[#This Row],[Nombre]],"',",listaItem[[#This Row],[Posicion]])</f>
        <v>EXEC ADD_LISTAITEM 154, 'NO',0</v>
      </c>
      <c r="H388" s="9"/>
      <c r="I388" s="9"/>
      <c r="J388" s="9"/>
      <c r="K388" s="9"/>
      <c r="L388" s="9"/>
      <c r="M388" s="9"/>
      <c r="N388" s="9"/>
      <c r="O388" s="9"/>
    </row>
    <row r="389" spans="1:15" x14ac:dyDescent="0.25">
      <c r="A389" s="9"/>
      <c r="B389" s="11">
        <v>381</v>
      </c>
      <c r="C389" s="11" t="s">
        <v>194</v>
      </c>
      <c r="D389" s="24">
        <v>0</v>
      </c>
      <c r="E389" s="86">
        <v>42</v>
      </c>
      <c r="F389" s="11">
        <f>VLOOKUP(listaItem[[#This Row],[idLista]],$O$9:$P$56,2,FALSE)</f>
        <v>155</v>
      </c>
      <c r="G389" s="6" t="str">
        <f>CONCATENATE($E$6," ",listaItem[[#This Row],[Columna1]],", '",listaItem[[#This Row],[Nombre]],"',",listaItem[[#This Row],[Posicion]])</f>
        <v>EXEC ADD_LISTAITEM 155, 'NO',0</v>
      </c>
      <c r="H389" s="9"/>
      <c r="I389" s="9"/>
      <c r="J389" s="9"/>
      <c r="K389" s="9"/>
      <c r="L389" s="9"/>
      <c r="M389" s="9"/>
      <c r="N389" s="9"/>
      <c r="O389" s="9"/>
    </row>
    <row r="390" spans="1:15" x14ac:dyDescent="0.25">
      <c r="A390" s="9"/>
      <c r="B390" s="11">
        <v>382</v>
      </c>
      <c r="C390" s="11" t="s">
        <v>194</v>
      </c>
      <c r="D390" s="24">
        <v>0</v>
      </c>
      <c r="E390" s="86">
        <v>43</v>
      </c>
      <c r="F390" s="11">
        <f>VLOOKUP(listaItem[[#This Row],[idLista]],$O$9:$P$56,2,FALSE)</f>
        <v>156</v>
      </c>
      <c r="G390" s="6" t="str">
        <f>CONCATENATE($E$6," ",listaItem[[#This Row],[Columna1]],", '",listaItem[[#This Row],[Nombre]],"',",listaItem[[#This Row],[Posicion]])</f>
        <v>EXEC ADD_LISTAITEM 156, 'NO',0</v>
      </c>
      <c r="H390" s="9"/>
      <c r="I390" s="9"/>
      <c r="J390" s="9"/>
      <c r="K390" s="9"/>
      <c r="L390" s="9"/>
      <c r="M390" s="9"/>
      <c r="N390" s="9"/>
      <c r="O390" s="9"/>
    </row>
    <row r="391" spans="1:15" x14ac:dyDescent="0.25">
      <c r="A391" s="9"/>
      <c r="B391" s="11">
        <v>383</v>
      </c>
      <c r="C391" s="11" t="s">
        <v>194</v>
      </c>
      <c r="D391" s="24">
        <v>0</v>
      </c>
      <c r="E391" s="86">
        <v>44</v>
      </c>
      <c r="F391" s="11">
        <f>VLOOKUP(listaItem[[#This Row],[idLista]],$O$9:$P$56,2,FALSE)</f>
        <v>157</v>
      </c>
      <c r="G391" s="6" t="str">
        <f>CONCATENATE($E$6," ",listaItem[[#This Row],[Columna1]],", '",listaItem[[#This Row],[Nombre]],"',",listaItem[[#This Row],[Posicion]])</f>
        <v>EXEC ADD_LISTAITEM 157, 'NO',0</v>
      </c>
      <c r="H391" s="9"/>
      <c r="I391" s="9"/>
      <c r="J391" s="9"/>
      <c r="K391" s="9"/>
      <c r="L391" s="9"/>
      <c r="M391" s="9"/>
      <c r="N391" s="9"/>
      <c r="O391" s="9"/>
    </row>
    <row r="392" spans="1:15" x14ac:dyDescent="0.25">
      <c r="A392" s="9"/>
      <c r="B392" s="11">
        <v>384</v>
      </c>
      <c r="C392" s="11" t="s">
        <v>194</v>
      </c>
      <c r="D392" s="24">
        <v>0</v>
      </c>
      <c r="E392" s="86">
        <v>45</v>
      </c>
      <c r="F392" s="11">
        <f>VLOOKUP(listaItem[[#This Row],[idLista]],$O$9:$P$56,2,FALSE)</f>
        <v>158</v>
      </c>
      <c r="G392" s="6" t="str">
        <f>CONCATENATE($E$6," ",listaItem[[#This Row],[Columna1]],", '",listaItem[[#This Row],[Nombre]],"',",listaItem[[#This Row],[Posicion]])</f>
        <v>EXEC ADD_LISTAITEM 158, 'NO',0</v>
      </c>
      <c r="H392" s="9"/>
      <c r="I392" s="9"/>
      <c r="J392" s="9"/>
      <c r="K392" s="9"/>
      <c r="L392" s="9"/>
      <c r="M392" s="9"/>
      <c r="N392" s="9"/>
      <c r="O392" s="9"/>
    </row>
    <row r="393" spans="1:15" x14ac:dyDescent="0.25">
      <c r="A393" s="9"/>
      <c r="B393" s="11">
        <v>385</v>
      </c>
      <c r="C393" s="11" t="s">
        <v>194</v>
      </c>
      <c r="D393" s="24">
        <v>0</v>
      </c>
      <c r="E393" s="86">
        <v>46</v>
      </c>
      <c r="F393" s="11">
        <f>VLOOKUP(listaItem[[#This Row],[idLista]],$O$9:$P$56,2,FALSE)</f>
        <v>159</v>
      </c>
      <c r="G393" s="6" t="str">
        <f>CONCATENATE($E$6," ",listaItem[[#This Row],[Columna1]],", '",listaItem[[#This Row],[Nombre]],"',",listaItem[[#This Row],[Posicion]])</f>
        <v>EXEC ADD_LISTAITEM 159, 'NO',0</v>
      </c>
      <c r="H393" s="9"/>
      <c r="I393" s="9"/>
      <c r="J393" s="9"/>
      <c r="K393" s="9"/>
      <c r="L393" s="9"/>
      <c r="M393" s="9"/>
      <c r="N393" s="9"/>
      <c r="O393" s="9"/>
    </row>
    <row r="394" spans="1:15" x14ac:dyDescent="0.25">
      <c r="A394" s="9"/>
      <c r="B394" s="11">
        <v>386</v>
      </c>
      <c r="C394" s="11" t="s">
        <v>194</v>
      </c>
      <c r="D394" s="24">
        <v>0</v>
      </c>
      <c r="E394" s="86">
        <v>47</v>
      </c>
      <c r="F394" s="11">
        <f>VLOOKUP(listaItem[[#This Row],[idLista]],$O$9:$P$56,2,FALSE)</f>
        <v>160</v>
      </c>
      <c r="G394" s="6" t="str">
        <f>CONCATENATE($E$6," ",listaItem[[#This Row],[Columna1]],", '",listaItem[[#This Row],[Nombre]],"',",listaItem[[#This Row],[Posicion]])</f>
        <v>EXEC ADD_LISTAITEM 160, 'NO',0</v>
      </c>
      <c r="H394" s="9"/>
      <c r="I394" s="9"/>
      <c r="J394" s="9"/>
      <c r="K394" s="9"/>
      <c r="L394" s="9"/>
      <c r="M394" s="9"/>
      <c r="N394" s="9"/>
      <c r="O394" s="9"/>
    </row>
    <row r="395" spans="1:15" x14ac:dyDescent="0.25">
      <c r="A395" s="9"/>
      <c r="B395" s="11">
        <v>387</v>
      </c>
      <c r="C395" s="11" t="s">
        <v>194</v>
      </c>
      <c r="D395" s="24">
        <v>0</v>
      </c>
      <c r="E395" s="86">
        <v>48</v>
      </c>
      <c r="F395" s="11">
        <f>VLOOKUP(listaItem[[#This Row],[idLista]],$O$9:$P$56,2,FALSE)</f>
        <v>161</v>
      </c>
      <c r="G395" s="6" t="str">
        <f>CONCATENATE($E$6," ",listaItem[[#This Row],[Columna1]],", '",listaItem[[#This Row],[Nombre]],"',",listaItem[[#This Row],[Posicion]])</f>
        <v>EXEC ADD_LISTAITEM 161, 'NO',0</v>
      </c>
      <c r="H395" s="9"/>
      <c r="I395" s="9"/>
      <c r="J395" s="9"/>
      <c r="K395" s="9"/>
      <c r="L395" s="9"/>
      <c r="M395" s="9"/>
      <c r="N395" s="9"/>
      <c r="O395" s="9"/>
    </row>
    <row r="396" spans="1:15" x14ac:dyDescent="0.25">
      <c r="A396" s="46" t="s">
        <v>288</v>
      </c>
      <c r="B396" s="11">
        <v>388</v>
      </c>
      <c r="C396" s="11" t="s">
        <v>190</v>
      </c>
      <c r="D396" s="24">
        <v>0</v>
      </c>
      <c r="E396" s="11">
        <f>VLOOKUP(A396,ITEMS[],2,FALSE)</f>
        <v>73</v>
      </c>
      <c r="F396" s="11"/>
      <c r="G396" s="6" t="str">
        <f>CONCATENATE($E$6," ",listaItem[[#This Row],[idLista]],", '",listaItem[[#This Row],[Nombre]],"',",listaItem[[#This Row],[Posicion]])</f>
        <v>EXEC ADD_LISTAITEM 73, 'NEGATIVO',0</v>
      </c>
      <c r="H396" s="9"/>
      <c r="I396" s="9"/>
      <c r="J396" s="9"/>
      <c r="K396" s="9"/>
      <c r="L396" s="9"/>
      <c r="M396" s="9"/>
      <c r="N396" s="9"/>
      <c r="O396" s="9"/>
    </row>
    <row r="397" spans="1:15" x14ac:dyDescent="0.25">
      <c r="A397" s="46" t="s">
        <v>288</v>
      </c>
      <c r="B397" s="11">
        <v>389</v>
      </c>
      <c r="C397" s="11" t="str">
        <f t="shared" ref="C397" si="13">"+"</f>
        <v>+</v>
      </c>
      <c r="D397" s="24">
        <v>1</v>
      </c>
      <c r="E397" s="11">
        <f>VLOOKUP(A397,ITEMS[],2,FALSE)</f>
        <v>73</v>
      </c>
      <c r="F397" s="11"/>
      <c r="G397" s="6" t="str">
        <f>CONCATENATE($E$6," ",listaItem[[#This Row],[idLista]],", '",listaItem[[#This Row],[Nombre]],"',",listaItem[[#This Row],[Posicion]])</f>
        <v>EXEC ADD_LISTAITEM 73, '+',1</v>
      </c>
      <c r="H397" s="9"/>
      <c r="I397" s="9"/>
      <c r="J397" s="9"/>
      <c r="K397" s="9"/>
      <c r="L397" s="9"/>
      <c r="M397" s="9"/>
      <c r="N397" s="9"/>
      <c r="O397" s="9"/>
    </row>
    <row r="398" spans="1:15" x14ac:dyDescent="0.25">
      <c r="A398" s="46" t="s">
        <v>288</v>
      </c>
      <c r="B398" s="11">
        <v>390</v>
      </c>
      <c r="C398" s="11" t="str">
        <f t="shared" ref="C398" si="14">"++"</f>
        <v>++</v>
      </c>
      <c r="D398" s="24">
        <v>2</v>
      </c>
      <c r="E398" s="11">
        <f>VLOOKUP(A398,ITEMS[],2,FALSE)</f>
        <v>73</v>
      </c>
      <c r="F398" s="11"/>
      <c r="G398" s="6" t="str">
        <f>CONCATENATE($E$6," ",listaItem[[#This Row],[idLista]],", '",listaItem[[#This Row],[Nombre]],"',",listaItem[[#This Row],[Posicion]])</f>
        <v>EXEC ADD_LISTAITEM 73, '++',2</v>
      </c>
      <c r="H398" s="9"/>
      <c r="I398" s="9"/>
      <c r="J398" s="9"/>
      <c r="K398" s="9"/>
      <c r="L398" s="9"/>
      <c r="M398" s="9"/>
      <c r="N398" s="9"/>
      <c r="O398" s="9"/>
    </row>
    <row r="399" spans="1:15" x14ac:dyDescent="0.25">
      <c r="A399" s="46" t="s">
        <v>288</v>
      </c>
      <c r="B399" s="11">
        <v>391</v>
      </c>
      <c r="C399" s="11" t="str">
        <f t="shared" ref="C399" si="15">"+++"</f>
        <v>+++</v>
      </c>
      <c r="D399" s="24">
        <v>3</v>
      </c>
      <c r="E399" s="11">
        <f>VLOOKUP(A399,ITEMS[],2,FALSE)</f>
        <v>73</v>
      </c>
      <c r="F399" s="11"/>
      <c r="G399" s="6" t="str">
        <f>CONCATENATE($E$6," ",listaItem[[#This Row],[idLista]],", '",listaItem[[#This Row],[Nombre]],"',",listaItem[[#This Row],[Posicion]])</f>
        <v>EXEC ADD_LISTAITEM 73, '+++',3</v>
      </c>
      <c r="H399" s="9"/>
      <c r="I399" s="9"/>
      <c r="J399" s="9"/>
      <c r="K399" s="9"/>
      <c r="L399" s="9"/>
      <c r="M399" s="9"/>
      <c r="N399" s="9"/>
      <c r="O399" s="9"/>
    </row>
    <row r="400" spans="1:15" x14ac:dyDescent="0.25">
      <c r="A400" s="46" t="s">
        <v>287</v>
      </c>
      <c r="B400" s="11">
        <v>392</v>
      </c>
      <c r="C400" s="11" t="s">
        <v>190</v>
      </c>
      <c r="D400" s="24">
        <v>0</v>
      </c>
      <c r="E400" s="11">
        <f>VLOOKUP(A400,ITEMS[],2,FALSE)</f>
        <v>74</v>
      </c>
      <c r="F400" s="11"/>
      <c r="G400" s="6" t="str">
        <f>CONCATENATE($E$6," ",listaItem[[#This Row],[idLista]],", '",listaItem[[#This Row],[Nombre]],"',",listaItem[[#This Row],[Posicion]])</f>
        <v>EXEC ADD_LISTAITEM 74, 'NEGATIVO',0</v>
      </c>
      <c r="H400" s="9"/>
      <c r="I400" s="9"/>
      <c r="J400" s="9"/>
      <c r="K400" s="9"/>
      <c r="L400" s="9"/>
      <c r="M400" s="9"/>
      <c r="N400" s="9"/>
      <c r="O400" s="9"/>
    </row>
    <row r="401" spans="1:15" x14ac:dyDescent="0.25">
      <c r="A401" s="46" t="s">
        <v>287</v>
      </c>
      <c r="B401" s="11">
        <v>393</v>
      </c>
      <c r="C401" s="11" t="str">
        <f t="shared" ref="C401" si="16">"+"</f>
        <v>+</v>
      </c>
      <c r="D401" s="24">
        <v>1</v>
      </c>
      <c r="E401" s="11">
        <f>VLOOKUP(A401,ITEMS[],2,FALSE)</f>
        <v>74</v>
      </c>
      <c r="F401" s="11"/>
      <c r="G401" s="6" t="str">
        <f>CONCATENATE($E$6," ",listaItem[[#This Row],[idLista]],", '",listaItem[[#This Row],[Nombre]],"',",listaItem[[#This Row],[Posicion]])</f>
        <v>EXEC ADD_LISTAITEM 74, '+',1</v>
      </c>
      <c r="H401" s="9"/>
      <c r="I401" s="9"/>
      <c r="J401" s="9"/>
      <c r="K401" s="9"/>
      <c r="L401" s="9"/>
      <c r="M401" s="9"/>
      <c r="N401" s="9"/>
      <c r="O401" s="9"/>
    </row>
    <row r="402" spans="1:15" x14ac:dyDescent="0.25">
      <c r="A402" s="46" t="s">
        <v>287</v>
      </c>
      <c r="B402" s="11">
        <v>394</v>
      </c>
      <c r="C402" s="11" t="str">
        <f t="shared" ref="C402" si="17">"++"</f>
        <v>++</v>
      </c>
      <c r="D402" s="24">
        <v>2</v>
      </c>
      <c r="E402" s="11">
        <f>VLOOKUP(A402,ITEMS[],2,FALSE)</f>
        <v>74</v>
      </c>
      <c r="F402" s="11"/>
      <c r="G402" s="6" t="str">
        <f>CONCATENATE($E$6," ",listaItem[[#This Row],[idLista]],", '",listaItem[[#This Row],[Nombre]],"',",listaItem[[#This Row],[Posicion]])</f>
        <v>EXEC ADD_LISTAITEM 74, '++',2</v>
      </c>
      <c r="H402" s="9"/>
      <c r="I402" s="9"/>
      <c r="J402" s="9"/>
      <c r="K402" s="9"/>
      <c r="L402" s="9"/>
      <c r="M402" s="9"/>
      <c r="N402" s="9"/>
      <c r="O402" s="9"/>
    </row>
    <row r="403" spans="1:15" x14ac:dyDescent="0.25">
      <c r="A403" s="46" t="s">
        <v>287</v>
      </c>
      <c r="B403" s="11">
        <v>395</v>
      </c>
      <c r="C403" s="11" t="str">
        <f t="shared" ref="C403" si="18">"+++"</f>
        <v>+++</v>
      </c>
      <c r="D403" s="24">
        <v>3</v>
      </c>
      <c r="E403" s="11">
        <f>VLOOKUP(A403,ITEMS[],2,FALSE)</f>
        <v>74</v>
      </c>
      <c r="F403" s="11"/>
      <c r="G403" s="6" t="str">
        <f>CONCATENATE($E$6," ",listaItem[[#This Row],[idLista]],", '",listaItem[[#This Row],[Nombre]],"',",listaItem[[#This Row],[Posicion]])</f>
        <v>EXEC ADD_LISTAITEM 74, '+++',3</v>
      </c>
      <c r="H403" s="9"/>
      <c r="I403" s="9"/>
      <c r="J403" s="9"/>
      <c r="K403" s="9"/>
      <c r="L403" s="9"/>
      <c r="M403" s="9"/>
      <c r="N403" s="9"/>
      <c r="O403" s="9"/>
    </row>
    <row r="404" spans="1:15" x14ac:dyDescent="0.25">
      <c r="A404" s="112" t="s">
        <v>56</v>
      </c>
      <c r="B404" s="11">
        <v>396</v>
      </c>
      <c r="C404" s="11" t="s">
        <v>190</v>
      </c>
      <c r="D404" s="24">
        <v>0</v>
      </c>
      <c r="E404" s="11">
        <f>VLOOKUP(A404,ITEMS[],2,FALSE)</f>
        <v>58</v>
      </c>
      <c r="F404" s="11"/>
      <c r="G404" s="6" t="str">
        <f>CONCATENATE($E$6," ",listaItem[[#This Row],[idLista]],", '",listaItem[[#This Row],[Nombre]],"',",listaItem[[#This Row],[Posicion]])</f>
        <v>EXEC ADD_LISTAITEM 58, 'NEGATIVO',0</v>
      </c>
      <c r="H404" s="9"/>
      <c r="I404" s="9"/>
      <c r="J404" s="9"/>
      <c r="K404" s="9"/>
      <c r="L404" s="9"/>
      <c r="M404" s="9"/>
      <c r="N404" s="9"/>
      <c r="O404" s="9"/>
    </row>
    <row r="405" spans="1:15" x14ac:dyDescent="0.25">
      <c r="A405" s="112" t="s">
        <v>56</v>
      </c>
      <c r="B405" s="11">
        <v>397</v>
      </c>
      <c r="C405" s="11" t="s">
        <v>189</v>
      </c>
      <c r="D405" s="24">
        <v>1</v>
      </c>
      <c r="E405" s="11">
        <f>VLOOKUP(A405,ITEMS[],2,FALSE)</f>
        <v>58</v>
      </c>
      <c r="F405" s="11"/>
      <c r="G405" s="6" t="str">
        <f>CONCATENATE($E$6," ",listaItem[[#This Row],[idLista]],", '",listaItem[[#This Row],[Nombre]],"',",listaItem[[#This Row],[Posicion]])</f>
        <v>EXEC ADD_LISTAITEM 58, 'POSITIVO',1</v>
      </c>
      <c r="H405" s="9"/>
      <c r="I405" s="9"/>
      <c r="J405" s="9"/>
      <c r="K405" s="9"/>
      <c r="L405" s="9"/>
      <c r="M405" s="9"/>
      <c r="N405" s="9"/>
      <c r="O405" s="9"/>
    </row>
    <row r="406" spans="1:15" x14ac:dyDescent="0.25">
      <c r="A406" s="46"/>
      <c r="B406" s="11"/>
      <c r="C406" s="11"/>
      <c r="D406" s="24"/>
      <c r="E406" s="11"/>
      <c r="F406" s="11"/>
      <c r="G406" s="6"/>
      <c r="H406" s="9"/>
      <c r="I406" s="9"/>
      <c r="J406" s="9"/>
      <c r="K406" s="9"/>
      <c r="L406" s="9"/>
      <c r="M406" s="9"/>
      <c r="N406" s="9"/>
      <c r="O406" s="9"/>
    </row>
    <row r="407" spans="1:15" x14ac:dyDescent="0.25">
      <c r="A407" s="46"/>
      <c r="B407" s="11"/>
      <c r="C407" s="11"/>
      <c r="D407" s="24"/>
      <c r="E407" s="11"/>
      <c r="F407" s="11"/>
      <c r="G407" s="75"/>
      <c r="H407" s="9"/>
      <c r="I407" s="9"/>
      <c r="J407" s="9"/>
      <c r="K407" s="9"/>
      <c r="L407" s="9"/>
      <c r="M407" s="9"/>
      <c r="N407" s="9"/>
      <c r="O407" s="9"/>
    </row>
    <row r="408" spans="1:15" x14ac:dyDescent="0.25">
      <c r="B408" s="11"/>
      <c r="C408" s="11"/>
      <c r="D408" s="24"/>
      <c r="E408" s="11"/>
      <c r="F408" s="11"/>
      <c r="H408" s="9"/>
      <c r="I408" s="9"/>
      <c r="J408" s="9"/>
      <c r="K408" s="9"/>
      <c r="L408" s="9"/>
      <c r="M408" s="9"/>
      <c r="N408" s="9"/>
      <c r="O408" s="9"/>
    </row>
    <row r="409" spans="1:15" x14ac:dyDescent="0.25">
      <c r="H409" s="9"/>
      <c r="I409" s="9"/>
      <c r="J409" s="9"/>
      <c r="K409" s="9"/>
      <c r="L409" s="9"/>
      <c r="M409" s="9"/>
      <c r="N409" s="9"/>
      <c r="O409" s="9"/>
    </row>
    <row r="410" spans="1:15" x14ac:dyDescent="0.25">
      <c r="H410" s="9"/>
      <c r="I410" s="9"/>
      <c r="J410" s="9"/>
      <c r="K410" s="9"/>
      <c r="L410" s="9"/>
      <c r="M410" s="9"/>
      <c r="N410" s="9"/>
      <c r="O410" s="9"/>
    </row>
    <row r="411" spans="1:15" x14ac:dyDescent="0.25">
      <c r="H411" s="9"/>
      <c r="I411" s="9"/>
      <c r="J411" s="9"/>
      <c r="K411" s="9"/>
      <c r="L411" s="9"/>
      <c r="M411" s="9"/>
      <c r="N411" s="9"/>
      <c r="O411" s="9"/>
    </row>
    <row r="412" spans="1:15" x14ac:dyDescent="0.25">
      <c r="H412" s="9"/>
      <c r="I412" s="9"/>
      <c r="J412" s="9"/>
      <c r="K412" s="9"/>
      <c r="L412" s="9"/>
      <c r="M412" s="9"/>
      <c r="N412" s="9"/>
      <c r="O412" s="9"/>
    </row>
    <row r="413" spans="1:15" x14ac:dyDescent="0.25">
      <c r="H413" s="9"/>
      <c r="I413" s="9"/>
      <c r="J413" s="9"/>
      <c r="K413" s="9"/>
      <c r="L413" s="9"/>
      <c r="M413" s="9"/>
      <c r="N413" s="9"/>
      <c r="O413" s="9"/>
    </row>
    <row r="414" spans="1:15" x14ac:dyDescent="0.25">
      <c r="H414" s="9"/>
      <c r="I414" s="9"/>
      <c r="J414" s="9"/>
      <c r="K414" s="9"/>
      <c r="L414" s="9"/>
      <c r="M414" s="9"/>
      <c r="N414" s="9"/>
      <c r="O414" s="9"/>
    </row>
    <row r="415" spans="1:15" x14ac:dyDescent="0.25">
      <c r="H415" s="9"/>
      <c r="I415" s="9"/>
      <c r="J415" s="9"/>
      <c r="K415" s="9"/>
      <c r="L415" s="9"/>
      <c r="M415" s="9"/>
      <c r="N415" s="9"/>
      <c r="O415" s="9"/>
    </row>
    <row r="416" spans="1:15" x14ac:dyDescent="0.25">
      <c r="H416" s="9"/>
      <c r="I416" s="9"/>
      <c r="J416" s="9"/>
      <c r="K416" s="9"/>
      <c r="L416" s="9"/>
      <c r="M416" s="9"/>
      <c r="N416" s="9"/>
      <c r="O416" s="9"/>
    </row>
    <row r="417" spans="8:15" x14ac:dyDescent="0.25">
      <c r="H417" s="9"/>
      <c r="I417" s="9"/>
      <c r="J417" s="9"/>
      <c r="K417" s="9"/>
      <c r="L417" s="9"/>
      <c r="M417" s="9"/>
      <c r="N417" s="9"/>
      <c r="O417" s="9"/>
    </row>
    <row r="418" spans="8:15" x14ac:dyDescent="0.25">
      <c r="H418" s="9"/>
      <c r="I418" s="9"/>
      <c r="J418" s="9"/>
      <c r="K418" s="9"/>
      <c r="L418" s="9"/>
      <c r="M418" s="9"/>
      <c r="N418" s="9"/>
      <c r="O418" s="9"/>
    </row>
    <row r="419" spans="8:15" x14ac:dyDescent="0.25">
      <c r="H419" s="9"/>
      <c r="I419" s="9"/>
      <c r="J419" s="9"/>
      <c r="K419" s="9"/>
      <c r="L419" s="9"/>
      <c r="M419" s="9"/>
      <c r="N419" s="9"/>
      <c r="O419" s="9"/>
    </row>
    <row r="420" spans="8:15" x14ac:dyDescent="0.25">
      <c r="H420" s="9"/>
      <c r="I420" s="9"/>
      <c r="J420" s="9"/>
      <c r="K420" s="9"/>
      <c r="L420" s="9"/>
      <c r="M420" s="9"/>
      <c r="N420" s="9"/>
      <c r="O420" s="9"/>
    </row>
    <row r="421" spans="8:15" x14ac:dyDescent="0.25">
      <c r="H421" s="9"/>
      <c r="I421" s="9"/>
      <c r="J421" s="9"/>
      <c r="K421" s="9"/>
      <c r="L421" s="9"/>
      <c r="M421" s="9"/>
      <c r="N421" s="9"/>
      <c r="O421" s="9"/>
    </row>
    <row r="422" spans="8:15" x14ac:dyDescent="0.25">
      <c r="H422" s="9"/>
      <c r="I422" s="9"/>
      <c r="J422" s="9"/>
      <c r="K422" s="9"/>
      <c r="L422" s="9"/>
      <c r="M422" s="9"/>
      <c r="N422" s="9"/>
      <c r="O422" s="9"/>
    </row>
    <row r="423" spans="8:15" x14ac:dyDescent="0.25">
      <c r="H423" s="9"/>
      <c r="I423" s="9"/>
      <c r="J423" s="9"/>
      <c r="K423" s="9"/>
      <c r="L423" s="9"/>
      <c r="M423" s="9"/>
      <c r="N423" s="9"/>
      <c r="O423" s="9"/>
    </row>
    <row r="424" spans="8:15" x14ac:dyDescent="0.25">
      <c r="H424" s="9"/>
      <c r="I424" s="9"/>
      <c r="J424" s="9"/>
      <c r="K424" s="9"/>
      <c r="L424" s="9"/>
      <c r="M424" s="9"/>
      <c r="N424" s="9"/>
      <c r="O424" s="9"/>
    </row>
    <row r="425" spans="8:15" x14ac:dyDescent="0.25">
      <c r="H425" s="9"/>
      <c r="I425" s="9"/>
      <c r="J425" s="9"/>
      <c r="K425" s="9"/>
      <c r="L425" s="9"/>
      <c r="M425" s="9"/>
      <c r="N425" s="9"/>
      <c r="O425" s="9"/>
    </row>
    <row r="426" spans="8:15" x14ac:dyDescent="0.25">
      <c r="H426" s="9"/>
      <c r="I426" s="9"/>
      <c r="J426" s="9"/>
      <c r="K426" s="9"/>
      <c r="L426" s="9"/>
      <c r="M426" s="9"/>
      <c r="N426" s="9"/>
      <c r="O426" s="9"/>
    </row>
    <row r="427" spans="8:15" x14ac:dyDescent="0.25">
      <c r="H427" s="9"/>
      <c r="I427" s="9"/>
      <c r="J427" s="9"/>
      <c r="K427" s="9"/>
      <c r="L427" s="9"/>
      <c r="M427" s="9"/>
    </row>
    <row r="428" spans="8:15" x14ac:dyDescent="0.25">
      <c r="H428" s="9"/>
      <c r="I428" s="9"/>
      <c r="J428" s="9"/>
      <c r="K428" s="9"/>
      <c r="L428" s="9"/>
      <c r="M428" s="9"/>
    </row>
    <row r="429" spans="8:15" x14ac:dyDescent="0.25">
      <c r="H429" s="9"/>
      <c r="I429" s="9"/>
      <c r="J429" s="9"/>
      <c r="K429" s="9"/>
      <c r="L429" s="9"/>
      <c r="M429" s="9"/>
    </row>
    <row r="430" spans="8:15" x14ac:dyDescent="0.25">
      <c r="H430" s="9"/>
      <c r="I430" s="9"/>
      <c r="J430" s="9"/>
      <c r="K430" s="9"/>
      <c r="L430" s="9"/>
      <c r="M430" s="9"/>
    </row>
    <row r="431" spans="8:15" x14ac:dyDescent="0.25">
      <c r="H431" s="9"/>
      <c r="I431" s="9"/>
      <c r="J431" s="9"/>
      <c r="K431" s="9"/>
      <c r="L431" s="9"/>
      <c r="M431" s="9"/>
    </row>
    <row r="432" spans="8:15" x14ac:dyDescent="0.25">
      <c r="H432" s="9"/>
      <c r="I432" s="9"/>
      <c r="J432" s="9"/>
      <c r="K432" s="9"/>
      <c r="L432" s="9"/>
      <c r="M432" s="9"/>
    </row>
    <row r="433" spans="8:13" x14ac:dyDescent="0.25">
      <c r="H433" s="9"/>
      <c r="I433" s="9"/>
      <c r="J433" s="9"/>
      <c r="K433" s="9"/>
      <c r="L433" s="9"/>
      <c r="M433" s="9"/>
    </row>
    <row r="434" spans="8:13" x14ac:dyDescent="0.25">
      <c r="H434" s="9"/>
      <c r="I434" s="9"/>
      <c r="J434" s="9"/>
      <c r="K434" s="9"/>
      <c r="L434" s="9"/>
      <c r="M434" s="9"/>
    </row>
    <row r="435" spans="8:13" x14ac:dyDescent="0.25">
      <c r="H435" s="9"/>
      <c r="I435" s="9"/>
      <c r="J435" s="9"/>
      <c r="K435" s="9"/>
      <c r="L435" s="9"/>
      <c r="M435" s="9"/>
    </row>
    <row r="436" spans="8:13" x14ac:dyDescent="0.25">
      <c r="H436" s="9"/>
      <c r="I436" s="9"/>
      <c r="J436" s="9"/>
      <c r="K436" s="9"/>
      <c r="L436" s="9"/>
      <c r="M436" s="9"/>
    </row>
    <row r="437" spans="8:13" x14ac:dyDescent="0.25">
      <c r="H437" s="9"/>
      <c r="I437" s="9"/>
      <c r="J437" s="9"/>
      <c r="K437" s="9"/>
      <c r="L437" s="9"/>
      <c r="M437" s="9"/>
    </row>
    <row r="438" spans="8:13" x14ac:dyDescent="0.25">
      <c r="H438" s="9"/>
      <c r="I438" s="9"/>
      <c r="J438" s="9"/>
      <c r="K438" s="9"/>
      <c r="L438" s="9"/>
      <c r="M438" s="9"/>
    </row>
    <row r="439" spans="8:13" x14ac:dyDescent="0.25">
      <c r="H439" s="9"/>
      <c r="I439" s="9"/>
      <c r="J439" s="9"/>
      <c r="K439" s="9"/>
      <c r="L439" s="9"/>
      <c r="M439" s="9"/>
    </row>
    <row r="440" spans="8:13" x14ac:dyDescent="0.25">
      <c r="H440" s="9"/>
      <c r="I440" s="9"/>
      <c r="J440" s="9"/>
      <c r="K440" s="9"/>
      <c r="L440" s="9"/>
      <c r="M440" s="9"/>
    </row>
    <row r="441" spans="8:13" x14ac:dyDescent="0.25">
      <c r="H441" s="9"/>
      <c r="I441" s="9"/>
      <c r="J441" s="9"/>
      <c r="K441" s="9"/>
      <c r="L441" s="9"/>
      <c r="M441" s="9"/>
    </row>
    <row r="442" spans="8:13" x14ac:dyDescent="0.25">
      <c r="H442" s="9"/>
      <c r="I442" s="9"/>
      <c r="J442" s="9"/>
      <c r="K442" s="9"/>
      <c r="L442" s="9"/>
      <c r="M442" s="9"/>
    </row>
    <row r="443" spans="8:13" x14ac:dyDescent="0.25">
      <c r="H443" s="9"/>
      <c r="I443" s="9"/>
      <c r="J443" s="9"/>
      <c r="K443" s="9"/>
      <c r="L443" s="9"/>
      <c r="M443" s="9"/>
    </row>
    <row r="444" spans="8:13" x14ac:dyDescent="0.25">
      <c r="H444" s="9"/>
      <c r="I444" s="9"/>
      <c r="J444" s="9"/>
      <c r="K444" s="9"/>
      <c r="L444" s="9"/>
      <c r="M444" s="9"/>
    </row>
    <row r="445" spans="8:13" x14ac:dyDescent="0.25">
      <c r="H445" s="9"/>
      <c r="I445" s="9"/>
      <c r="J445" s="9"/>
      <c r="K445" s="9"/>
      <c r="L445" s="9"/>
      <c r="M445" s="9"/>
    </row>
    <row r="446" spans="8:13" x14ac:dyDescent="0.25">
      <c r="H446" s="9"/>
      <c r="I446" s="9"/>
      <c r="J446" s="9"/>
      <c r="K446" s="9"/>
      <c r="L446" s="9"/>
      <c r="M446" s="9"/>
    </row>
    <row r="447" spans="8:13" x14ac:dyDescent="0.25">
      <c r="H447" s="9"/>
      <c r="I447" s="9"/>
      <c r="J447" s="9"/>
      <c r="K447" s="9"/>
      <c r="L447" s="9"/>
      <c r="M447" s="9"/>
    </row>
    <row r="448" spans="8:13" x14ac:dyDescent="0.25">
      <c r="H448" s="9"/>
      <c r="I448" s="9"/>
      <c r="J448" s="9"/>
      <c r="K448" s="9"/>
      <c r="L448" s="9"/>
      <c r="M448" s="9"/>
    </row>
    <row r="449" spans="8:13" x14ac:dyDescent="0.25">
      <c r="H449" s="9"/>
      <c r="I449" s="9"/>
      <c r="J449" s="9"/>
      <c r="K449" s="9"/>
      <c r="L449" s="9"/>
      <c r="M449" s="9"/>
    </row>
    <row r="450" spans="8:13" x14ac:dyDescent="0.25">
      <c r="H450" s="9"/>
      <c r="I450" s="9"/>
      <c r="J450" s="9"/>
      <c r="K450" s="9"/>
      <c r="L450" s="9"/>
      <c r="M450" s="9"/>
    </row>
    <row r="451" spans="8:13" x14ac:dyDescent="0.25">
      <c r="H451" s="9"/>
      <c r="I451" s="9"/>
      <c r="J451" s="9"/>
      <c r="K451" s="9"/>
      <c r="L451" s="9"/>
      <c r="M451" s="9"/>
    </row>
    <row r="452" spans="8:13" x14ac:dyDescent="0.25">
      <c r="H452" s="9"/>
      <c r="I452" s="9"/>
      <c r="J452" s="9"/>
      <c r="K452" s="9"/>
      <c r="L452" s="9"/>
      <c r="M452" s="9"/>
    </row>
    <row r="453" spans="8:13" x14ac:dyDescent="0.25">
      <c r="H453" s="9"/>
      <c r="I453" s="9"/>
      <c r="J453" s="9"/>
      <c r="K453" s="9"/>
      <c r="L453" s="9"/>
      <c r="M453" s="9"/>
    </row>
    <row r="454" spans="8:13" x14ac:dyDescent="0.25">
      <c r="H454" s="9"/>
      <c r="I454" s="9"/>
      <c r="J454" s="9"/>
      <c r="K454" s="9"/>
      <c r="L454" s="9"/>
      <c r="M454" s="9"/>
    </row>
    <row r="455" spans="8:13" x14ac:dyDescent="0.25">
      <c r="H455" s="9"/>
      <c r="I455" s="9"/>
      <c r="J455" s="9"/>
      <c r="K455" s="9"/>
      <c r="L455" s="9"/>
      <c r="M455" s="9"/>
    </row>
    <row r="456" spans="8:13" x14ac:dyDescent="0.25">
      <c r="H456" s="9"/>
      <c r="I456" s="9"/>
      <c r="J456" s="9"/>
      <c r="K456" s="9"/>
      <c r="L456" s="9"/>
      <c r="M456" s="9"/>
    </row>
    <row r="457" spans="8:13" x14ac:dyDescent="0.25">
      <c r="H457" s="9"/>
      <c r="I457" s="9"/>
      <c r="J457" s="9"/>
      <c r="K457" s="9"/>
      <c r="L457" s="9"/>
      <c r="M457" s="9"/>
    </row>
    <row r="458" spans="8:13" x14ac:dyDescent="0.25">
      <c r="H458" s="9"/>
      <c r="I458" s="9"/>
      <c r="J458" s="9"/>
      <c r="K458" s="9"/>
      <c r="L458" s="9"/>
      <c r="M458" s="9"/>
    </row>
    <row r="459" spans="8:13" x14ac:dyDescent="0.25">
      <c r="H459" s="9"/>
      <c r="I459" s="9"/>
      <c r="J459" s="9"/>
      <c r="K459" s="9"/>
      <c r="L459" s="9"/>
      <c r="M459" s="9"/>
    </row>
    <row r="460" spans="8:13" x14ac:dyDescent="0.25">
      <c r="H460" s="9"/>
      <c r="I460" s="9"/>
      <c r="J460" s="9"/>
      <c r="K460" s="9"/>
      <c r="L460" s="9"/>
      <c r="M460" s="9"/>
    </row>
    <row r="461" spans="8:13" x14ac:dyDescent="0.25">
      <c r="H461" s="9"/>
      <c r="I461" s="9"/>
      <c r="J461" s="9"/>
      <c r="K461" s="9"/>
      <c r="L461" s="9"/>
      <c r="M461" s="9"/>
    </row>
    <row r="462" spans="8:13" x14ac:dyDescent="0.25">
      <c r="H462" s="9"/>
      <c r="I462" s="9"/>
      <c r="J462" s="9"/>
      <c r="K462" s="9"/>
      <c r="L462" s="9"/>
      <c r="M462" s="9"/>
    </row>
    <row r="463" spans="8:13" x14ac:dyDescent="0.25">
      <c r="H463" s="9"/>
      <c r="I463" s="9"/>
      <c r="J463" s="9"/>
      <c r="K463" s="9"/>
      <c r="L463" s="9"/>
      <c r="M463" s="9"/>
    </row>
    <row r="464" spans="8:13" x14ac:dyDescent="0.25">
      <c r="H464" s="9"/>
      <c r="I464" s="9"/>
      <c r="J464" s="9"/>
      <c r="K464" s="9"/>
      <c r="L464" s="9"/>
      <c r="M464" s="9"/>
    </row>
    <row r="465" spans="8:13" x14ac:dyDescent="0.25">
      <c r="H465" s="9"/>
      <c r="I465" s="9"/>
      <c r="J465" s="9"/>
      <c r="K465" s="9"/>
      <c r="L465" s="9"/>
      <c r="M465" s="9"/>
    </row>
    <row r="466" spans="8:13" x14ac:dyDescent="0.25">
      <c r="H466" s="9"/>
      <c r="I466" s="9"/>
      <c r="J466" s="9"/>
      <c r="K466" s="9"/>
      <c r="L466" s="9"/>
      <c r="M466" s="9"/>
    </row>
    <row r="467" spans="8:13" x14ac:dyDescent="0.25">
      <c r="H467" s="9"/>
      <c r="I467" s="9"/>
      <c r="J467" s="9"/>
      <c r="K467" s="9"/>
      <c r="L467" s="9"/>
      <c r="M467" s="9"/>
    </row>
    <row r="468" spans="8:13" x14ac:dyDescent="0.25">
      <c r="H468" s="9"/>
      <c r="I468" s="9"/>
      <c r="J468" s="9"/>
      <c r="K468" s="9"/>
      <c r="L468" s="9"/>
      <c r="M468" s="9"/>
    </row>
    <row r="469" spans="8:13" x14ac:dyDescent="0.25">
      <c r="H469" s="9"/>
      <c r="I469" s="9"/>
      <c r="J469" s="9"/>
      <c r="K469" s="9"/>
      <c r="L469" s="9"/>
      <c r="M469" s="9"/>
    </row>
    <row r="470" spans="8:13" x14ac:dyDescent="0.25">
      <c r="H470" s="9"/>
      <c r="I470" s="9"/>
      <c r="J470" s="9"/>
      <c r="K470" s="9"/>
      <c r="L470" s="9"/>
      <c r="M470" s="9"/>
    </row>
    <row r="471" spans="8:13" x14ac:dyDescent="0.25">
      <c r="H471" s="9"/>
      <c r="I471" s="9"/>
      <c r="J471" s="9"/>
      <c r="K471" s="9"/>
      <c r="L471" s="9"/>
      <c r="M471" s="9"/>
    </row>
    <row r="472" spans="8:13" x14ac:dyDescent="0.25">
      <c r="H472" s="9"/>
      <c r="I472" s="9"/>
      <c r="J472" s="9"/>
      <c r="K472" s="9"/>
      <c r="L472" s="9"/>
      <c r="M472" s="9"/>
    </row>
    <row r="473" spans="8:13" x14ac:dyDescent="0.25">
      <c r="H473" s="9"/>
      <c r="I473" s="9"/>
      <c r="J473" s="9"/>
      <c r="K473" s="9"/>
      <c r="L473" s="9"/>
      <c r="M473" s="9"/>
    </row>
    <row r="474" spans="8:13" x14ac:dyDescent="0.25">
      <c r="H474" s="9"/>
      <c r="I474" s="9"/>
      <c r="J474" s="9"/>
      <c r="K474" s="9"/>
      <c r="L474" s="9"/>
      <c r="M474" s="9"/>
    </row>
  </sheetData>
  <mergeCells count="3">
    <mergeCell ref="B7:C7"/>
    <mergeCell ref="E7:F7"/>
    <mergeCell ref="J7:L7"/>
  </mergeCells>
  <pageMargins left="0.7" right="0.7" top="0.75" bottom="0.75" header="0.3" footer="0.3"/>
  <pageSetup paperSize="9" orientation="portrait" horizontalDpi="0" verticalDpi="0" r:id="rId1"/>
  <ignoredErrors>
    <ignoredError sqref="C19" twoDigitTextYear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Paquete</vt:lpstr>
      <vt:lpstr>GrupoAnalisis</vt:lpstr>
      <vt:lpstr>Hoja1</vt:lpstr>
      <vt:lpstr>Examen</vt:lpstr>
      <vt:lpstr>PaqueteExamen</vt:lpstr>
      <vt:lpstr>Tipos</vt:lpstr>
      <vt:lpstr>Items</vt:lpstr>
      <vt:lpstr>Grupos</vt:lpstr>
      <vt:lpstr>ListaItem</vt:lpstr>
      <vt:lpstr>PlantillaItemsGruposLista</vt:lpstr>
      <vt:lpstr>Sectores</vt:lpstr>
      <vt:lpstr>Consultorio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Gavidia</dc:creator>
  <cp:lastModifiedBy>Alexis Gavidia</cp:lastModifiedBy>
  <cp:lastPrinted>2016-11-05T21:39:08Z</cp:lastPrinted>
  <dcterms:created xsi:type="dcterms:W3CDTF">2016-08-02T07:16:09Z</dcterms:created>
  <dcterms:modified xsi:type="dcterms:W3CDTF">2016-12-28T18:26:04Z</dcterms:modified>
</cp:coreProperties>
</file>