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EAD4F291-2EBA-44E1-882E-A30C9ABF6C72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9" i="1" l="1"/>
  <c r="H119" i="1" s="1"/>
  <c r="E119" i="1"/>
  <c r="B119" i="1"/>
  <c r="H118" i="1"/>
  <c r="F118" i="1"/>
  <c r="E118" i="1"/>
  <c r="B118" i="1"/>
  <c r="F117" i="1"/>
  <c r="H117" i="1" s="1"/>
  <c r="E117" i="1"/>
  <c r="B117" i="1"/>
  <c r="F116" i="1"/>
  <c r="H116" i="1" s="1"/>
  <c r="E116" i="1"/>
  <c r="B116" i="1"/>
  <c r="H115" i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9" i="1" l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<sst xmlns="http://schemas.openxmlformats.org/spreadsheetml/2006/main" count="561" uniqueCount="555">
  <si>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</si>
  <si>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</si>
  <si>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</si>
  <si>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</si>
  <si>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</si>
  <si>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</si>
  <si>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</si>
  <si>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</si>
  <si>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</si>
  <si>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</si>
  <si>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</si>
  <si>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</si>
  <si>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</si>
  <si>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</si>
  <si>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</si>
  <si>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</si>
  <si>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</si>
  <si>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</si>
  <si>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</si>
  <si>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</si>
  <si>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</si>
  <si>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</si>
  <si>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</si>
  <si>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</si>
  <si>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</si>
  <si>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</si>
  <si>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</si>
  <si>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</si>
  <si>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</si>
  <si>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</si>
  <si>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</si>
  <si>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</si>
  <si>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</si>
  <si>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</si>
  <si>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</si>
  <si>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</si>
  <si>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</si>
  <si>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</si>
  <si>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</si>
  <si>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</si>
  <si>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</si>
  <si>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</si>
  <si>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</si>
  <si>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</si>
  <si>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</si>
  <si>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</si>
  <si>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</si>
  <si>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</si>
  <si>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</si>
  <si>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</si>
  <si>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</si>
  <si>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</si>
  <si>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</si>
  <si>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</si>
  <si>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</si>
  <si>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</si>
  <si>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</si>
  <si>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</si>
  <si>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</si>
  <si>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</si>
  <si>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</si>
  <si>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</si>
  <si>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</si>
  <si>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</si>
  <si>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</si>
  <si>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</si>
  <si>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</si>
  <si>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</si>
  <si>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</si>
  <si>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</si>
  <si>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</si>
  <si>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</si>
  <si>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</si>
  <si>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</si>
  <si>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</si>
  <si>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</si>
  <si>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</si>
  <si>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</si>
  <si>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</si>
  <si>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</si>
  <si>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</si>
  <si>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</si>
  <si>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</si>
  <si>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</si>
  <si>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</si>
  <si>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</si>
  <si>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</si>
  <si>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</si>
  <si>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</si>
  <si>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</si>
  <si>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</si>
  <si>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</si>
  <si>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</si>
  <si>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</si>
  <si>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</si>
  <si>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</si>
  <si>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</si>
  <si>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</si>
  <si>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</si>
  <si>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</si>
  <si>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</si>
  <si>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</si>
  <si>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</si>
  <si>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</si>
  <si>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</si>
  <si>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</si>
  <si>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</si>
  <si>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</si>
  <si>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</si>
  <si>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</si>
  <si>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</si>
  <si>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</si>
  <si>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</si>
  <si>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</si>
  <si>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</si>
  <si>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</si>
  <si>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</si>
  <si>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</si>
  <si>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</si>
  <si>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</si>
  <si>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</si>
  <si>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</si>
  <si>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</si>
  <si>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</si>
  <si>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</si>
  <si>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</si>
  <si>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</si>
  <si>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</si>
  <si>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</si>
  <si>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</si>
  <si>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</si>
  <si>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</si>
  <si>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</si>
  <si>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</si>
  <si>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</si>
  <si>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</si>
  <si>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</si>
  <si>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</si>
  <si>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</si>
  <si>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</si>
  <si>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</si>
  <si>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</si>
  <si>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</si>
  <si>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</si>
  <si>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</si>
  <si>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</si>
  <si>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</si>
  <si>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</si>
  <si>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</si>
  <si>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</si>
  <si>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</si>
  <si>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</si>
  <si>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</si>
  <si>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</si>
  <si>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</si>
  <si>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</si>
  <si>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</si>
  <si>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</si>
  <si>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</si>
  <si>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</si>
  <si>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</si>
  <si>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</si>
  <si>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</si>
  <si>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</si>
  <si>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</si>
  <si>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</si>
  <si>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</si>
  <si>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</si>
  <si>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</si>
  <si>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</si>
  <si>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</si>
  <si>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</si>
  <si>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</si>
  <si>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</si>
  <si>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</si>
  <si>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</si>
  <si>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</si>
  <si>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</si>
  <si>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</si>
  <si>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</si>
  <si>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</si>
  <si>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</si>
  <si>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</si>
  <si>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</si>
  <si>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</si>
  <si>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</si>
  <si>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</si>
  <si>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</si>
  <si>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</si>
  <si>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</si>
  <si>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</si>
  <si>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</si>
  <si>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</si>
  <si>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</si>
  <si>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</si>
  <si>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</si>
  <si>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</si>
  <si>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</si>
  <si>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</si>
  <si>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</si>
  <si>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</si>
  <si>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</si>
  <si>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</si>
  <si>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</si>
  <si>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</si>
  <si>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</si>
  <si>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</si>
  <si>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</si>
  <si>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</si>
  <si>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</si>
  <si>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</si>
  <si>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</si>
  <si>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</si>
  <si>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</si>
  <si>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</si>
  <si>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</si>
  <si>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</si>
  <si>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</si>
  <si>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</si>
  <si>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</si>
  <si>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</si>
  <si>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</si>
  <si>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</si>
  <si>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</si>
  <si>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</si>
  <si>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</si>
  <si>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</si>
  <si>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</si>
  <si>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</si>
  <si>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</si>
  <si>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</si>
  <si>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</si>
  <si>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</si>
  <si>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</si>
  <si>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</si>
  <si>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</si>
  <si>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</si>
  <si>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</si>
  <si>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</si>
  <si>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</si>
  <si>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</si>
  <si>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</si>
  <si>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</si>
  <si>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</si>
  <si>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</si>
  <si>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</si>
  <si>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</si>
  <si>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</si>
  <si>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</si>
  <si>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</si>
  <si>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</si>
  <si>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</si>
  <si>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</si>
  <si>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</si>
  <si>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</si>
  <si>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</si>
  <si>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</si>
  <si>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</si>
  <si>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</si>
  <si>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</si>
  <si>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</si>
  <si>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</si>
  <si>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</si>
  <si>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</si>
  <si>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</si>
  <si>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</si>
  <si>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</si>
  <si>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</si>
  <si>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</si>
  <si>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</si>
  <si>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</si>
  <si>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</si>
  <si>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</si>
  <si>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</si>
  <si>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</si>
  <si>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</si>
  <si>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</si>
  <si>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</si>
  <si>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</si>
  <si>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</si>
  <si>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</si>
  <si>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</si>
  <si>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</si>
  <si>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</si>
  <si>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</si>
  <si>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</si>
  <si>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</si>
  <si>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</si>
  <si>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</si>
  <si>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</si>
  <si>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</si>
  <si>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</si>
  <si>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</si>
  <si>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</si>
  <si>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</si>
  <si>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</si>
  <si>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</si>
  <si>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</si>
  <si>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</si>
  <si>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</si>
  <si>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</si>
  <si>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</si>
  <si>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</si>
  <si>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</si>
  <si>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</si>
  <si>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</si>
  <si>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</si>
  <si>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</si>
  <si>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</si>
  <si>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</si>
  <si>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</si>
  <si>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</si>
  <si>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</si>
  <si>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</si>
  <si>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</si>
  <si>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</si>
  <si>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</si>
  <si>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</si>
  <si>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</si>
  <si>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</si>
  <si>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</si>
  <si>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</si>
  <si>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</si>
  <si>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</si>
  <si>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</si>
  <si>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</si>
  <si>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</si>
  <si>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</si>
  <si>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</si>
  <si>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</si>
  <si>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</si>
  <si>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</si>
  <si>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</si>
  <si>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</si>
  <si>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</si>
  <si>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</si>
  <si>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</si>
  <si>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</si>
  <si>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</si>
  <si>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</si>
  <si>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</si>
  <si>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</si>
  <si>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</si>
  <si>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</si>
  <si>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</si>
  <si>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</si>
  <si>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</si>
  <si>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</si>
  <si>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</si>
  <si>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</si>
  <si>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</si>
  <si>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</si>
  <si>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</si>
  <si>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</si>
  <si>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</si>
  <si>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</si>
  <si>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</si>
  <si>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</si>
  <si>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</si>
  <si>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</si>
  <si>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</si>
  <si>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</si>
  <si>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</si>
  <si>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</si>
  <si>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</si>
  <si>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</si>
  <si>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</si>
  <si>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</si>
  <si>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</si>
  <si>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</si>
  <si>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</si>
  <si>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</si>
  <si>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</si>
  <si>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</si>
  <si>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</si>
  <si>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</si>
  <si>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</si>
  <si>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</si>
  <si>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</si>
  <si>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</si>
  <si>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</si>
  <si>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</si>
  <si>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</si>
  <si>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</si>
  <si>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</si>
  <si>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</si>
  <si>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</si>
  <si>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</si>
  <si>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</si>
  <si>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</si>
  <si>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</si>
  <si>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</si>
  <si>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</si>
  <si>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</si>
  <si>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</si>
  <si>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</si>
  <si>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</si>
  <si>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</si>
  <si>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</si>
  <si>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</si>
  <si>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</si>
  <si>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</si>
  <si>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</si>
  <si>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</si>
  <si>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</si>
  <si>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</si>
  <si>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</si>
  <si>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</si>
  <si>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</si>
  <si>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</si>
  <si>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</si>
  <si>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</si>
  <si>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</si>
  <si>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</si>
  <si>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</si>
  <si>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</si>
  <si>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</si>
  <si>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</si>
  <si>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</si>
  <si>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</si>
  <si>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</si>
  <si>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</si>
  <si>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</si>
  <si>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</si>
  <si>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</si>
  <si>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</si>
  <si>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</si>
  <si>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</si>
  <si>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</si>
  <si>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</si>
  <si>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</si>
  <si>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</si>
  <si>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</si>
  <si>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</si>
  <si>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</si>
  <si>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</si>
  <si>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</si>
  <si>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</si>
  <si>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</si>
  <si>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</si>
  <si>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</si>
  <si>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</si>
  <si>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</si>
  <si>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</si>
  <si>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</si>
  <si>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</si>
  <si>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</si>
  <si>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</si>
  <si>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</si>
  <si>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</si>
  <si>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</si>
  <si>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</si>
  <si>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</si>
  <si>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</si>
  <si>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</si>
  <si>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</si>
  <si>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</si>
  <si>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</si>
  <si>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</si>
  <si>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</si>
  <si>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</si>
  <si>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</si>
  <si>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</si>
  <si>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</si>
  <si>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</si>
  <si>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</si>
  <si>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</si>
  <si>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</si>
  <si>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</si>
  <si>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</si>
  <si>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</si>
  <si>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</si>
  <si>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</si>
  <si>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</si>
  <si>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</si>
  <si>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</si>
  <si>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</si>
  <si>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</si>
  <si>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</si>
  <si>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</si>
  <si>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</si>
  <si>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</si>
  <si>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</si>
  <si>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</si>
  <si>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</si>
  <si>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</si>
  <si>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</si>
  <si>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</si>
  <si>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</si>
  <si>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</si>
  <si>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</si>
  <si>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</si>
  <si>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</si>
  <si>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</si>
  <si>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</si>
  <si>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</si>
  <si>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</si>
  <si>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</si>
  <si>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</si>
  <si>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</si>
  <si>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</si>
  <si>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</si>
  <si>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</si>
  <si>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</si>
  <si>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</si>
  <si>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</si>
  <si>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</si>
  <si>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</si>
  <si>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</si>
  <si>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</si>
  <si>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</si>
  <si>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</si>
  <si>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</si>
  <si>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</si>
  <si>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</si>
  <si>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</si>
  <si>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</si>
  <si>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</si>
  <si>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</si>
  <si>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</si>
  <si>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</si>
  <si>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</si>
  <si>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</si>
  <si>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</si>
  <si>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</si>
  <si>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</si>
  <si>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</si>
  <si>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</si>
  <si>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</si>
  <si>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</si>
  <si>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</si>
  <si>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</si>
  <si>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</si>
  <si>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</si>
  <si>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</si>
  <si>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</si>
  <si>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</si>
  <si>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</si>
  <si>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</si>
  <si>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</si>
  <si>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</si>
  <si>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</si>
  <si>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</si>
  <si>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</si>
  <si>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</si>
  <si>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</si>
  <si>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</si>
  <si>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</si>
  <si>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</si>
  <si>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</si>
  <si>
    <t>晉安帝14年至15年</t>
  </si>
  <si>
    <t>歷代反賊李弘列表</t>
    <phoneticPr fontId="4" type="noConversion"/>
  </si>
  <si>
    <t>晉安帝16年至19年</t>
    <phoneticPr fontId="4" type="noConversion"/>
  </si>
  <si>
    <t>晉安帝20年至21年</t>
  </si>
  <si>
    <t>晉安帝22年至24年、晉恭帝元年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</si>
</sst>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9"/>
  <sheetViews>
    <sheetView zoomScaleNormal="100" workbookViewId="0">
      <pane ySplit="1" topLeftCell="A2" activePane="bottomLeft" state="frozen"/>
      <selection pane="bottomLeft" activeCell="N3" sqref="N3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721.49152542372883</v>
      </c>
      <c r="P2" s="1">
        <f t="shared" ref="P2:P8" si="6">$C$2+O2</f>
        <v>44740.491525423728</v>
      </c>
      <c r="Q2">
        <f t="shared" ref="Q2:Q8" si="7">(M2-$F$2)*$L$11</f>
        <v>1046.0867343526311</v>
      </c>
      <c r="R2" s="1">
        <f t="shared" ref="R2:R8" si="8">$C$2+Q2</f>
        <v>45065.086734352633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827.59322033898309</v>
      </c>
      <c r="P3" s="1">
        <f t="shared" si="6"/>
        <v>44846.593220338982</v>
      </c>
      <c r="Q3">
        <f t="shared" si="7"/>
        <v>1146.8334503416486</v>
      </c>
      <c r="R3" s="1">
        <f t="shared" si="8"/>
        <v>45165.833450341648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1252</v>
      </c>
      <c r="P4" s="1">
        <f t="shared" si="6"/>
        <v>45271</v>
      </c>
      <c r="Q4">
        <f t="shared" si="7"/>
        <v>1381.9091209826893</v>
      </c>
      <c r="R4" s="1">
        <f t="shared" si="8"/>
        <v>45400.909120982687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1867.3898305084747</v>
      </c>
      <c r="P5" s="1">
        <f t="shared" si="6"/>
        <v>45886.389830508473</v>
      </c>
      <c r="Q5">
        <f t="shared" si="7"/>
        <v>1665.6790376850884</v>
      </c>
      <c r="R5" s="1">
        <f t="shared" si="8"/>
        <v>45684.679037685091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2811.6949152542375</v>
      </c>
      <c r="P6" s="1">
        <f t="shared" si="6"/>
        <v>46830.694915254237</v>
      </c>
      <c r="Q6">
        <f t="shared" si="7"/>
        <v>2199.6366324268806</v>
      </c>
      <c r="R6" s="1">
        <f t="shared" si="8"/>
        <v>46218.636632426882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3119.3898305084745</v>
      </c>
      <c r="P7" s="1">
        <f t="shared" si="6"/>
        <v>47138.389830508473</v>
      </c>
      <c r="Q7">
        <f t="shared" si="7"/>
        <v>2286.9504529506958</v>
      </c>
      <c r="R7" s="1">
        <f t="shared" si="8"/>
        <v>46305.950452950696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3119.3898305084745</v>
      </c>
      <c r="P8" s="1">
        <f t="shared" si="6"/>
        <v>47138.389830508473</v>
      </c>
      <c r="Q8">
        <f t="shared" si="7"/>
        <v>2286.9504529506958</v>
      </c>
      <c r="R8" s="1">
        <f t="shared" si="8"/>
        <v>46305.950452950696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10.610169491525424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1.6791119331502906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9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  <row r="116" spans="1:9" x14ac:dyDescent="0.25">
      <c r="A116">
        <v>826</v>
      </c>
      <c r="B116" t="str">
        <f t="shared" si="16"/>
        <v>卷115</v>
      </c>
      <c r="C116" s="1">
        <v>45412</v>
      </c>
      <c r="D116" s="1">
        <v>45423</v>
      </c>
      <c r="E116">
        <f t="shared" ref="E116" si="148">D116-C116+1</f>
        <v>12</v>
      </c>
      <c r="F116">
        <f t="shared" ref="F116" si="149">G115+1</f>
        <v>409</v>
      </c>
      <c r="G116">
        <v>410</v>
      </c>
      <c r="H116">
        <f t="shared" ref="H116" si="150">IF(F116*G116&lt;0,ABS(F116)+ABS(G116),G116-F116+1)</f>
        <v>2</v>
      </c>
      <c r="I116">
        <f t="shared" ref="I116" si="151">E116/H116</f>
        <v>6</v>
      </c>
    </row>
    <row r="117" spans="1:9" x14ac:dyDescent="0.25">
      <c r="A117">
        <v>827</v>
      </c>
      <c r="B117" t="str">
        <f t="shared" si="16"/>
        <v>卷116</v>
      </c>
      <c r="C117" s="1">
        <v>45425</v>
      </c>
      <c r="D117" s="1">
        <v>45441</v>
      </c>
      <c r="E117">
        <f t="shared" ref="E117" si="152">D117-C117+1</f>
        <v>17</v>
      </c>
      <c r="F117">
        <f t="shared" ref="F117" si="153">G116+1</f>
        <v>411</v>
      </c>
      <c r="G117">
        <v>414</v>
      </c>
      <c r="H117">
        <f t="shared" ref="H117" si="154">IF(F117*G117&lt;0,ABS(F117)+ABS(G117),G117-F117+1)</f>
        <v>4</v>
      </c>
      <c r="I117">
        <f t="shared" ref="I117" si="155">E117/H117</f>
        <v>4.25</v>
      </c>
    </row>
    <row r="118" spans="1:9" x14ac:dyDescent="0.25">
      <c r="A118">
        <v>828</v>
      </c>
      <c r="B118" t="str">
        <f t="shared" si="16"/>
        <v>卷117</v>
      </c>
      <c r="C118" s="1">
        <v>45442</v>
      </c>
      <c r="D118" s="1">
        <v>45451</v>
      </c>
      <c r="E118">
        <f t="shared" ref="E118" si="156">D118-C118+1</f>
        <v>10</v>
      </c>
      <c r="F118">
        <f t="shared" ref="F118" si="157">G117+1</f>
        <v>415</v>
      </c>
      <c r="G118">
        <v>416</v>
      </c>
      <c r="H118">
        <f t="shared" ref="H118" si="158">IF(F118*G118&lt;0,ABS(F118)+ABS(G118),G118-F118+1)</f>
        <v>2</v>
      </c>
      <c r="I118">
        <f t="shared" ref="I118" si="159">E118/H118</f>
        <v>5</v>
      </c>
    </row>
    <row r="119" spans="1:9" x14ac:dyDescent="0.25">
      <c r="A119">
        <v>829</v>
      </c>
      <c r="B119" t="str">
        <f t="shared" si="16"/>
        <v>卷118</v>
      </c>
      <c r="C119" s="1">
        <v>45452</v>
      </c>
      <c r="D119" s="1">
        <v>45462</v>
      </c>
      <c r="E119">
        <f t="shared" ref="E119" si="160">D119-C119+1</f>
        <v>11</v>
      </c>
      <c r="F119">
        <f t="shared" ref="F119" si="161">G118+1</f>
        <v>417</v>
      </c>
      <c r="G119">
        <v>419</v>
      </c>
      <c r="H119">
        <f t="shared" ref="H119" si="162">IF(F119*G119&lt;0,ABS(F119)+ABS(G119),G119-F119+1)</f>
        <v>3</v>
      </c>
      <c r="I119">
        <f t="shared" ref="I119" si="163">E119/H119</f>
        <v>3.6666666666666665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9" activePane="bottomLeft" state="frozen"/>
      <selection pane="bottomLeft" activeCell="H119" sqref="H119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311</v>
      </c>
      <c r="D116">
        <f>VLOOKUP($A116,統計!$A:$G,6,)</f>
        <v>409</v>
      </c>
      <c r="E116">
        <f>VLOOKUP($A116,統計!$A:$G,7,)</f>
        <v>410</v>
      </c>
      <c r="H116" t="s">
        <v>550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312</v>
      </c>
      <c r="D117">
        <f>VLOOKUP($A117,統計!$A:$G,6,)</f>
        <v>411</v>
      </c>
      <c r="E117">
        <f>VLOOKUP($A117,統計!$A:$G,7,)</f>
        <v>414</v>
      </c>
      <c r="G117" t="s">
        <v>551</v>
      </c>
      <c r="H117" t="s">
        <v>552</v>
      </c>
      <c r="I117" t="str">
        <f t="shared" si="1"/>
        <v>827|[卷116](5_筆記/资治通鉴116.html)|晉紀三十八|411|414||歷代反賊李弘列表|晉安帝16年至19年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313</v>
      </c>
      <c r="D118">
        <f>VLOOKUP($A118,統計!$A:$G,6,)</f>
        <v>415</v>
      </c>
      <c r="E118">
        <f>VLOOKUP($A118,統計!$A:$G,7,)</f>
        <v>416</v>
      </c>
      <c r="H118" t="s">
        <v>553</v>
      </c>
      <c r="I118" t="str">
        <f t="shared" si="1"/>
        <v>828|[卷117](5_筆記/资治通鉴117.html)|晉紀三十九|415|416|||晉安帝20年至21年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314</v>
      </c>
      <c r="D119">
        <f>VLOOKUP($A119,統計!$A:$G,6,)</f>
        <v>417</v>
      </c>
      <c r="E119">
        <f>VLOOKUP($A119,統計!$A:$G,7,)</f>
        <v>419</v>
      </c>
      <c r="H119" t="s">
        <v>554</v>
      </c>
      <c r="I119" t="str">
        <f t="shared" si="1"/>
        <v>829|[卷118](5_筆記/资治通鉴118.html)|晉紀四十|417|419|||晉安帝22年至24年、晉恭帝元年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2024-06-18T08:33:59Z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