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3FBC4EB7-5352-4AE3-99B2-E4B28475C434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9" i="1" l="1"/>
  <c r="H109" i="1" s="1"/>
  <c r="E109" i="1"/>
  <c r="C109" i="1"/>
  <c r="B109" i="1"/>
  <c r="C108" i="1"/>
  <c r="E108" i="1" s="1"/>
  <c r="F108" i="1"/>
  <c r="H108" i="1" s="1"/>
  <c r="B108" i="1"/>
  <c r="E107" i="1"/>
  <c r="F107" i="1"/>
  <c r="H107" i="1" s="1"/>
  <c r="B107" i="1"/>
  <c r="C106" i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9" i="1" l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<sst xmlns="http://schemas.openxmlformats.org/spreadsheetml/2006/main" count="550" uniqueCount="544">
  <si>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</si>
  <si>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</si>
  <si>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</si>
  <si>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</si>
  <si>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</si>
  <si>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</si>
  <si>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</si>
  <si>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</si>
  <si>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</si>
  <si>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</si>
  <si>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</si>
  <si>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</si>
  <si>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</si>
  <si>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</si>
  <si>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</si>
  <si>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</si>
  <si>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</si>
  <si>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</si>
  <si>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</si>
  <si>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</si>
  <si>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</si>
  <si>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</si>
  <si>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</si>
  <si>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</si>
  <si>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</si>
  <si>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</si>
  <si>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</si>
  <si>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</si>
  <si>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</si>
  <si>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</si>
  <si>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</si>
  <si>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</si>
  <si>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</si>
  <si>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</si>
  <si>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</si>
  <si>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</si>
  <si>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</si>
  <si>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</si>
  <si>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</si>
  <si>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</si>
  <si>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</si>
  <si>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</si>
  <si>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</si>
  <si>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</si>
  <si>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</si>
  <si>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</si>
  <si>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</si>
  <si>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</si>
  <si>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</si>
  <si>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</si>
  <si>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</si>
  <si>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</si>
  <si>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</si>
  <si>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</si>
  <si>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</si>
  <si>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</si>
  <si>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</si>
  <si>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</si>
  <si>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</si>
  <si>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</si>
  <si>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</si>
  <si>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</si>
  <si>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</si>
  <si>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</si>
  <si>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</si>
  <si>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</si>
  <si>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</si>
  <si>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</si>
  <si>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</si>
  <si>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</si>
  <si>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</si>
  <si>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</si>
  <si>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</si>
  <si>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</si>
  <si>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</si>
  <si>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</si>
  <si>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</si>
  <si>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</si>
  <si>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</si>
  <si>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</si>
  <si>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</si>
  <si>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</si>
  <si>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</si>
  <si>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</si>
  <si>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</si>
  <si>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</si>
  <si>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</si>
  <si>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</si>
  <si>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</si>
  <si>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</si>
  <si>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</si>
  <si>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</si>
  <si>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</si>
  <si>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</si>
  <si>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</si>
  <si>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</si>
  <si>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</si>
  <si>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</si>
  <si>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</si>
  <si>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</si>
  <si>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</si>
  <si>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</si>
  <si>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</si>
  <si>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</si>
  <si>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</si>
  <si>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</si>
  <si>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</si>
  <si>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</si>
  <si>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</si>
  <si>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</si>
  <si>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</si>
  <si>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</si>
  <si>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</si>
  <si>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</si>
  <si>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</si>
  <si>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</si>
  <si>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</si>
  <si>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</si>
  <si>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</si>
  <si>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</si>
  <si>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</si>
  <si>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</si>
  <si>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</si>
  <si>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</si>
  <si>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</si>
  <si>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</si>
  <si>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</si>
  <si>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</si>
  <si>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</si>
  <si>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</si>
  <si>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</si>
  <si>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</si>
  <si>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</si>
  <si>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</si>
  <si>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</si>
  <si>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</si>
  <si>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</si>
  <si>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</si>
  <si>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</si>
  <si>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</si>
  <si>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</si>
  <si>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</si>
  <si>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</si>
  <si>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</si>
  <si>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</si>
  <si>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</si>
  <si>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</si>
  <si>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</si>
  <si>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</si>
  <si>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</si>
  <si>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</si>
  <si>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</si>
  <si>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</si>
  <si>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</si>
  <si>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</si>
  <si>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</si>
  <si>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</si>
  <si>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</si>
  <si>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</si>
  <si>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</si>
  <si>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</si>
  <si>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</si>
  <si>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</si>
  <si>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</si>
  <si>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</si>
  <si>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</si>
  <si>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</si>
  <si>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</si>
  <si>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</si>
  <si>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</si>
  <si>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</si>
  <si>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</si>
  <si>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</si>
  <si>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</si>
  <si>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</si>
  <si>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</si>
  <si>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</si>
  <si>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</si>
  <si>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</si>
  <si>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</si>
  <si>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</si>
  <si>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</si>
  <si>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</si>
  <si>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</si>
  <si>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</si>
  <si>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</si>
  <si>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</si>
  <si>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</si>
  <si>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</si>
  <si>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</si>
  <si>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</si>
  <si>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</si>
  <si>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</si>
  <si>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</si>
  <si>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</si>
  <si>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</si>
  <si>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</si>
  <si>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</si>
  <si>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</si>
  <si>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</si>
  <si>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</si>
  <si>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</si>
  <si>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</si>
  <si>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</si>
  <si>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</si>
  <si>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</si>
  <si>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</si>
  <si>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</si>
  <si>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</si>
  <si>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</si>
  <si>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</si>
  <si>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</si>
  <si>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</si>
  <si>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</si>
  <si>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</si>
  <si>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</si>
  <si>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</si>
  <si>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</si>
  <si>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</si>
  <si>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</si>
  <si>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</si>
  <si>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</si>
  <si>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</si>
  <si>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</si>
  <si>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</si>
  <si>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</si>
  <si>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</si>
  <si>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</si>
  <si>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</si>
  <si>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</si>
  <si>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</si>
  <si>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</si>
  <si>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</si>
  <si>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</si>
  <si>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</si>
  <si>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</si>
  <si>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</si>
  <si>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</si>
  <si>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</si>
  <si>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</si>
  <si>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</si>
  <si>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</si>
  <si>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</si>
  <si>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</si>
  <si>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</si>
  <si>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</si>
  <si>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</si>
  <si>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</si>
  <si>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</si>
  <si>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</si>
  <si>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</si>
  <si>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</si>
  <si>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</si>
  <si>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</si>
  <si>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</si>
  <si>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</si>
  <si>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</si>
  <si>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</si>
  <si>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</si>
  <si>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</si>
  <si>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</si>
  <si>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</si>
  <si>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</si>
  <si>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</si>
  <si>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</si>
  <si>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</si>
  <si>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</si>
  <si>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</si>
  <si>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</si>
  <si>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</si>
  <si>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</si>
  <si>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</si>
  <si>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</si>
  <si>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</si>
  <si>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</si>
  <si>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</si>
  <si>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</si>
  <si>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</si>
  <si>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</si>
  <si>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</si>
  <si>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</si>
  <si>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</si>
  <si>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</si>
  <si>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</si>
  <si>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</si>
  <si>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</si>
  <si>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</si>
  <si>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</si>
  <si>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</si>
  <si>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</si>
  <si>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</si>
  <si>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</si>
  <si>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</si>
  <si>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</si>
  <si>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</si>
  <si>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</si>
  <si>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</si>
  <si>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</si>
  <si>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</si>
  <si>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</si>
  <si>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</si>
  <si>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</si>
  <si>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</si>
  <si>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</si>
  <si>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</si>
  <si>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</si>
  <si>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</si>
  <si>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</si>
  <si>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</si>
  <si>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</si>
  <si>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</si>
  <si>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</si>
  <si>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</si>
  <si>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</si>
  <si>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</si>
  <si>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</si>
  <si>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</si>
  <si>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</si>
  <si>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</si>
  <si>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</si>
  <si>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</si>
  <si>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</si>
  <si>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</si>
  <si>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</si>
  <si>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</si>
  <si>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</si>
  <si>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</si>
  <si>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</si>
  <si>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</si>
  <si>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</si>
  <si>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</si>
  <si>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</si>
  <si>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</si>
  <si>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</si>
  <si>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</si>
  <si>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</si>
  <si>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</si>
  <si>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</si>
  <si>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</si>
  <si>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</si>
  <si>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</si>
  <si>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</si>
  <si>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</si>
  <si>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</si>
  <si>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</si>
  <si>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</si>
  <si>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</si>
  <si>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</si>
  <si>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</si>
  <si>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</si>
  <si>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</si>
  <si>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</si>
  <si>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</si>
  <si>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</si>
  <si>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</si>
  <si>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</si>
  <si>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</si>
  <si>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</si>
  <si>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</si>
  <si>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</si>
  <si>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</si>
  <si>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</si>
  <si>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</si>
  <si>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</si>
  <si>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</si>
  <si>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</si>
  <si>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</si>
  <si>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</si>
  <si>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</si>
  <si>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</si>
  <si>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</si>
  <si>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</si>
  <si>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</si>
  <si>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</si>
  <si>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</si>
  <si>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</si>
  <si>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</si>
  <si>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</si>
  <si>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</si>
  <si>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</si>
  <si>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</si>
  <si>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</si>
  <si>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</si>
  <si>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</si>
  <si>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</si>
  <si>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</si>
  <si>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</si>
  <si>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</si>
  <si>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</si>
  <si>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</si>
  <si>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</si>
  <si>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</si>
  <si>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</si>
  <si>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</si>
  <si>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</si>
  <si>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</si>
  <si>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</si>
  <si>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</si>
  <si>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</si>
  <si>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</si>
  <si>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</si>
  <si>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</si>
  <si>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</si>
  <si>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</si>
  <si>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</si>
  <si>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</si>
  <si>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</si>
  <si>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</si>
  <si>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</si>
  <si>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</si>
  <si>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</si>
  <si>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</si>
  <si>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</si>
  <si>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</si>
  <si>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</si>
  <si>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</si>
  <si>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</si>
  <si>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</si>
  <si>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</si>
  <si>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</si>
  <si>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</si>
  <si>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</si>
  <si>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</si>
  <si>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</si>
  <si>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</si>
  <si>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</si>
  <si>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</si>
  <si>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</si>
  <si>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</si>
  <si>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</si>
  <si>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</si>
  <si>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</si>
  <si>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</si>
  <si>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</si>
  <si>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</si>
  <si>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</si>
  <si>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</si>
  <si>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</si>
  <si>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</si>
  <si>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</si>
  <si>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</si>
  <si>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</si>
  <si>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</si>
  <si>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</si>
  <si>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</si>
  <si>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</si>
  <si>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</si>
  <si>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</si>
  <si>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</si>
  <si>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</si>
  <si>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</si>
  <si>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</si>
  <si>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</si>
  <si>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</si>
  <si>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</si>
  <si>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</si>
  <si>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</si>
  <si>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</si>
  <si>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</si>
  <si>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</si>
  <si>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</si>
  <si>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</si>
  <si>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</si>
  <si>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</si>
  <si>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</si>
  <si>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</si>
  <si>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</si>
  <si>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</si>
  <si>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</si>
  <si>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</si>
  <si>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</si>
  <si>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</si>
  <si>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</si>
  <si>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</si>
  <si>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</si>
  <si>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</si>
  <si>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</si>
  <si>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</si>
  <si>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</si>
  <si>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</si>
  <si>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</si>
  <si>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</si>
  <si>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</si>
  <si>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</si>
  <si>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</si>
  <si>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</si>
  <si>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</si>
  <si>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</si>
  <si>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</si>
  <si>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</si>
  <si>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</si>
  <si>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</si>
  <si>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</si>
  <si>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</si>
  <si>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</si>
  <si>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</si>
  <si>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</si>
  <si>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</si>
  <si>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</si>
  <si>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</si>
  <si>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</si>
  <si>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</si>
  <si>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</si>
  <si>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</si>
  <si>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</si>
  <si>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</si>
  <si>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</si>
  <si>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</si>
  <si>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</si>
  <si>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</si>
  <si>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</si>
  <si>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</si>
  <si>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</si>
  <si>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</si>
  <si>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</si>
  <si>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</si>
  <si>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</si>
  <si>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</si>
  <si>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</si>
  <si>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</si>
  <si>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</si>
  <si>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</si>
  <si>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</si>
  <si>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</si>
  <si>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</si>
  <si>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</si>
  <si>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</si>
  <si>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</si>
  <si>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</si>
  <si>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</si>
  <si>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</si>
  <si>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</si>
  <si>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</si>
  <si>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</si>
  <si>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</si>
  <si>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</si>
  <si>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</si>
  <si>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</si>
  <si>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</si>
  <si>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</si>
  <si>
    <t>晉孝武帝14年至15年</t>
  </si>
  <si>
    <t>晉孝武帝16年至20年</t>
  </si>
  <si>
    <t>慕容段氏婚姻表</t>
    <phoneticPr fontId="4" type="noConversion"/>
  </si>
  <si>
    <t>晉孝武帝21年至25年、晉安帝元年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</si>
</sst>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  <c:pt idx="105">
                  <c:v>卷106</c:v>
                </c:pt>
                <c:pt idx="106">
                  <c:v>卷107</c:v>
                </c:pt>
                <c:pt idx="107">
                  <c:v>卷108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zoomScaleNormal="100" workbookViewId="0">
      <pane ySplit="1" topLeftCell="A52" activePane="bottomLeft" state="frozen"/>
      <selection pane="bottomLeft" activeCell="E109" sqref="E109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710.85185185185185</v>
      </c>
      <c r="P2" s="1">
        <f t="shared" ref="P2:P8" si="6">$C$2+O2</f>
        <v>44729.851851851854</v>
      </c>
      <c r="Q2">
        <f t="shared" ref="Q2:Q8" si="7">(M2-$F$2)*$L$11</f>
        <v>889.02089829165448</v>
      </c>
      <c r="R2" s="1">
        <f t="shared" ref="R2:R8" si="8">$C$2+Q2</f>
        <v>44908.020898291652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815.38888888888891</v>
      </c>
      <c r="P3" s="1">
        <f t="shared" si="6"/>
        <v>44834.388888888891</v>
      </c>
      <c r="Q3">
        <f t="shared" si="7"/>
        <v>974.64088849630821</v>
      </c>
      <c r="R3" s="1">
        <f t="shared" si="8"/>
        <v>44993.640888496309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1233.5370370370372</v>
      </c>
      <c r="P4" s="1">
        <f t="shared" si="6"/>
        <v>45252.537037037036</v>
      </c>
      <c r="Q4">
        <f t="shared" si="7"/>
        <v>1174.4208656405003</v>
      </c>
      <c r="R4" s="1">
        <f t="shared" si="8"/>
        <v>45193.420865640503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1839.851851851852</v>
      </c>
      <c r="P5" s="1">
        <f t="shared" si="6"/>
        <v>45858.851851851854</v>
      </c>
      <c r="Q5">
        <f t="shared" si="7"/>
        <v>1415.5838380502748</v>
      </c>
      <c r="R5" s="1">
        <f t="shared" si="8"/>
        <v>45434.583838050276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2770.2314814814818</v>
      </c>
      <c r="P6" s="1">
        <f t="shared" si="6"/>
        <v>46789.231481481482</v>
      </c>
      <c r="Q6">
        <f t="shared" si="7"/>
        <v>1869.3697861349397</v>
      </c>
      <c r="R6" s="1">
        <f t="shared" si="8"/>
        <v>45888.369786134943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3073.3888888888891</v>
      </c>
      <c r="P7" s="1">
        <f t="shared" si="6"/>
        <v>47092.388888888891</v>
      </c>
      <c r="Q7">
        <f t="shared" si="7"/>
        <v>1943.5737776456394</v>
      </c>
      <c r="R7" s="1">
        <f t="shared" si="8"/>
        <v>45962.573777645637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3073.3888888888891</v>
      </c>
      <c r="P8" s="1">
        <f t="shared" si="6"/>
        <v>47092.388888888891</v>
      </c>
      <c r="Q8">
        <f t="shared" si="7"/>
        <v>1943.5737776456394</v>
      </c>
      <c r="R8" s="1">
        <f t="shared" si="8"/>
        <v>45962.573777645637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10.453703703703704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1.4269998367442287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9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  <row r="107" spans="1:9" x14ac:dyDescent="0.25">
      <c r="A107">
        <v>817</v>
      </c>
      <c r="B107" t="str">
        <f t="shared" si="16"/>
        <v>卷106</v>
      </c>
      <c r="C107" s="1">
        <v>45279</v>
      </c>
      <c r="D107" s="1">
        <v>45297</v>
      </c>
      <c r="E107">
        <f t="shared" ref="E107" si="112">D107-C107+1</f>
        <v>19</v>
      </c>
      <c r="F107">
        <f t="shared" ref="F107" si="113">G106+1</f>
        <v>385</v>
      </c>
      <c r="G107">
        <v>386</v>
      </c>
      <c r="H107">
        <f t="shared" ref="H107" si="114">IF(F107*G107&lt;0,ABS(F107)+ABS(G107),G107-F107+1)</f>
        <v>2</v>
      </c>
      <c r="I107">
        <f t="shared" ref="I107" si="115">E107/H107</f>
        <v>9.5</v>
      </c>
    </row>
    <row r="108" spans="1:9" x14ac:dyDescent="0.25">
      <c r="A108">
        <v>818</v>
      </c>
      <c r="B108" t="str">
        <f t="shared" si="16"/>
        <v>卷107</v>
      </c>
      <c r="C108" s="1">
        <f>D107+1</f>
        <v>45298</v>
      </c>
      <c r="D108" s="1">
        <v>45310</v>
      </c>
      <c r="E108">
        <f t="shared" ref="E108" si="116">D108-C108+1</f>
        <v>13</v>
      </c>
      <c r="F108">
        <f t="shared" ref="F108" si="117">G107+1</f>
        <v>387</v>
      </c>
      <c r="G108">
        <v>391</v>
      </c>
      <c r="H108">
        <f t="shared" ref="H108" si="118">IF(F108*G108&lt;0,ABS(F108)+ABS(G108),G108-F108+1)</f>
        <v>5</v>
      </c>
      <c r="I108">
        <f t="shared" ref="I108" si="119">E108/H108</f>
        <v>2.6</v>
      </c>
    </row>
    <row r="109" spans="1:9" x14ac:dyDescent="0.25">
      <c r="A109">
        <v>819</v>
      </c>
      <c r="B109" t="str">
        <f t="shared" si="16"/>
        <v>卷108</v>
      </c>
      <c r="C109" s="1">
        <f>D108+1</f>
        <v>45311</v>
      </c>
      <c r="D109" s="1">
        <v>45323</v>
      </c>
      <c r="E109">
        <f t="shared" ref="E109" si="120">D109-C109+1</f>
        <v>13</v>
      </c>
      <c r="F109">
        <f t="shared" ref="F109" si="121">G108+1</f>
        <v>392</v>
      </c>
      <c r="G109">
        <v>396</v>
      </c>
      <c r="H109">
        <f t="shared" ref="H109" si="122">IF(F109*G109&lt;0,ABS(F109)+ABS(G109),G109-F109+1)</f>
        <v>5</v>
      </c>
      <c r="I109">
        <f t="shared" ref="I109" si="123">E109/H109</f>
        <v>2.6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zoomScaleNormal="100" workbookViewId="0">
      <pane ySplit="1" topLeftCell="A81" activePane="bottomLeft" state="frozen"/>
      <selection pane="bottomLeft" activeCell="I109" sqref="I109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str">
        <f>VLOOKUP($A107,統計!$A:$G,2,)</f>
        <v>卷106</v>
      </c>
      <c r="C107" t="s">
        <v>302</v>
      </c>
      <c r="D107">
        <f>VLOOKUP($A107,統計!$A:$G,6,)</f>
        <v>385</v>
      </c>
      <c r="E107">
        <f>VLOOKUP($A107,統計!$A:$G,7,)</f>
        <v>386</v>
      </c>
      <c r="H107" t="s">
        <v>540</v>
      </c>
      <c r="I107" t="str">
        <f t="shared" si="1"/>
        <v>817|[卷106](5_筆記/资治通鉴106.html)|晉紀二十八|385|386|||晉孝武帝14年至15年</v>
      </c>
    </row>
    <row r="108" spans="1:9" x14ac:dyDescent="0.25">
      <c r="A108">
        <v>818</v>
      </c>
      <c r="B108" t="str">
        <f>VLOOKUP($A108,統計!$A:$G,2,)</f>
        <v>卷107</v>
      </c>
      <c r="C108" t="s">
        <v>303</v>
      </c>
      <c r="D108">
        <f>VLOOKUP($A108,統計!$A:$G,6,)</f>
        <v>387</v>
      </c>
      <c r="E108">
        <f>VLOOKUP($A108,統計!$A:$G,7,)</f>
        <v>391</v>
      </c>
      <c r="H108" t="s">
        <v>541</v>
      </c>
      <c r="I108" t="str">
        <f t="shared" si="1"/>
        <v>818|[卷107](5_筆記/资治通鉴107.html)|晉紀二十九|387|391|||晉孝武帝16年至20年</v>
      </c>
    </row>
    <row r="109" spans="1:9" x14ac:dyDescent="0.25">
      <c r="A109">
        <v>819</v>
      </c>
      <c r="B109" t="str">
        <f>VLOOKUP($A109,統計!$A:$G,2,)</f>
        <v>卷108</v>
      </c>
      <c r="C109" t="s">
        <v>304</v>
      </c>
      <c r="D109">
        <f>VLOOKUP($A109,統計!$A:$G,6,)</f>
        <v>392</v>
      </c>
      <c r="E109">
        <f>VLOOKUP($A109,統計!$A:$G,7,)</f>
        <v>396</v>
      </c>
      <c r="G109" t="s">
        <v>542</v>
      </c>
      <c r="H109" t="s">
        <v>543</v>
      </c>
      <c r="I109" t="str">
        <f t="shared" si="1"/>
        <v>819|[卷108](5_筆記/资治通鉴108.html)|晉紀三十|392|396||慕容段氏婚姻表|晉孝武帝21年至25年、晉安帝元年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2024-01-31T04:44:49Z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