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nazhi\Documents\Coding\KPA\Folder_Ini\Templates\"/>
    </mc:Choice>
  </mc:AlternateContent>
  <xr:revisionPtr revIDLastSave="0" documentId="13_ncr:1_{FF99EC4A-3396-4ACB-824E-B0D567BFD836}" xr6:coauthVersionLast="47" xr6:coauthVersionMax="47" xr10:uidLastSave="{00000000-0000-0000-0000-000000000000}"/>
  <bookViews>
    <workbookView xWindow="22920" yWindow="-120" windowWidth="29040" windowHeight="15840" tabRatio="750" xr2:uid="{00000000-000D-0000-FFFF-FFFF00000000}"/>
  </bookViews>
  <sheets>
    <sheet name="draft" sheetId="228" r:id="rId1"/>
  </sheets>
  <externalReferences>
    <externalReference r:id="rId2"/>
  </externalReferences>
  <definedNames>
    <definedName name="Control_Summary" localSheetId="0">draft!$K$65</definedName>
    <definedName name="Control_Summary">#REF!</definedName>
    <definedName name="Radar_Subsystem" localSheetId="0">'[1]Cost of Equipment'!$C$5,'[1]Cost of Equipment'!#REF!</definedName>
    <definedName name="Radar_Subsystem">'[1]Cost of Equipment'!$C$5,'[1]Cost of Equipment'!#REF!</definedName>
    <definedName name="Radar_Subsystem_Terma" localSheetId="0">'[1]Cost of Equipment'!#REF!</definedName>
    <definedName name="Radar_Subsystem_Terma">'[1]Cost of Equipment'!#REF!</definedName>
    <definedName name="XXXX">#REF!</definedName>
    <definedName name="YYYY">'[1]Cost of Equipment'!$C$5,'[1]Cost of Equipment'!#REF!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28" l="1"/>
  <c r="O78" i="228"/>
  <c r="N78" i="228"/>
  <c r="P137" i="228" l="1"/>
  <c r="O137" i="228"/>
  <c r="N137" i="228"/>
  <c r="P136" i="228"/>
  <c r="O136" i="228"/>
  <c r="N136" i="228"/>
  <c r="P139" i="228"/>
  <c r="O139" i="228"/>
  <c r="N139" i="228"/>
  <c r="P140" i="228"/>
  <c r="O140" i="228"/>
  <c r="N140" i="228"/>
  <c r="P135" i="228"/>
  <c r="O135" i="228"/>
  <c r="N135" i="228"/>
  <c r="P125" i="228"/>
  <c r="O125" i="228"/>
  <c r="N125" i="228"/>
  <c r="N42" i="228" l="1"/>
  <c r="K46" i="228" l="1"/>
  <c r="K48" i="228"/>
  <c r="P91" i="228" l="1"/>
  <c r="O91" i="228"/>
  <c r="N91" i="228"/>
  <c r="P156" i="228" l="1"/>
  <c r="O156" i="228"/>
  <c r="N156" i="228"/>
  <c r="P154" i="228"/>
  <c r="O154" i="228"/>
  <c r="N154" i="228"/>
  <c r="P153" i="228"/>
  <c r="O153" i="228"/>
  <c r="N153" i="228"/>
  <c r="P151" i="228"/>
  <c r="O151" i="228"/>
  <c r="N151" i="228"/>
  <c r="P149" i="228"/>
  <c r="O149" i="228"/>
  <c r="N149" i="228"/>
  <c r="P148" i="228"/>
  <c r="O148" i="228"/>
  <c r="N148" i="228"/>
  <c r="P147" i="228"/>
  <c r="O147" i="228"/>
  <c r="N147" i="228"/>
  <c r="P146" i="228"/>
  <c r="O146" i="228"/>
  <c r="N146" i="228"/>
  <c r="P145" i="228"/>
  <c r="O145" i="228"/>
  <c r="N145" i="228"/>
  <c r="P134" i="228"/>
  <c r="O134" i="228"/>
  <c r="N134" i="228"/>
  <c r="P133" i="228"/>
  <c r="O133" i="228"/>
  <c r="N133" i="228"/>
  <c r="P132" i="228"/>
  <c r="O132" i="228"/>
  <c r="N132" i="228"/>
  <c r="P131" i="228"/>
  <c r="O131" i="228"/>
  <c r="N131" i="228"/>
  <c r="P130" i="228"/>
  <c r="O130" i="228"/>
  <c r="N130" i="228"/>
  <c r="P129" i="228"/>
  <c r="O129" i="228"/>
  <c r="N129" i="228"/>
  <c r="P124" i="228"/>
  <c r="O124" i="228"/>
  <c r="N124" i="228"/>
  <c r="P123" i="228"/>
  <c r="O123" i="228"/>
  <c r="N123" i="228"/>
  <c r="P122" i="228"/>
  <c r="O122" i="228"/>
  <c r="N122" i="228"/>
  <c r="P121" i="228"/>
  <c r="O121" i="228"/>
  <c r="N121" i="228"/>
  <c r="P120" i="228"/>
  <c r="O120" i="228"/>
  <c r="N120" i="228"/>
  <c r="P119" i="228"/>
  <c r="O119" i="228"/>
  <c r="N119" i="228"/>
  <c r="P118" i="228"/>
  <c r="O118" i="228"/>
  <c r="N118" i="228"/>
  <c r="P117" i="228"/>
  <c r="O117" i="228"/>
  <c r="N117" i="228"/>
  <c r="P116" i="228"/>
  <c r="O116" i="228"/>
  <c r="N116" i="228"/>
  <c r="P115" i="228"/>
  <c r="O115" i="228"/>
  <c r="N115" i="228"/>
  <c r="P114" i="228"/>
  <c r="O114" i="228"/>
  <c r="N114" i="228"/>
  <c r="P113" i="228"/>
  <c r="O113" i="228"/>
  <c r="N113" i="228"/>
  <c r="P112" i="228"/>
  <c r="O112" i="228"/>
  <c r="N112" i="228"/>
  <c r="P111" i="228"/>
  <c r="O111" i="228"/>
  <c r="N111" i="228"/>
  <c r="P110" i="228"/>
  <c r="O110" i="228"/>
  <c r="N110" i="228"/>
  <c r="P108" i="228"/>
  <c r="O108" i="228"/>
  <c r="N108" i="228"/>
  <c r="P107" i="228"/>
  <c r="O107" i="228"/>
  <c r="N107" i="228"/>
  <c r="P106" i="228"/>
  <c r="O106" i="228"/>
  <c r="N106" i="228"/>
  <c r="P105" i="228"/>
  <c r="O105" i="228"/>
  <c r="N105" i="228"/>
  <c r="P104" i="228"/>
  <c r="O104" i="228"/>
  <c r="N104" i="228"/>
  <c r="P103" i="228"/>
  <c r="O103" i="228"/>
  <c r="N103" i="228"/>
  <c r="P101" i="228"/>
  <c r="O101" i="228"/>
  <c r="N101" i="228"/>
  <c r="P100" i="228"/>
  <c r="O100" i="228"/>
  <c r="N100" i="228"/>
  <c r="P99" i="228"/>
  <c r="O99" i="228"/>
  <c r="N99" i="228"/>
  <c r="P98" i="228"/>
  <c r="O98" i="228"/>
  <c r="N98" i="228"/>
  <c r="P97" i="228"/>
  <c r="O97" i="228"/>
  <c r="N97" i="228"/>
  <c r="P96" i="228"/>
  <c r="O96" i="228"/>
  <c r="N96" i="228"/>
  <c r="P95" i="228"/>
  <c r="O95" i="228"/>
  <c r="N95" i="228"/>
  <c r="P94" i="228"/>
  <c r="O94" i="228"/>
  <c r="N94" i="228"/>
  <c r="P93" i="228"/>
  <c r="O93" i="228"/>
  <c r="N93" i="228"/>
  <c r="P90" i="228"/>
  <c r="O90" i="228"/>
  <c r="N90" i="228"/>
  <c r="P89" i="228"/>
  <c r="O89" i="228"/>
  <c r="N89" i="228"/>
  <c r="P87" i="228"/>
  <c r="O87" i="228"/>
  <c r="N87" i="228"/>
  <c r="P86" i="228"/>
  <c r="O86" i="228"/>
  <c r="N86" i="228"/>
  <c r="P85" i="228"/>
  <c r="O85" i="228"/>
  <c r="N85" i="228"/>
  <c r="P83" i="228"/>
  <c r="O83" i="228"/>
  <c r="N83" i="228"/>
  <c r="P82" i="228"/>
  <c r="O82" i="228"/>
  <c r="N82" i="228"/>
  <c r="P81" i="228"/>
  <c r="O81" i="228"/>
  <c r="N81" i="228"/>
  <c r="P79" i="228"/>
  <c r="O79" i="228"/>
  <c r="N79" i="228"/>
  <c r="P77" i="228"/>
  <c r="O77" i="228"/>
  <c r="N77" i="228"/>
  <c r="P76" i="228"/>
  <c r="O76" i="228"/>
  <c r="N76" i="228"/>
  <c r="P75" i="228"/>
  <c r="O75" i="228"/>
  <c r="N75" i="228"/>
  <c r="P74" i="228"/>
  <c r="O74" i="228"/>
  <c r="N74" i="228"/>
  <c r="P73" i="228"/>
  <c r="O73" i="228"/>
  <c r="N73" i="228"/>
  <c r="P72" i="228"/>
  <c r="O72" i="228"/>
  <c r="N72" i="228"/>
  <c r="P71" i="228"/>
  <c r="O71" i="228"/>
  <c r="N71" i="228"/>
  <c r="P70" i="228"/>
  <c r="O70" i="228"/>
  <c r="N70" i="228"/>
  <c r="P69" i="228"/>
  <c r="O69" i="228"/>
  <c r="N69" i="228"/>
  <c r="P68" i="228"/>
  <c r="O68" i="228"/>
  <c r="N68" i="228"/>
  <c r="P67" i="228"/>
  <c r="O67" i="228"/>
  <c r="N67" i="228"/>
  <c r="P66" i="228"/>
  <c r="O66" i="228"/>
  <c r="N66" i="228"/>
  <c r="I65" i="228"/>
  <c r="G65" i="228"/>
  <c r="E65" i="228"/>
  <c r="D65" i="228"/>
  <c r="N57" i="228"/>
  <c r="M56" i="228"/>
  <c r="N56" i="228" s="1"/>
  <c r="D56" i="228"/>
  <c r="M55" i="228"/>
  <c r="N55" i="228" s="1"/>
  <c r="O52" i="228"/>
  <c r="O51" i="228"/>
  <c r="E51" i="228"/>
  <c r="O50" i="228"/>
  <c r="O49" i="228"/>
  <c r="O48" i="228"/>
  <c r="O47" i="228"/>
  <c r="O46" i="228"/>
  <c r="O45" i="228"/>
  <c r="M41" i="228"/>
  <c r="M40" i="228"/>
  <c r="N40" i="228" s="1"/>
  <c r="M39" i="228"/>
  <c r="N39" i="228" s="1"/>
  <c r="M38" i="228"/>
  <c r="M37" i="228"/>
  <c r="E37" i="228"/>
  <c r="I37" i="228" s="1"/>
  <c r="M36" i="228"/>
  <c r="E36" i="228"/>
  <c r="G36" i="228" s="1"/>
  <c r="E35" i="228"/>
  <c r="G35" i="228" s="1"/>
  <c r="M34" i="228"/>
  <c r="E34" i="228"/>
  <c r="I34" i="228" s="1"/>
  <c r="E33" i="228"/>
  <c r="I33" i="228" s="1"/>
  <c r="E32" i="228"/>
  <c r="I32" i="228" s="1"/>
  <c r="E31" i="228"/>
  <c r="G31" i="228" s="1"/>
  <c r="M30" i="228"/>
  <c r="E30" i="228"/>
  <c r="G30" i="228" s="1"/>
  <c r="E29" i="228"/>
  <c r="I29" i="228" s="1"/>
  <c r="E27" i="228"/>
  <c r="I27" i="228" s="1"/>
  <c r="E24" i="228"/>
  <c r="I24" i="228" s="1"/>
  <c r="E23" i="228"/>
  <c r="I23" i="228" s="1"/>
  <c r="E22" i="228"/>
  <c r="G22" i="228" s="1"/>
  <c r="E21" i="228"/>
  <c r="I21" i="228" s="1"/>
  <c r="E20" i="228"/>
  <c r="I20" i="228" s="1"/>
  <c r="I19" i="228"/>
  <c r="G19" i="228"/>
  <c r="I18" i="228"/>
  <c r="G18" i="228"/>
  <c r="I17" i="228"/>
  <c r="G17" i="228"/>
  <c r="D12" i="228"/>
  <c r="D55" i="228" s="1"/>
  <c r="F11" i="228"/>
  <c r="F10" i="228"/>
  <c r="F9" i="228"/>
  <c r="F8" i="228"/>
  <c r="I36" i="228" l="1"/>
  <c r="I31" i="228"/>
  <c r="G27" i="228"/>
  <c r="G32" i="228"/>
  <c r="G34" i="228"/>
  <c r="G24" i="228"/>
  <c r="O63" i="228"/>
  <c r="P63" i="228"/>
  <c r="N63" i="228"/>
  <c r="O60" i="228" s="1"/>
  <c r="P60" i="228" s="1"/>
  <c r="G20" i="228"/>
  <c r="N36" i="228"/>
  <c r="N41" i="228"/>
  <c r="G37" i="228"/>
  <c r="G33" i="228"/>
  <c r="F12" i="228"/>
  <c r="E25" i="228" s="1"/>
  <c r="I22" i="228"/>
  <c r="I30" i="228"/>
  <c r="I35" i="228"/>
  <c r="E50" i="228"/>
  <c r="G23" i="228"/>
  <c r="N30" i="228"/>
  <c r="D45" i="228"/>
  <c r="G21" i="228"/>
  <c r="G29" i="228"/>
  <c r="N34" i="228"/>
  <c r="N38" i="228"/>
  <c r="N37" i="228"/>
  <c r="I25" i="228" l="1"/>
  <c r="G25" i="228"/>
  <c r="M60" i="228"/>
  <c r="O61" i="228"/>
  <c r="N60" i="228"/>
  <c r="E38" i="228"/>
  <c r="I38" i="228" s="1"/>
  <c r="E26" i="228"/>
  <c r="I26" i="228" s="1"/>
  <c r="E28" i="228"/>
  <c r="G28" i="228" s="1"/>
  <c r="E39" i="228"/>
  <c r="G39" i="228" s="1"/>
  <c r="E48" i="228"/>
  <c r="I39" i="228" l="1"/>
  <c r="I28" i="228"/>
  <c r="M35" i="228" s="1"/>
  <c r="N35" i="228" s="1"/>
  <c r="G26" i="228"/>
  <c r="N61" i="228"/>
  <c r="P61" i="228"/>
  <c r="M61" i="228"/>
  <c r="G38" i="228"/>
  <c r="M31" i="228" l="1"/>
  <c r="N31" i="228" s="1"/>
  <c r="I16" i="228"/>
  <c r="G16" i="228"/>
</calcChain>
</file>

<file path=xl/sharedStrings.xml><?xml version="1.0" encoding="utf-8"?>
<sst xmlns="http://schemas.openxmlformats.org/spreadsheetml/2006/main" count="211" uniqueCount="184">
  <si>
    <t>LIST!A1</t>
  </si>
  <si>
    <t>m/w</t>
  </si>
  <si>
    <t>Control centre full</t>
  </si>
  <si>
    <t>Control centre simple</t>
  </si>
  <si>
    <t>Remote site full</t>
  </si>
  <si>
    <t>Remote site simple</t>
  </si>
  <si>
    <t>Work description</t>
  </si>
  <si>
    <t>Work-time (m/d)</t>
  </si>
  <si>
    <t>Tender preparation</t>
  </si>
  <si>
    <t>Notes</t>
  </si>
  <si>
    <t>System design, including:</t>
  </si>
  <si>
    <t>Wiring Diagram (Electrical, Grounding, Surge Protectors, Radar Assembly, Junction Boxes, etc.)  (per site)</t>
  </si>
  <si>
    <t>Execution of Site Survey</t>
  </si>
  <si>
    <t>System installation and commissioning</t>
  </si>
  <si>
    <t>VTS operators/engineers training</t>
  </si>
  <si>
    <t>Corrective maintenance</t>
  </si>
  <si>
    <t>Compliance Matrix</t>
  </si>
  <si>
    <t>Project Name:</t>
  </si>
  <si>
    <t>Project Code:</t>
  </si>
  <si>
    <t>Filing date:</t>
  </si>
  <si>
    <t>Site Survey</t>
  </si>
  <si>
    <t>FAT</t>
  </si>
  <si>
    <t>Installation</t>
  </si>
  <si>
    <t>Implementation</t>
  </si>
  <si>
    <t>Project Engineer:</t>
  </si>
  <si>
    <t>Rack</t>
  </si>
  <si>
    <t>Project Manager:</t>
  </si>
  <si>
    <t>CC full</t>
  </si>
  <si>
    <t>CC simple</t>
  </si>
  <si>
    <t>RS full</t>
  </si>
  <si>
    <t>RS simple</t>
  </si>
  <si>
    <t>Work-time base (m/d)</t>
  </si>
  <si>
    <t>Work-time per system (m/d)</t>
  </si>
  <si>
    <t>Base (m/w)</t>
  </si>
  <si>
    <t>Risks (m/w)</t>
  </si>
  <si>
    <t>Risks (30% small … 200% large scale project)</t>
  </si>
  <si>
    <t>Risks (30% small … 80% large scale project)</t>
  </si>
  <si>
    <t>WEB Server</t>
  </si>
  <si>
    <t>CCTV performance calculation</t>
  </si>
  <si>
    <t>Time Server</t>
  </si>
  <si>
    <t>Servers</t>
  </si>
  <si>
    <t>Database Server</t>
  </si>
  <si>
    <t>Equipment</t>
  </si>
  <si>
    <t>VTS Server</t>
  </si>
  <si>
    <t>Recording Server</t>
  </si>
  <si>
    <t>AIS</t>
  </si>
  <si>
    <t>CCTV</t>
  </si>
  <si>
    <t>RDF</t>
  </si>
  <si>
    <t>Radar</t>
  </si>
  <si>
    <t>Execution of SAT/PAT</t>
  </si>
  <si>
    <t>AIS Receiver</t>
  </si>
  <si>
    <t>Additional</t>
  </si>
  <si>
    <t>Sensor Server</t>
  </si>
  <si>
    <t>190% by default</t>
  </si>
  <si>
    <t>Qty. of engineers in the team</t>
  </si>
  <si>
    <t>Qty. of team’s trips</t>
  </si>
  <si>
    <t>Supervision of civil and installation works performed by subcontractors</t>
  </si>
  <si>
    <t>Qty</t>
  </si>
  <si>
    <t>Rate</t>
  </si>
  <si>
    <t>Qty of  sites</t>
  </si>
  <si>
    <t>Qty of  sensor's types</t>
  </si>
  <si>
    <t>Radar performance calculation (per sensor)</t>
  </si>
  <si>
    <t>VHF/AIS performance calculation Global Mapper (per sensor)</t>
  </si>
  <si>
    <t>Network performance calculation</t>
  </si>
  <si>
    <t>System Technical Description</t>
  </si>
  <si>
    <t>Master plan</t>
  </si>
  <si>
    <t>Dataflow diagram</t>
  </si>
  <si>
    <t>Telecommunication plan</t>
  </si>
  <si>
    <t>Site Plan (equipment layout on site)</t>
  </si>
  <si>
    <t>Design of Equipment Container (per unit)</t>
  </si>
  <si>
    <t>Design of Mast/Tower (per unit)</t>
  </si>
  <si>
    <t>System design</t>
  </si>
  <si>
    <t>Design of Operator Console (per unit)</t>
  </si>
  <si>
    <t>Installation requirements</t>
  </si>
  <si>
    <t>Civil and installation work specification</t>
  </si>
  <si>
    <t>Factory Acceptance Test procedure</t>
  </si>
  <si>
    <t>Site Acceptance Test procedure</t>
  </si>
  <si>
    <t>Scope of supply</t>
  </si>
  <si>
    <t>Selection of third-party equipment and subsystems</t>
  </si>
  <si>
    <t>Total qty. of trips</t>
  </si>
  <si>
    <t>Remote Preventive Maintenance (every 6 Months)</t>
  </si>
  <si>
    <t>Onsite Preventive Maintenance (every 12 Months)</t>
  </si>
  <si>
    <t>Block Diagrams</t>
  </si>
  <si>
    <t>Connection Layouts</t>
  </si>
  <si>
    <t>Annual</t>
  </si>
  <si>
    <r>
      <t xml:space="preserve">Remote Preventive Maintenance: every </t>
    </r>
    <r>
      <rPr>
        <b/>
        <sz val="11"/>
        <color rgb="FFFF0000"/>
        <rFont val="Calibri"/>
        <family val="2"/>
        <charset val="204"/>
      </rPr>
      <t>6</t>
    </r>
    <r>
      <rPr>
        <sz val="11"/>
        <color theme="1"/>
        <rFont val="Calibri"/>
        <family val="2"/>
        <charset val="204"/>
      </rPr>
      <t xml:space="preserve"> Months</t>
    </r>
  </si>
  <si>
    <r>
      <t xml:space="preserve">Onsite Preventive Maintenance: every </t>
    </r>
    <r>
      <rPr>
        <b/>
        <sz val="11"/>
        <color rgb="FFFF0000"/>
        <rFont val="Calibri"/>
        <family val="2"/>
        <charset val="204"/>
      </rPr>
      <t>12</t>
    </r>
    <r>
      <rPr>
        <sz val="11"/>
        <color theme="1"/>
        <rFont val="Calibri"/>
        <family val="2"/>
        <charset val="204"/>
      </rPr>
      <t xml:space="preserve"> Months</t>
    </r>
  </si>
  <si>
    <t>Tender/Bid preparation Work-time budget for SBS engineers</t>
  </si>
  <si>
    <t>Project Implementation Work-time budget for SBS engineers</t>
  </si>
  <si>
    <t>System assembling and configuration at workbench</t>
  </si>
  <si>
    <t>Execution of Wartsila FAT and/or participation at suppliers FAT(s)</t>
  </si>
  <si>
    <t>Maintenance Plan</t>
  </si>
  <si>
    <t>Trips estimation for SBS engineers</t>
  </si>
  <si>
    <t>Assembling and configuration at workbench</t>
  </si>
  <si>
    <t>Installation and commissioning</t>
  </si>
  <si>
    <t>SAT/PAT</t>
  </si>
  <si>
    <t>Annual Maintenance Work-time budget for SBS engineers</t>
  </si>
  <si>
    <t>Wartsila FAT and/or suppliers FAT(s)</t>
  </si>
  <si>
    <t>ref.</t>
  </si>
  <si>
    <t>BME</t>
  </si>
  <si>
    <t>Meteo</t>
  </si>
  <si>
    <t>Water Level Sensor</t>
  </si>
  <si>
    <t>Existing Meteo station with NMEA output</t>
  </si>
  <si>
    <t>Buoy (Wave Height Meter, Water Current Sensor)</t>
  </si>
  <si>
    <t>Storage</t>
  </si>
  <si>
    <t>TrAN System Controller</t>
  </si>
  <si>
    <t>TrAN Client Server</t>
  </si>
  <si>
    <t>Operator WS</t>
  </si>
  <si>
    <t>Operator Console (Furniture)</t>
  </si>
  <si>
    <t>Network</t>
  </si>
  <si>
    <t>Switch Unmanaged</t>
  </si>
  <si>
    <t>Switch Managed</t>
  </si>
  <si>
    <t>Router/ L3 Switch</t>
  </si>
  <si>
    <t>Firewall</t>
  </si>
  <si>
    <t>Microwave equipment (per link)</t>
  </si>
  <si>
    <t>Rack Assembly</t>
  </si>
  <si>
    <t>Power</t>
  </si>
  <si>
    <t>DG Set</t>
  </si>
  <si>
    <t>dGPS</t>
  </si>
  <si>
    <t>dGPS Receiver</t>
  </si>
  <si>
    <t>Total m/d:</t>
  </si>
  <si>
    <t>Terma 5000 series Single TxRx</t>
  </si>
  <si>
    <t>Terma 5000 series Dual TxRx</t>
  </si>
  <si>
    <t>Terma 2001i</t>
  </si>
  <si>
    <t>Terma Service Display for 2001i</t>
  </si>
  <si>
    <t>GEM RT0325D (upmast)</t>
  </si>
  <si>
    <t>GEM RT0325D (downmast)</t>
  </si>
  <si>
    <t>GEM Sentinel Series</t>
  </si>
  <si>
    <t>JRC NKE-2254 9ft</t>
  </si>
  <si>
    <t>GEM NKE-2254 9ft</t>
  </si>
  <si>
    <t>Any radar slave connection</t>
  </si>
  <si>
    <t>Oxalis XP40</t>
  </si>
  <si>
    <t>Oxalis Pan Tilt + any Camera+ any Housing</t>
  </si>
  <si>
    <t>Silent Sentinel OPT-XXX</t>
  </si>
  <si>
    <t>Elman AIS BS ABT1103</t>
  </si>
  <si>
    <t>Kongsberg AIS BS 610</t>
  </si>
  <si>
    <t>Rhotheta RT800/RT1000</t>
  </si>
  <si>
    <t>Rohde&amp; Schwarz DDF200M</t>
  </si>
  <si>
    <t>VHF Radio</t>
  </si>
  <si>
    <t>JRC JRV-600</t>
  </si>
  <si>
    <t>Omnitronics Altus</t>
  </si>
  <si>
    <t>Omnitronics IPR 100/400</t>
  </si>
  <si>
    <t>MF/HF Radio</t>
  </si>
  <si>
    <t>JRC JSS-2250</t>
  </si>
  <si>
    <t>Vaisala WXT530 Series</t>
  </si>
  <si>
    <t>Vaisala PWD</t>
  </si>
  <si>
    <t>Gill MetPak</t>
  </si>
  <si>
    <t>SHORT SPECIFICATION OF THE SYSTEM</t>
  </si>
  <si>
    <t>VMware virtual platform</t>
  </si>
  <si>
    <t>Base (m/d)</t>
  </si>
  <si>
    <t>Risks (m/d)</t>
  </si>
  <si>
    <t>Total (m/d)</t>
  </si>
  <si>
    <t>Audio Server (Audio Processor with analog audio recording)</t>
  </si>
  <si>
    <t>Audio Server (Audio Processor with RTP audio recording)</t>
  </si>
  <si>
    <t>Radio Console PC + Display + Omnitronics Alto + AFI</t>
  </si>
  <si>
    <t>Radio Console PC + Display + Omnitronics RediTalk</t>
  </si>
  <si>
    <t>UPS Rackmount</t>
  </si>
  <si>
    <t xml:space="preserve"> year(s)</t>
  </si>
  <si>
    <t>ICS</t>
  </si>
  <si>
    <t>ODU PC + Display</t>
  </si>
  <si>
    <t>CCTV ODU PC + Display</t>
  </si>
  <si>
    <t>Elman RTV 1124 (BS of 3x radios)</t>
  </si>
  <si>
    <t>Spectra MX 800 (BS of 3x radios)</t>
  </si>
  <si>
    <t>Jotron 7000 series (BS of 3x radios)</t>
  </si>
  <si>
    <t>Sailor any desk mount</t>
  </si>
  <si>
    <t>Existing RDF integration</t>
  </si>
  <si>
    <t>GMDSS PC + Display</t>
  </si>
  <si>
    <t>Radio Management Server RMS</t>
  </si>
  <si>
    <t>Annual Onsite Preventive Maintenance (every 12 Months)</t>
  </si>
  <si>
    <t>Video Management Server VMS</t>
  </si>
  <si>
    <t>Network Management Server NMS (PRTG)</t>
  </si>
  <si>
    <t>Deploy the Advanced Intelligent Maneuvering (AIM)</t>
  </si>
  <si>
    <t>AIM Server</t>
  </si>
  <si>
    <t>Navi-Port PC + Display</t>
  </si>
  <si>
    <t>WEB workstation PC + Display</t>
  </si>
  <si>
    <t>3D VTS PC + Display</t>
  </si>
  <si>
    <t>VTS Simulator</t>
  </si>
  <si>
    <t>VTS Traineer PC + Display</t>
  </si>
  <si>
    <t>Instructor PC + Display</t>
  </si>
  <si>
    <t>FAT, m/d</t>
  </si>
  <si>
    <t>Installation, m/d</t>
  </si>
  <si>
    <t>Configuration, m/d</t>
  </si>
  <si>
    <t>Radar Processor (incl. VARP)</t>
  </si>
  <si>
    <t>RPU-5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</si>
</sst>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#,##0\ [$€-40B]"/>
    <numFmt numFmtId="168" formatCode="_-* #,##0.0\ _₽_-;\-* #,##0.0\ _₽_-;_-* &quot;-&quot;?\ _₽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1"/>
      <color rgb="FF00B0F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B0F0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8" fillId="0" borderId="0"/>
    <xf numFmtId="0" fontId="8" fillId="0" borderId="0"/>
    <xf numFmtId="0" fontId="9" fillId="0" borderId="0"/>
    <xf numFmtId="0" fontId="6" fillId="0" borderId="0"/>
    <xf numFmtId="167" fontId="7" fillId="0" borderId="0"/>
  </cellStyleXfs>
  <cellXfs count="148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1" fillId="0" borderId="0" xfId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7" applyNumberFormat="1" applyFont="1"/>
    <xf numFmtId="164" fontId="1" fillId="0" borderId="0" xfId="7" applyNumberFormat="1" applyFont="1"/>
    <xf numFmtId="164" fontId="1" fillId="0" borderId="0" xfId="7" applyNumberFormat="1" applyFont="1" applyAlignment="1">
      <alignment horizontal="center" wrapText="1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vertical="center"/>
    </xf>
    <xf numFmtId="164" fontId="1" fillId="0" borderId="0" xfId="0" applyNumberFormat="1" applyFont="1"/>
    <xf numFmtId="0" fontId="1" fillId="0" borderId="16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 wrapText="1"/>
    </xf>
    <xf numFmtId="0" fontId="1" fillId="0" borderId="9" xfId="0" applyFont="1" applyBorder="1"/>
    <xf numFmtId="49" fontId="3" fillId="0" borderId="29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/>
    </xf>
    <xf numFmtId="49" fontId="1" fillId="0" borderId="6" xfId="0" applyNumberFormat="1" applyFont="1" applyBorder="1" applyAlignment="1">
      <alignment vertical="top" wrapText="1"/>
    </xf>
    <xf numFmtId="0" fontId="1" fillId="0" borderId="1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49" fontId="1" fillId="0" borderId="26" xfId="0" applyNumberFormat="1" applyFont="1" applyBorder="1" applyAlignment="1">
      <alignment vertical="top" wrapText="1"/>
    </xf>
    <xf numFmtId="0" fontId="1" fillId="0" borderId="16" xfId="0" applyFont="1" applyBorder="1" applyAlignment="1">
      <alignment horizontal="center"/>
    </xf>
    <xf numFmtId="49" fontId="1" fillId="0" borderId="8" xfId="0" applyNumberFormat="1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vertical="top" wrapText="1"/>
    </xf>
    <xf numFmtId="0" fontId="1" fillId="0" borderId="11" xfId="0" applyFont="1" applyBorder="1" applyAlignment="1">
      <alignment horizontal="center"/>
    </xf>
    <xf numFmtId="49" fontId="1" fillId="0" borderId="27" xfId="0" applyNumberFormat="1" applyFont="1" applyBorder="1" applyAlignment="1">
      <alignment vertical="top" wrapText="1"/>
    </xf>
    <xf numFmtId="0" fontId="1" fillId="0" borderId="20" xfId="0" applyFont="1" applyBorder="1" applyAlignment="1">
      <alignment horizontal="center"/>
    </xf>
    <xf numFmtId="49" fontId="1" fillId="0" borderId="28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/>
    <xf numFmtId="49" fontId="13" fillId="0" borderId="30" xfId="0" applyNumberFormat="1" applyFont="1" applyBorder="1" applyAlignment="1">
      <alignment vertical="top" wrapText="1"/>
    </xf>
    <xf numFmtId="0" fontId="13" fillId="0" borderId="23" xfId="0" applyFont="1" applyBorder="1" applyAlignment="1">
      <alignment horizontal="center" vertical="center" wrapText="1"/>
    </xf>
    <xf numFmtId="1" fontId="13" fillId="0" borderId="31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9" fontId="13" fillId="0" borderId="0" xfId="0" applyNumberFormat="1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25" xfId="0" applyNumberFormat="1" applyFont="1" applyBorder="1" applyAlignment="1">
      <alignment vertical="top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3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1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vertical="top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4" fontId="1" fillId="0" borderId="0" xfId="7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5" fillId="2" borderId="22" xfId="0" applyFont="1" applyFill="1" applyBorder="1" applyAlignment="1">
      <alignment horizontal="center" vertical="center" wrapText="1"/>
    </xf>
    <xf numFmtId="0" fontId="10" fillId="0" borderId="0" xfId="0" applyFont="1"/>
    <xf numFmtId="49" fontId="16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7" applyNumberFormat="1" applyFont="1" applyBorder="1" applyAlignment="1">
      <alignment horizontal="center" vertical="center" wrapText="1"/>
    </xf>
    <xf numFmtId="0" fontId="10" fillId="0" borderId="1" xfId="7" applyNumberFormat="1" applyFont="1" applyBorder="1" applyAlignment="1">
      <alignment vertical="center"/>
    </xf>
    <xf numFmtId="164" fontId="16" fillId="0" borderId="1" xfId="0" applyNumberFormat="1" applyFont="1" applyBorder="1" applyAlignment="1">
      <alignment horizontal="center" vertical="center" wrapText="1"/>
    </xf>
    <xf numFmtId="164" fontId="16" fillId="0" borderId="1" xfId="7" applyNumberFormat="1" applyFont="1" applyBorder="1" applyAlignment="1">
      <alignment horizontal="center" vertical="center" wrapText="1"/>
    </xf>
    <xf numFmtId="0" fontId="10" fillId="0" borderId="0" xfId="7" applyNumberFormat="1" applyFont="1" applyAlignment="1">
      <alignment vertical="center"/>
    </xf>
    <xf numFmtId="164" fontId="10" fillId="0" borderId="0" xfId="7" applyNumberFormat="1" applyFont="1" applyAlignment="1">
      <alignment horizontal="center" vertical="center" wrapText="1"/>
    </xf>
    <xf numFmtId="164" fontId="16" fillId="0" borderId="0" xfId="7" applyNumberFormat="1" applyFont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1" fontId="16" fillId="0" borderId="1" xfId="7" applyNumberFormat="1" applyFont="1" applyBorder="1" applyAlignment="1">
      <alignment horizontal="center" vertical="center" wrapText="1"/>
    </xf>
    <xf numFmtId="1" fontId="16" fillId="0" borderId="0" xfId="7" applyNumberFormat="1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49" fontId="5" fillId="0" borderId="0" xfId="0" applyNumberFormat="1" applyFont="1"/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justify" vertical="center"/>
    </xf>
    <xf numFmtId="0" fontId="3" fillId="0" borderId="2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" fontId="3" fillId="0" borderId="1" xfId="7" applyNumberFormat="1" applyFont="1" applyBorder="1" applyAlignment="1">
      <alignment horizontal="center" wrapText="1"/>
    </xf>
    <xf numFmtId="1" fontId="3" fillId="0" borderId="1" xfId="7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" fontId="3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 indent="3"/>
    </xf>
    <xf numFmtId="0" fontId="10" fillId="0" borderId="1" xfId="0" applyFont="1" applyBorder="1" applyAlignment="1">
      <alignment horizontal="center" vertical="center" wrapText="1"/>
    </xf>
    <xf numFmtId="49" fontId="10" fillId="0" borderId="0" xfId="7" applyNumberFormat="1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49" fontId="1" fillId="0" borderId="0" xfId="0" applyNumberFormat="1" applyFont="1" applyAlignment="1">
      <alignment wrapText="1"/>
    </xf>
  </cellXfs>
  <cellStyles count="8">
    <cellStyle name="Hyperlink" xfId="1" builtinId="8"/>
    <cellStyle name="Normal" xfId="0" builtinId="0"/>
    <cellStyle name="Normal 10" xfId="5" xr:uid="{244276BA-BD49-4CDB-8219-89E001DC9261}"/>
    <cellStyle name="Normal 2" xfId="2" xr:uid="{00000000-0005-0000-0000-000002000000}"/>
    <cellStyle name="Normal 2 2 2" xfId="3" xr:uid="{00000000-0005-0000-0000-000003000000}"/>
    <cellStyle name="Normal 2 43" xfId="6" xr:uid="{67B9BDB8-121C-48A9-8647-AE6EA838611E}"/>
    <cellStyle name="Normal 2_Spec VTMIS 3 (1-4) 290512vd.redove 2" xfId="4" xr:uid="{00000000-0005-0000-0000-000004000000}"/>
    <cellStyle name="Обычный 2" xfId="7" xr:uid="{84E91810-3046-4CC1-B035-2253A3C9E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TT\votts-mercury\ProjectsVTS\FORM-Project%20Costing%20Budget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st of Equipment"/>
      <sheetName val="Cost of Services"/>
      <sheetName val="Cost of Development Estimation"/>
      <sheetName val="Cost of Maintenance"/>
      <sheetName val="Costs of Risks"/>
      <sheetName val="PC Spec"/>
      <sheetName val="Rack Spec"/>
      <sheetName val="Materials"/>
      <sheetName val="FAT Materi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FD0-A84C-4890-8B6A-6E6A1EF8F636}">
  <sheetPr codeName="Sheet264"/>
  <dimension ref="A1:T272"/>
  <sheetViews>
    <sheetView tabSelected="1" zoomScale="70" zoomScaleNormal="70" workbookViewId="0">
      <selection activeCell="T114" sqref="T114"/>
    </sheetView>
  </sheetViews>
  <sheetFormatPr defaultColWidth="8.85546875" defaultRowHeight="15" x14ac:dyDescent="0.25"/>
  <cols>
    <col min="1" max="1" width="1.7109375" style="14" customWidth="1"/>
    <col min="2" max="2" width="3" style="14" bestFit="1" customWidth="1"/>
    <col min="3" max="3" width="58.5703125" style="14" customWidth="1"/>
    <col min="4" max="4" width="10" style="15" customWidth="1"/>
    <col min="5" max="5" width="11.85546875" style="15" customWidth="1"/>
    <col min="6" max="6" width="5.140625" style="15" customWidth="1"/>
    <col min="7" max="7" width="12.5703125" style="15" customWidth="1"/>
    <col min="8" max="8" width="5.140625" style="6" customWidth="1"/>
    <col min="9" max="9" width="10.28515625" style="1" customWidth="1"/>
    <col min="10" max="10" width="11.28515625" style="12" customWidth="1"/>
    <col min="11" max="11" width="8.85546875" style="10" customWidth="1"/>
    <col min="12" max="12" width="64.140625" style="16" customWidth="1"/>
    <col min="13" max="13" width="13.7109375" style="17" customWidth="1"/>
    <col min="14" max="14" width="13.7109375" style="18" customWidth="1"/>
    <col min="15" max="15" width="13.7109375" style="17" customWidth="1"/>
    <col min="16" max="16" width="13.7109375" style="14" customWidth="1"/>
    <col min="17" max="17" width="4.5703125" style="14" customWidth="1"/>
    <col min="18" max="20" width="13.7109375" style="14" customWidth="1"/>
    <col min="21" max="16384" width="8.85546875" style="14"/>
  </cols>
  <sheetData>
    <row r="1" spans="1:15" s="9" customFormat="1" x14ac:dyDescent="0.25">
      <c r="A1" s="8" t="s">
        <v>0</v>
      </c>
      <c r="C1" s="3" t="s">
        <v>17</v>
      </c>
      <c r="D1" s="3"/>
      <c r="E1" s="3"/>
      <c r="F1" s="3"/>
      <c r="G1" s="11"/>
      <c r="H1" s="3"/>
      <c r="I1" s="3"/>
      <c r="J1" s="12"/>
      <c r="M1" s="13"/>
      <c r="N1" s="13"/>
      <c r="O1" s="13"/>
    </row>
    <row r="2" spans="1:15" x14ac:dyDescent="0.25">
      <c r="C2" s="1" t="s">
        <v>26</v>
      </c>
      <c r="D2" s="3"/>
      <c r="F2" s="10"/>
    </row>
    <row r="3" spans="1:15" x14ac:dyDescent="0.25">
      <c r="C3" s="1" t="s">
        <v>24</v>
      </c>
      <c r="D3" s="19"/>
      <c r="F3" s="19"/>
    </row>
    <row r="4" spans="1:15" x14ac:dyDescent="0.25">
      <c r="C4" s="1" t="s">
        <v>18</v>
      </c>
      <c r="D4" s="3"/>
    </row>
    <row r="5" spans="1:15" x14ac:dyDescent="0.25">
      <c r="C5" s="1" t="s">
        <v>19</v>
      </c>
      <c r="D5" s="2"/>
    </row>
    <row r="7" spans="1:15" x14ac:dyDescent="0.25">
      <c r="D7" s="15" t="s">
        <v>57</v>
      </c>
      <c r="E7" s="15" t="s">
        <v>58</v>
      </c>
    </row>
    <row r="8" spans="1:15" x14ac:dyDescent="0.25">
      <c r="C8" s="20" t="s">
        <v>2</v>
      </c>
      <c r="D8" s="21"/>
      <c r="E8" s="5">
        <v>2</v>
      </c>
      <c r="F8" s="5">
        <f>E8*D8</f>
        <v>0</v>
      </c>
    </row>
    <row r="9" spans="1:15" x14ac:dyDescent="0.25">
      <c r="C9" s="20" t="s">
        <v>3</v>
      </c>
      <c r="D9" s="21"/>
      <c r="E9" s="5">
        <v>1</v>
      </c>
      <c r="F9" s="5">
        <f>E9*D9</f>
        <v>0</v>
      </c>
    </row>
    <row r="10" spans="1:15" x14ac:dyDescent="0.25">
      <c r="C10" s="20" t="s">
        <v>4</v>
      </c>
      <c r="D10" s="21"/>
      <c r="E10" s="5">
        <v>1</v>
      </c>
      <c r="F10" s="5">
        <f>E10*D10</f>
        <v>0</v>
      </c>
    </row>
    <row r="11" spans="1:15" ht="15.75" thickBot="1" x14ac:dyDescent="0.3">
      <c r="C11" s="20" t="s">
        <v>5</v>
      </c>
      <c r="D11" s="22"/>
      <c r="E11" s="5">
        <v>0.5</v>
      </c>
      <c r="F11" s="23">
        <f>E11*D11</f>
        <v>0</v>
      </c>
    </row>
    <row r="12" spans="1:15" ht="15.75" thickBot="1" x14ac:dyDescent="0.3">
      <c r="C12" s="24" t="s">
        <v>59</v>
      </c>
      <c r="D12" s="25">
        <f>SUM(D8:D11)</f>
        <v>0</v>
      </c>
      <c r="F12" s="26">
        <f>SUM(F8:F11)</f>
        <v>0</v>
      </c>
    </row>
    <row r="13" spans="1:15" ht="15.75" thickBot="1" x14ac:dyDescent="0.3">
      <c r="C13" s="24" t="s">
        <v>60</v>
      </c>
      <c r="D13" s="27">
        <v>5</v>
      </c>
    </row>
    <row r="14" spans="1:15" s="28" customFormat="1" ht="15.75" thickBot="1" x14ac:dyDescent="0.3">
      <c r="D14" s="29"/>
      <c r="E14" s="29"/>
      <c r="F14" s="30" t="s">
        <v>8</v>
      </c>
      <c r="G14" s="31"/>
      <c r="H14" s="30" t="s">
        <v>23</v>
      </c>
      <c r="I14" s="32"/>
      <c r="J14" s="12"/>
      <c r="M14" s="33"/>
      <c r="N14" s="33"/>
      <c r="O14" s="33"/>
    </row>
    <row r="15" spans="1:15" s="7" customFormat="1" ht="45" x14ac:dyDescent="0.25">
      <c r="B15" s="34"/>
      <c r="C15" s="35" t="s">
        <v>6</v>
      </c>
      <c r="D15" s="36" t="s">
        <v>31</v>
      </c>
      <c r="E15" s="37" t="s">
        <v>32</v>
      </c>
      <c r="F15" s="35" t="s">
        <v>57</v>
      </c>
      <c r="G15" s="37" t="s">
        <v>7</v>
      </c>
      <c r="H15" s="38" t="s">
        <v>57</v>
      </c>
      <c r="I15" s="37" t="s">
        <v>7</v>
      </c>
      <c r="J15" s="39" t="s">
        <v>9</v>
      </c>
      <c r="K15" s="1"/>
      <c r="L15" s="1"/>
      <c r="M15" s="40"/>
      <c r="N15" s="40"/>
      <c r="O15" s="40"/>
    </row>
    <row r="16" spans="1:15" s="10" customFormat="1" x14ac:dyDescent="0.25">
      <c r="B16" s="41"/>
      <c r="C16" s="42" t="s">
        <v>10</v>
      </c>
      <c r="D16" s="43"/>
      <c r="E16" s="44"/>
      <c r="F16" s="45"/>
      <c r="G16" s="46">
        <f>SUM(G17:G39)</f>
        <v>0</v>
      </c>
      <c r="H16" s="47"/>
      <c r="I16" s="46">
        <f>SUM(I17:I39)</f>
        <v>0</v>
      </c>
      <c r="J16" s="48"/>
      <c r="L16" s="16"/>
      <c r="M16" s="17"/>
      <c r="N16" s="18"/>
      <c r="O16" s="17"/>
    </row>
    <row r="17" spans="2:15" s="10" customFormat="1" ht="14.45" customHeight="1" x14ac:dyDescent="0.25">
      <c r="B17" s="49">
        <v>1</v>
      </c>
      <c r="C17" s="50" t="s">
        <v>61</v>
      </c>
      <c r="D17" s="5">
        <v>0.5</v>
      </c>
      <c r="E17" s="51">
        <v>0.5</v>
      </c>
      <c r="F17" s="52"/>
      <c r="G17" s="53">
        <f t="shared" ref="G17:G39" si="0">E17*F17</f>
        <v>0</v>
      </c>
      <c r="H17" s="54"/>
      <c r="I17" s="53">
        <f t="shared" ref="I17:I39" si="1">E17*H17</f>
        <v>0</v>
      </c>
      <c r="J17" s="48"/>
      <c r="L17" s="16"/>
      <c r="M17" s="17"/>
      <c r="N17" s="18"/>
      <c r="O17" s="17"/>
    </row>
    <row r="18" spans="2:15" s="10" customFormat="1" ht="16.149999999999999" customHeight="1" x14ac:dyDescent="0.25">
      <c r="B18" s="49">
        <v>2</v>
      </c>
      <c r="C18" s="50" t="s">
        <v>62</v>
      </c>
      <c r="D18" s="5">
        <v>0.5</v>
      </c>
      <c r="E18" s="51">
        <v>0.5</v>
      </c>
      <c r="F18" s="52"/>
      <c r="G18" s="53">
        <f t="shared" si="0"/>
        <v>0</v>
      </c>
      <c r="H18" s="54"/>
      <c r="I18" s="53">
        <f t="shared" si="1"/>
        <v>0</v>
      </c>
      <c r="J18" s="48"/>
      <c r="L18" s="16"/>
      <c r="M18" s="17"/>
      <c r="N18" s="18"/>
      <c r="O18" s="17"/>
    </row>
    <row r="19" spans="2:15" s="10" customFormat="1" ht="16.149999999999999" customHeight="1" x14ac:dyDescent="0.25">
      <c r="B19" s="49">
        <v>3</v>
      </c>
      <c r="C19" s="50" t="s">
        <v>38</v>
      </c>
      <c r="D19" s="5">
        <v>0.5</v>
      </c>
      <c r="E19" s="51">
        <v>0.5</v>
      </c>
      <c r="F19" s="52"/>
      <c r="G19" s="53">
        <f t="shared" si="0"/>
        <v>0</v>
      </c>
      <c r="H19" s="54"/>
      <c r="I19" s="53">
        <f t="shared" si="1"/>
        <v>0</v>
      </c>
      <c r="J19" s="48"/>
      <c r="L19" s="16"/>
      <c r="M19" s="17"/>
      <c r="N19" s="18"/>
      <c r="O19" s="17"/>
    </row>
    <row r="20" spans="2:15" s="10" customFormat="1" x14ac:dyDescent="0.25">
      <c r="B20" s="49">
        <v>4</v>
      </c>
      <c r="C20" s="50" t="s">
        <v>63</v>
      </c>
      <c r="D20" s="5">
        <v>3</v>
      </c>
      <c r="E20" s="51">
        <f t="shared" ref="E20:E24" si="2">D20</f>
        <v>3</v>
      </c>
      <c r="F20" s="52"/>
      <c r="G20" s="53">
        <f t="shared" si="0"/>
        <v>0</v>
      </c>
      <c r="H20" s="54"/>
      <c r="I20" s="53">
        <f t="shared" si="1"/>
        <v>0</v>
      </c>
      <c r="J20" s="48"/>
      <c r="L20" s="16"/>
      <c r="M20" s="17"/>
      <c r="N20" s="18"/>
      <c r="O20" s="17"/>
    </row>
    <row r="21" spans="2:15" s="10" customFormat="1" ht="15.75" thickBot="1" x14ac:dyDescent="0.3">
      <c r="B21" s="55">
        <v>5</v>
      </c>
      <c r="C21" s="56" t="s">
        <v>64</v>
      </c>
      <c r="D21" s="5">
        <v>3</v>
      </c>
      <c r="E21" s="51">
        <f t="shared" si="2"/>
        <v>3</v>
      </c>
      <c r="F21" s="52"/>
      <c r="G21" s="53">
        <f t="shared" si="0"/>
        <v>0</v>
      </c>
      <c r="H21" s="54"/>
      <c r="I21" s="53">
        <f t="shared" si="1"/>
        <v>0</v>
      </c>
      <c r="J21" s="48"/>
      <c r="L21" s="16"/>
      <c r="M21" s="17"/>
      <c r="N21" s="18"/>
      <c r="O21" s="17"/>
    </row>
    <row r="22" spans="2:15" s="10" customFormat="1" x14ac:dyDescent="0.25">
      <c r="B22" s="57">
        <v>6</v>
      </c>
      <c r="C22" s="58" t="s">
        <v>65</v>
      </c>
      <c r="D22" s="59">
        <v>2</v>
      </c>
      <c r="E22" s="51">
        <f t="shared" si="2"/>
        <v>2</v>
      </c>
      <c r="F22" s="52"/>
      <c r="G22" s="53">
        <f t="shared" si="0"/>
        <v>0</v>
      </c>
      <c r="H22" s="54"/>
      <c r="I22" s="53">
        <f t="shared" si="1"/>
        <v>0</v>
      </c>
      <c r="J22" s="48"/>
      <c r="L22" s="16"/>
      <c r="M22" s="17"/>
      <c r="N22" s="18"/>
      <c r="O22" s="17"/>
    </row>
    <row r="23" spans="2:15" s="10" customFormat="1" ht="14.45" customHeight="1" x14ac:dyDescent="0.25">
      <c r="B23" s="49">
        <v>7</v>
      </c>
      <c r="C23" s="60" t="s">
        <v>66</v>
      </c>
      <c r="D23" s="59">
        <v>3</v>
      </c>
      <c r="E23" s="51">
        <f t="shared" si="2"/>
        <v>3</v>
      </c>
      <c r="F23" s="52"/>
      <c r="G23" s="53">
        <f t="shared" si="0"/>
        <v>0</v>
      </c>
      <c r="H23" s="54"/>
      <c r="I23" s="53">
        <f t="shared" si="1"/>
        <v>0</v>
      </c>
      <c r="J23" s="48"/>
      <c r="L23" s="16"/>
      <c r="M23" s="17"/>
      <c r="N23" s="18"/>
      <c r="O23" s="17"/>
    </row>
    <row r="24" spans="2:15" s="10" customFormat="1" ht="15.75" thickBot="1" x14ac:dyDescent="0.3">
      <c r="B24" s="61">
        <v>8</v>
      </c>
      <c r="C24" s="62" t="s">
        <v>67</v>
      </c>
      <c r="D24" s="59">
        <v>3</v>
      </c>
      <c r="E24" s="51">
        <f t="shared" si="2"/>
        <v>3</v>
      </c>
      <c r="F24" s="52"/>
      <c r="G24" s="53">
        <f t="shared" si="0"/>
        <v>0</v>
      </c>
      <c r="H24" s="54"/>
      <c r="I24" s="53">
        <f t="shared" si="1"/>
        <v>0</v>
      </c>
      <c r="J24" s="48"/>
      <c r="L24" s="16"/>
      <c r="M24" s="17"/>
      <c r="N24" s="18"/>
      <c r="O24" s="17"/>
    </row>
    <row r="25" spans="2:15" s="10" customFormat="1" x14ac:dyDescent="0.25">
      <c r="B25" s="57">
        <v>9</v>
      </c>
      <c r="C25" s="58" t="s">
        <v>82</v>
      </c>
      <c r="D25" s="59">
        <v>2</v>
      </c>
      <c r="E25" s="51">
        <f>F12*D25</f>
        <v>0</v>
      </c>
      <c r="F25" s="52"/>
      <c r="G25" s="53">
        <f>E25*F25</f>
        <v>0</v>
      </c>
      <c r="H25" s="54"/>
      <c r="I25" s="53">
        <f t="shared" si="1"/>
        <v>0</v>
      </c>
      <c r="J25" s="48"/>
      <c r="L25" s="16"/>
      <c r="M25" s="17"/>
      <c r="N25" s="18"/>
      <c r="O25" s="17"/>
    </row>
    <row r="26" spans="2:15" s="10" customFormat="1" x14ac:dyDescent="0.25">
      <c r="B26" s="49">
        <v>10</v>
      </c>
      <c r="C26" s="60" t="s">
        <v>83</v>
      </c>
      <c r="D26" s="59">
        <v>3</v>
      </c>
      <c r="E26" s="51">
        <f>F12*D26</f>
        <v>0</v>
      </c>
      <c r="F26" s="52"/>
      <c r="G26" s="53">
        <f t="shared" si="0"/>
        <v>0</v>
      </c>
      <c r="H26" s="54"/>
      <c r="I26" s="53">
        <f t="shared" si="1"/>
        <v>0</v>
      </c>
      <c r="J26" s="48"/>
      <c r="L26" s="16"/>
      <c r="M26" s="17"/>
      <c r="N26" s="18"/>
      <c r="O26" s="17"/>
    </row>
    <row r="27" spans="2:15" s="10" customFormat="1" ht="15.2" customHeight="1" thickBot="1" x14ac:dyDescent="0.3">
      <c r="B27" s="61">
        <v>11</v>
      </c>
      <c r="C27" s="62" t="s">
        <v>11</v>
      </c>
      <c r="D27" s="59">
        <v>1</v>
      </c>
      <c r="E27" s="51">
        <f>D13*D27</f>
        <v>5</v>
      </c>
      <c r="F27" s="52"/>
      <c r="G27" s="53">
        <f t="shared" si="0"/>
        <v>0</v>
      </c>
      <c r="H27" s="54"/>
      <c r="I27" s="53">
        <f t="shared" si="1"/>
        <v>0</v>
      </c>
      <c r="J27" s="48"/>
      <c r="L27" s="16"/>
      <c r="M27" s="17"/>
      <c r="N27" s="18"/>
      <c r="O27" s="17"/>
    </row>
    <row r="28" spans="2:15" s="10" customFormat="1" x14ac:dyDescent="0.25">
      <c r="B28" s="63">
        <v>12</v>
      </c>
      <c r="C28" s="64" t="s">
        <v>68</v>
      </c>
      <c r="D28" s="5">
        <v>3</v>
      </c>
      <c r="E28" s="51">
        <f>F12*D28</f>
        <v>0</v>
      </c>
      <c r="F28" s="52"/>
      <c r="G28" s="53">
        <f t="shared" si="0"/>
        <v>0</v>
      </c>
      <c r="H28" s="54"/>
      <c r="I28" s="53">
        <f t="shared" si="1"/>
        <v>0</v>
      </c>
      <c r="J28" s="48"/>
    </row>
    <row r="29" spans="2:15" s="10" customFormat="1" x14ac:dyDescent="0.25">
      <c r="B29" s="49">
        <v>13</v>
      </c>
      <c r="C29" s="50" t="s">
        <v>69</v>
      </c>
      <c r="D29" s="5">
        <v>5</v>
      </c>
      <c r="E29" s="51">
        <f t="shared" ref="E29:E31" si="3">D29</f>
        <v>5</v>
      </c>
      <c r="F29" s="52"/>
      <c r="G29" s="53">
        <f t="shared" si="0"/>
        <v>0</v>
      </c>
      <c r="H29" s="54"/>
      <c r="I29" s="53">
        <f t="shared" si="1"/>
        <v>0</v>
      </c>
      <c r="J29" s="48"/>
      <c r="L29" s="105" t="s">
        <v>87</v>
      </c>
      <c r="M29" s="106" t="s">
        <v>33</v>
      </c>
      <c r="N29" s="106" t="s">
        <v>34</v>
      </c>
      <c r="O29" s="144"/>
    </row>
    <row r="30" spans="2:15" s="10" customFormat="1" x14ac:dyDescent="0.25">
      <c r="B30" s="49">
        <v>14</v>
      </c>
      <c r="C30" s="50" t="s">
        <v>70</v>
      </c>
      <c r="D30" s="5">
        <v>5</v>
      </c>
      <c r="E30" s="51">
        <f t="shared" si="3"/>
        <v>5</v>
      </c>
      <c r="F30" s="52"/>
      <c r="G30" s="53">
        <f t="shared" si="0"/>
        <v>0</v>
      </c>
      <c r="H30" s="54"/>
      <c r="I30" s="53">
        <f t="shared" si="1"/>
        <v>0</v>
      </c>
      <c r="J30" s="48"/>
      <c r="L30" s="108" t="s">
        <v>20</v>
      </c>
      <c r="M30" s="109">
        <f>G45/5</f>
        <v>0</v>
      </c>
      <c r="N30" s="109">
        <f>M30*F52/100</f>
        <v>0</v>
      </c>
      <c r="O30" s="113"/>
    </row>
    <row r="31" spans="2:15" s="10" customFormat="1" x14ac:dyDescent="0.25">
      <c r="B31" s="49">
        <v>15</v>
      </c>
      <c r="C31" s="50" t="s">
        <v>72</v>
      </c>
      <c r="D31" s="5">
        <v>5</v>
      </c>
      <c r="E31" s="51">
        <f t="shared" si="3"/>
        <v>5</v>
      </c>
      <c r="F31" s="52"/>
      <c r="G31" s="53">
        <f t="shared" si="0"/>
        <v>0</v>
      </c>
      <c r="H31" s="54"/>
      <c r="I31" s="53">
        <f t="shared" si="1"/>
        <v>0</v>
      </c>
      <c r="J31" s="48"/>
      <c r="L31" s="108" t="s">
        <v>71</v>
      </c>
      <c r="M31" s="109">
        <f>SUM(G17:G39)/5</f>
        <v>0</v>
      </c>
      <c r="N31" s="109">
        <f>M31*F40/100</f>
        <v>0</v>
      </c>
      <c r="O31" s="113"/>
    </row>
    <row r="32" spans="2:15" s="10" customFormat="1" x14ac:dyDescent="0.25">
      <c r="B32" s="49">
        <v>16</v>
      </c>
      <c r="C32" s="50" t="s">
        <v>73</v>
      </c>
      <c r="D32" s="5">
        <v>1</v>
      </c>
      <c r="E32" s="51">
        <f>D13*D32</f>
        <v>5</v>
      </c>
      <c r="F32" s="52"/>
      <c r="G32" s="53">
        <f t="shared" si="0"/>
        <v>0</v>
      </c>
      <c r="H32" s="54"/>
      <c r="I32" s="53">
        <f t="shared" si="1"/>
        <v>0</v>
      </c>
      <c r="J32" s="48"/>
      <c r="L32" s="111"/>
      <c r="M32" s="112"/>
      <c r="N32" s="112"/>
      <c r="O32" s="112"/>
    </row>
    <row r="33" spans="2:15" s="10" customFormat="1" ht="14.25" customHeight="1" x14ac:dyDescent="0.25">
      <c r="B33" s="49">
        <v>17</v>
      </c>
      <c r="C33" s="50" t="s">
        <v>74</v>
      </c>
      <c r="D33" s="5">
        <v>0.5</v>
      </c>
      <c r="E33" s="51">
        <f>D13*D33</f>
        <v>2.5</v>
      </c>
      <c r="F33" s="52"/>
      <c r="G33" s="53">
        <f t="shared" si="0"/>
        <v>0</v>
      </c>
      <c r="H33" s="54"/>
      <c r="I33" s="53">
        <f t="shared" si="1"/>
        <v>0</v>
      </c>
      <c r="J33" s="48"/>
      <c r="L33" s="105" t="s">
        <v>88</v>
      </c>
      <c r="M33" s="106" t="s">
        <v>33</v>
      </c>
      <c r="N33" s="106" t="s">
        <v>34</v>
      </c>
      <c r="O33" s="144"/>
    </row>
    <row r="34" spans="2:15" s="10" customFormat="1" x14ac:dyDescent="0.25">
      <c r="B34" s="49">
        <v>18</v>
      </c>
      <c r="C34" s="50" t="s">
        <v>75</v>
      </c>
      <c r="D34" s="5">
        <v>3</v>
      </c>
      <c r="E34" s="51">
        <f>D34+(D13/10)</f>
        <v>3.5</v>
      </c>
      <c r="F34" s="52"/>
      <c r="G34" s="53">
        <f t="shared" si="0"/>
        <v>0</v>
      </c>
      <c r="H34" s="54"/>
      <c r="I34" s="53">
        <f t="shared" si="1"/>
        <v>0</v>
      </c>
      <c r="J34" s="48"/>
      <c r="L34" s="108" t="s">
        <v>20</v>
      </c>
      <c r="M34" s="109">
        <f>I45/5</f>
        <v>0</v>
      </c>
      <c r="N34" s="109">
        <f>M34*0.6</f>
        <v>0</v>
      </c>
      <c r="O34" s="113"/>
    </row>
    <row r="35" spans="2:15" s="10" customFormat="1" x14ac:dyDescent="0.25">
      <c r="B35" s="49">
        <v>19</v>
      </c>
      <c r="C35" s="50" t="s">
        <v>76</v>
      </c>
      <c r="D35" s="5">
        <v>1</v>
      </c>
      <c r="E35" s="51">
        <f>D35*(D13/2)</f>
        <v>2.5</v>
      </c>
      <c r="F35" s="52"/>
      <c r="G35" s="53">
        <f t="shared" si="0"/>
        <v>0</v>
      </c>
      <c r="H35" s="54"/>
      <c r="I35" s="53">
        <f t="shared" si="1"/>
        <v>0</v>
      </c>
      <c r="J35" s="48"/>
      <c r="L35" s="108" t="s">
        <v>71</v>
      </c>
      <c r="M35" s="109">
        <f>SUM(I17:I39)/5</f>
        <v>0</v>
      </c>
      <c r="N35" s="109">
        <f>M35*H40/100</f>
        <v>0</v>
      </c>
      <c r="O35" s="113"/>
    </row>
    <row r="36" spans="2:15" s="10" customFormat="1" x14ac:dyDescent="0.25">
      <c r="B36" s="49">
        <v>20</v>
      </c>
      <c r="C36" s="50" t="s">
        <v>77</v>
      </c>
      <c r="D36" s="5">
        <v>1</v>
      </c>
      <c r="E36" s="51">
        <f>D36*D13</f>
        <v>5</v>
      </c>
      <c r="F36" s="52"/>
      <c r="G36" s="53">
        <f t="shared" si="0"/>
        <v>0</v>
      </c>
      <c r="H36" s="54"/>
      <c r="I36" s="53">
        <f t="shared" si="1"/>
        <v>0</v>
      </c>
      <c r="J36" s="48"/>
      <c r="L36" s="108" t="s">
        <v>89</v>
      </c>
      <c r="M36" s="109">
        <f>I46/5</f>
        <v>0</v>
      </c>
      <c r="N36" s="109">
        <f>M36*0.33</f>
        <v>0</v>
      </c>
      <c r="O36" s="113"/>
    </row>
    <row r="37" spans="2:15" s="10" customFormat="1" ht="15.2" customHeight="1" x14ac:dyDescent="0.25">
      <c r="B37" s="49">
        <v>21</v>
      </c>
      <c r="C37" s="50" t="s">
        <v>78</v>
      </c>
      <c r="D37" s="5">
        <v>1</v>
      </c>
      <c r="E37" s="51">
        <f>D37*D13</f>
        <v>5</v>
      </c>
      <c r="F37" s="52"/>
      <c r="G37" s="53">
        <f t="shared" si="0"/>
        <v>0</v>
      </c>
      <c r="H37" s="54"/>
      <c r="I37" s="53">
        <f t="shared" si="1"/>
        <v>0</v>
      </c>
      <c r="J37" s="48"/>
      <c r="L37" s="108" t="s">
        <v>90</v>
      </c>
      <c r="M37" s="109">
        <f>I47/5</f>
        <v>0</v>
      </c>
      <c r="N37" s="109">
        <f>M37*0.33</f>
        <v>0</v>
      </c>
      <c r="O37" s="113"/>
    </row>
    <row r="38" spans="2:15" s="10" customFormat="1" ht="15.2" customHeight="1" x14ac:dyDescent="0.25">
      <c r="B38" s="49">
        <v>22</v>
      </c>
      <c r="C38" s="50" t="s">
        <v>91</v>
      </c>
      <c r="D38" s="5">
        <v>0.5</v>
      </c>
      <c r="E38" s="51">
        <f>F12*D38</f>
        <v>0</v>
      </c>
      <c r="F38" s="52"/>
      <c r="G38" s="53">
        <f t="shared" si="0"/>
        <v>0</v>
      </c>
      <c r="H38" s="54"/>
      <c r="I38" s="53">
        <f t="shared" si="1"/>
        <v>0</v>
      </c>
      <c r="J38" s="48"/>
      <c r="L38" s="108" t="s">
        <v>13</v>
      </c>
      <c r="M38" s="109">
        <f>I48/5</f>
        <v>0</v>
      </c>
      <c r="N38" s="109">
        <f>M38*H52/100</f>
        <v>0</v>
      </c>
      <c r="O38" s="113"/>
    </row>
    <row r="39" spans="2:15" s="10" customFormat="1" ht="13.9" customHeight="1" x14ac:dyDescent="0.25">
      <c r="B39" s="49">
        <v>23</v>
      </c>
      <c r="C39" s="50" t="s">
        <v>16</v>
      </c>
      <c r="D39" s="5">
        <v>0.5</v>
      </c>
      <c r="E39" s="51">
        <f>F12*D39</f>
        <v>0</v>
      </c>
      <c r="F39" s="52"/>
      <c r="G39" s="53">
        <f t="shared" si="0"/>
        <v>0</v>
      </c>
      <c r="H39" s="54"/>
      <c r="I39" s="53">
        <f t="shared" si="1"/>
        <v>0</v>
      </c>
      <c r="J39" s="48"/>
      <c r="L39" s="108" t="s">
        <v>56</v>
      </c>
      <c r="M39" s="110">
        <f t="shared" ref="M39:M41" si="4">I49/5</f>
        <v>0</v>
      </c>
      <c r="N39" s="109">
        <f>M39*H52/100</f>
        <v>0</v>
      </c>
      <c r="O39" s="113"/>
    </row>
    <row r="40" spans="2:15" s="10" customFormat="1" ht="15" customHeight="1" thickBot="1" x14ac:dyDescent="0.3">
      <c r="B40" s="66"/>
      <c r="C40" s="67" t="s">
        <v>35</v>
      </c>
      <c r="D40" s="68"/>
      <c r="E40" s="69"/>
      <c r="F40" s="103">
        <v>60</v>
      </c>
      <c r="G40" s="70"/>
      <c r="H40" s="103">
        <v>30</v>
      </c>
      <c r="I40" s="69"/>
      <c r="J40" s="48"/>
      <c r="L40" s="108" t="s">
        <v>49</v>
      </c>
      <c r="M40" s="110">
        <f t="shared" si="4"/>
        <v>0</v>
      </c>
      <c r="N40" s="109">
        <f>M40*H52/100</f>
        <v>0</v>
      </c>
      <c r="O40" s="113"/>
    </row>
    <row r="41" spans="2:15" s="10" customFormat="1" ht="15" customHeight="1" x14ac:dyDescent="0.25">
      <c r="C41" s="71"/>
      <c r="D41" s="72"/>
      <c r="E41" s="73"/>
      <c r="F41" s="74" t="s">
        <v>53</v>
      </c>
      <c r="G41" s="72"/>
      <c r="H41" s="72"/>
      <c r="I41" s="73"/>
      <c r="J41" s="19"/>
      <c r="L41" s="108" t="s">
        <v>14</v>
      </c>
      <c r="M41" s="110">
        <f t="shared" si="4"/>
        <v>0</v>
      </c>
      <c r="N41" s="110">
        <f>M41/2</f>
        <v>0</v>
      </c>
      <c r="O41" s="113"/>
    </row>
    <row r="42" spans="2:15" s="10" customFormat="1" ht="15" customHeight="1" x14ac:dyDescent="0.25">
      <c r="C42" s="71"/>
      <c r="D42" s="72"/>
      <c r="E42" s="73"/>
      <c r="F42" s="74"/>
      <c r="G42" s="72"/>
      <c r="H42" s="72"/>
      <c r="I42" s="73"/>
      <c r="J42" s="19"/>
      <c r="L42" s="108" t="s">
        <v>171</v>
      </c>
      <c r="M42" s="109">
        <v>0</v>
      </c>
      <c r="N42" s="109">
        <f>M42*0.2</f>
        <v>0</v>
      </c>
      <c r="O42" s="113"/>
    </row>
    <row r="43" spans="2:15" s="10" customFormat="1" ht="15" customHeight="1" x14ac:dyDescent="0.25">
      <c r="C43" s="71"/>
      <c r="D43" s="72"/>
      <c r="E43" s="73"/>
      <c r="F43" s="72"/>
      <c r="G43" s="72"/>
      <c r="H43" s="72"/>
      <c r="I43" s="73"/>
      <c r="J43" s="19"/>
      <c r="L43" s="111"/>
      <c r="M43" s="113"/>
      <c r="N43" s="113"/>
      <c r="O43" s="113"/>
    </row>
    <row r="44" spans="2:15" s="6" customFormat="1" ht="45.75" thickBot="1" x14ac:dyDescent="0.3">
      <c r="C44" s="75"/>
      <c r="D44" s="15"/>
      <c r="E44" s="15"/>
      <c r="F44" s="15"/>
      <c r="G44" s="15"/>
      <c r="H44" s="15"/>
      <c r="I44" s="76"/>
      <c r="J44" s="19"/>
      <c r="K44" s="15"/>
      <c r="L44" s="114" t="s">
        <v>92</v>
      </c>
      <c r="M44" s="106" t="s">
        <v>54</v>
      </c>
      <c r="N44" s="106" t="s">
        <v>55</v>
      </c>
      <c r="O44" s="107" t="s">
        <v>79</v>
      </c>
    </row>
    <row r="45" spans="2:15" s="10" customFormat="1" x14ac:dyDescent="0.25">
      <c r="B45" s="57">
        <v>24</v>
      </c>
      <c r="C45" s="77" t="s">
        <v>12</v>
      </c>
      <c r="D45" s="36">
        <f>D12+3</f>
        <v>3</v>
      </c>
      <c r="E45" s="90"/>
      <c r="F45" s="78"/>
      <c r="G45" s="79"/>
      <c r="H45" s="80"/>
      <c r="I45" s="81"/>
      <c r="J45" s="82"/>
      <c r="K45" s="83"/>
      <c r="L45" s="108" t="s">
        <v>20</v>
      </c>
      <c r="M45" s="115">
        <v>1</v>
      </c>
      <c r="N45" s="115">
        <v>1</v>
      </c>
      <c r="O45" s="115">
        <f>M45*N45</f>
        <v>1</v>
      </c>
    </row>
    <row r="46" spans="2:15" s="10" customFormat="1" ht="13.9" customHeight="1" x14ac:dyDescent="0.25">
      <c r="B46" s="49">
        <v>25</v>
      </c>
      <c r="C46" s="50" t="s">
        <v>89</v>
      </c>
      <c r="D46" s="5"/>
      <c r="E46" s="85"/>
      <c r="F46" s="59"/>
      <c r="G46" s="51"/>
      <c r="H46" s="54"/>
      <c r="I46" s="84"/>
      <c r="J46" s="82"/>
      <c r="K46" s="131">
        <f t="shared" ref="K46" si="5">((I46/3)/5)/3</f>
        <v>0</v>
      </c>
      <c r="L46" s="108" t="s">
        <v>93</v>
      </c>
      <c r="M46" s="115">
        <v>2</v>
      </c>
      <c r="N46" s="115">
        <v>1</v>
      </c>
      <c r="O46" s="115">
        <f t="shared" ref="O46:O52" si="6">M46*N46</f>
        <v>2</v>
      </c>
    </row>
    <row r="47" spans="2:15" s="10" customFormat="1" ht="13.9" customHeight="1" x14ac:dyDescent="0.25">
      <c r="B47" s="49">
        <v>26</v>
      </c>
      <c r="C47" s="50" t="s">
        <v>90</v>
      </c>
      <c r="D47" s="5"/>
      <c r="E47" s="85"/>
      <c r="F47" s="59"/>
      <c r="G47" s="51"/>
      <c r="H47" s="54"/>
      <c r="I47" s="84"/>
      <c r="J47" s="82"/>
      <c r="K47" s="131"/>
      <c r="L47" s="108" t="s">
        <v>97</v>
      </c>
      <c r="M47" s="115">
        <v>0</v>
      </c>
      <c r="N47" s="115">
        <v>0</v>
      </c>
      <c r="O47" s="115">
        <f t="shared" si="6"/>
        <v>0</v>
      </c>
    </row>
    <row r="48" spans="2:15" s="10" customFormat="1" x14ac:dyDescent="0.25">
      <c r="B48" s="49">
        <v>27</v>
      </c>
      <c r="C48" s="50" t="s">
        <v>13</v>
      </c>
      <c r="D48" s="5">
        <v>15</v>
      </c>
      <c r="E48" s="85">
        <f>F12*D48</f>
        <v>0</v>
      </c>
      <c r="F48" s="59"/>
      <c r="G48" s="51"/>
      <c r="H48" s="54"/>
      <c r="I48" s="84"/>
      <c r="J48" s="82"/>
      <c r="K48" s="131">
        <f>((I48/3)/5)/3</f>
        <v>0</v>
      </c>
      <c r="L48" s="108" t="s">
        <v>94</v>
      </c>
      <c r="M48" s="115">
        <v>2</v>
      </c>
      <c r="N48" s="115">
        <v>1</v>
      </c>
      <c r="O48" s="115">
        <f t="shared" si="6"/>
        <v>2</v>
      </c>
    </row>
    <row r="49" spans="2:20" s="10" customFormat="1" ht="14.45" customHeight="1" x14ac:dyDescent="0.25">
      <c r="B49" s="49">
        <v>28</v>
      </c>
      <c r="C49" s="50" t="s">
        <v>56</v>
      </c>
      <c r="D49" s="5"/>
      <c r="E49" s="85"/>
      <c r="F49" s="59"/>
      <c r="G49" s="51"/>
      <c r="H49" s="54"/>
      <c r="I49" s="84"/>
      <c r="J49" s="82"/>
      <c r="K49" s="83"/>
      <c r="L49" s="108" t="s">
        <v>56</v>
      </c>
      <c r="M49" s="115">
        <v>0</v>
      </c>
      <c r="N49" s="115">
        <v>0</v>
      </c>
      <c r="O49" s="115">
        <f t="shared" si="6"/>
        <v>0</v>
      </c>
    </row>
    <row r="50" spans="2:20" s="10" customFormat="1" x14ac:dyDescent="0.25">
      <c r="B50" s="49">
        <v>29</v>
      </c>
      <c r="C50" s="50" t="s">
        <v>49</v>
      </c>
      <c r="D50" s="5">
        <v>1</v>
      </c>
      <c r="E50" s="85">
        <f>D12+2</f>
        <v>2</v>
      </c>
      <c r="F50" s="59"/>
      <c r="G50" s="51"/>
      <c r="H50" s="54"/>
      <c r="I50" s="84"/>
      <c r="J50" s="82"/>
      <c r="K50" s="83"/>
      <c r="L50" s="108" t="s">
        <v>95</v>
      </c>
      <c r="M50" s="115">
        <v>0</v>
      </c>
      <c r="N50" s="115">
        <v>0</v>
      </c>
      <c r="O50" s="115">
        <f t="shared" si="6"/>
        <v>0</v>
      </c>
    </row>
    <row r="51" spans="2:20" s="10" customFormat="1" x14ac:dyDescent="0.25">
      <c r="B51" s="49">
        <v>30</v>
      </c>
      <c r="C51" s="50" t="s">
        <v>14</v>
      </c>
      <c r="D51" s="5">
        <v>3</v>
      </c>
      <c r="E51" s="85">
        <f>D51*(D8+D9)</f>
        <v>0</v>
      </c>
      <c r="F51" s="59"/>
      <c r="G51" s="51"/>
      <c r="H51" s="54"/>
      <c r="I51" s="85"/>
      <c r="J51" s="82"/>
      <c r="K51" s="83"/>
      <c r="L51" s="108" t="s">
        <v>14</v>
      </c>
      <c r="M51" s="115">
        <v>1</v>
      </c>
      <c r="N51" s="115">
        <v>1</v>
      </c>
      <c r="O51" s="115">
        <f t="shared" si="6"/>
        <v>1</v>
      </c>
    </row>
    <row r="52" spans="2:20" s="10" customFormat="1" ht="15.75" thickBot="1" x14ac:dyDescent="0.3">
      <c r="B52" s="86"/>
      <c r="C52" s="67" t="s">
        <v>36</v>
      </c>
      <c r="D52" s="68"/>
      <c r="E52" s="69"/>
      <c r="F52" s="103">
        <v>50</v>
      </c>
      <c r="G52" s="87"/>
      <c r="H52" s="103">
        <v>30</v>
      </c>
      <c r="I52" s="69"/>
      <c r="J52" s="48"/>
      <c r="K52" s="83"/>
      <c r="L52" s="108" t="s">
        <v>168</v>
      </c>
      <c r="M52" s="115">
        <v>1</v>
      </c>
      <c r="N52" s="115">
        <v>1</v>
      </c>
      <c r="O52" s="115">
        <f t="shared" si="6"/>
        <v>1</v>
      </c>
    </row>
    <row r="53" spans="2:20" s="10" customFormat="1" x14ac:dyDescent="0.25">
      <c r="B53" s="88"/>
      <c r="C53" s="71"/>
      <c r="D53" s="72"/>
      <c r="E53" s="73"/>
      <c r="F53" s="72"/>
      <c r="G53" s="72"/>
      <c r="H53" s="72"/>
      <c r="I53" s="73"/>
      <c r="J53" s="19"/>
      <c r="K53" s="83"/>
      <c r="L53" s="111"/>
      <c r="M53" s="116"/>
      <c r="N53" s="116"/>
      <c r="O53" s="116"/>
    </row>
    <row r="54" spans="2:20" s="28" customFormat="1" ht="15.75" thickBot="1" x14ac:dyDescent="0.3">
      <c r="I54" s="89" t="s">
        <v>84</v>
      </c>
      <c r="J54" s="12"/>
      <c r="K54" s="83"/>
      <c r="L54" s="117" t="s">
        <v>96</v>
      </c>
      <c r="M54" s="106" t="s">
        <v>33</v>
      </c>
      <c r="N54" s="106" t="s">
        <v>34</v>
      </c>
      <c r="O54" s="144"/>
    </row>
    <row r="55" spans="2:20" s="10" customFormat="1" x14ac:dyDescent="0.25">
      <c r="B55" s="57">
        <v>31</v>
      </c>
      <c r="C55" s="77" t="s">
        <v>85</v>
      </c>
      <c r="D55" s="36">
        <f>D12/2</f>
        <v>0</v>
      </c>
      <c r="E55" s="37"/>
      <c r="F55" s="38"/>
      <c r="G55" s="37"/>
      <c r="H55" s="80"/>
      <c r="I55" s="90"/>
      <c r="J55" s="48" t="s">
        <v>157</v>
      </c>
      <c r="K55" s="83"/>
      <c r="L55" s="108" t="s">
        <v>80</v>
      </c>
      <c r="M55" s="109">
        <f>I55/5</f>
        <v>0</v>
      </c>
      <c r="N55" s="109">
        <f>M55*2</f>
        <v>0</v>
      </c>
      <c r="O55" s="113"/>
    </row>
    <row r="56" spans="2:20" s="10" customFormat="1" x14ac:dyDescent="0.25">
      <c r="B56" s="49">
        <v>32</v>
      </c>
      <c r="C56" s="91" t="s">
        <v>86</v>
      </c>
      <c r="D56" s="5">
        <f>D8+D9/2+D10/2+D11/4+2</f>
        <v>2</v>
      </c>
      <c r="E56" s="51"/>
      <c r="F56" s="92"/>
      <c r="G56" s="51"/>
      <c r="H56" s="54"/>
      <c r="I56" s="85"/>
      <c r="J56" s="82" t="s">
        <v>157</v>
      </c>
      <c r="K56" s="83"/>
      <c r="L56" s="108" t="s">
        <v>81</v>
      </c>
      <c r="M56" s="109">
        <f>I56/5</f>
        <v>0</v>
      </c>
      <c r="N56" s="109">
        <f>M56</f>
        <v>0</v>
      </c>
      <c r="O56" s="113"/>
    </row>
    <row r="57" spans="2:20" s="28" customFormat="1" ht="15.75" thickBot="1" x14ac:dyDescent="0.3">
      <c r="B57" s="61">
        <v>33</v>
      </c>
      <c r="C57" s="93" t="s">
        <v>15</v>
      </c>
      <c r="D57" s="94">
        <v>36</v>
      </c>
      <c r="E57" s="95"/>
      <c r="F57" s="96"/>
      <c r="G57" s="95"/>
      <c r="H57" s="97"/>
      <c r="I57" s="98"/>
      <c r="J57" s="82" t="s">
        <v>157</v>
      </c>
      <c r="K57" s="83"/>
      <c r="L57" s="108" t="s">
        <v>15</v>
      </c>
      <c r="M57" s="115">
        <v>0</v>
      </c>
      <c r="N57" s="109">
        <f>I57/5</f>
        <v>0</v>
      </c>
      <c r="O57" s="113"/>
    </row>
    <row r="59" spans="2:20" x14ac:dyDescent="0.25">
      <c r="C59" s="99" t="s">
        <v>51</v>
      </c>
      <c r="M59" s="106" t="s">
        <v>149</v>
      </c>
      <c r="N59" s="106" t="s">
        <v>150</v>
      </c>
      <c r="O59" s="107" t="s">
        <v>151</v>
      </c>
      <c r="P59" s="128" t="s">
        <v>1</v>
      </c>
    </row>
    <row r="60" spans="2:20" x14ac:dyDescent="0.25">
      <c r="B60" s="49"/>
      <c r="C60" s="50"/>
      <c r="D60" s="5"/>
      <c r="E60" s="51"/>
      <c r="F60" s="52"/>
      <c r="G60" s="53"/>
      <c r="H60" s="54"/>
      <c r="I60" s="53"/>
      <c r="J60" s="48"/>
      <c r="L60" s="133" t="s">
        <v>21</v>
      </c>
      <c r="M60" s="130">
        <f>O60*0.75</f>
        <v>0</v>
      </c>
      <c r="N60" s="129">
        <f>O60*0.25</f>
        <v>0</v>
      </c>
      <c r="O60" s="134">
        <f>N63</f>
        <v>0</v>
      </c>
      <c r="P60" s="135">
        <f>O60/5</f>
        <v>0</v>
      </c>
      <c r="Q60" s="88"/>
    </row>
    <row r="61" spans="2:20" x14ac:dyDescent="0.25">
      <c r="L61" s="133" t="s">
        <v>22</v>
      </c>
      <c r="M61" s="130">
        <f>O61*0.75</f>
        <v>0</v>
      </c>
      <c r="N61" s="129">
        <f>O61*0.25</f>
        <v>0</v>
      </c>
      <c r="O61" s="134">
        <f>O63+P63</f>
        <v>0</v>
      </c>
      <c r="P61" s="135">
        <f>O61/5</f>
        <v>0</v>
      </c>
      <c r="Q61" s="88"/>
    </row>
    <row r="62" spans="2:20" x14ac:dyDescent="0.25">
      <c r="L62" s="9"/>
      <c r="M62" s="10"/>
      <c r="N62" s="10"/>
      <c r="O62" s="10"/>
      <c r="P62" s="10"/>
      <c r="Q62" s="88"/>
      <c r="R62" s="10"/>
      <c r="S62" s="10"/>
      <c r="T62" s="10"/>
    </row>
    <row r="63" spans="2:20" ht="14.25" customHeight="1" thickBot="1" x14ac:dyDescent="0.3">
      <c r="L63" s="9"/>
      <c r="M63" s="136" t="s">
        <v>120</v>
      </c>
      <c r="N63" s="137">
        <f>SUM(N65:N156)</f>
        <v>0</v>
      </c>
      <c r="O63" s="137">
        <f>SUM(O65:O156)</f>
        <v>0</v>
      </c>
      <c r="P63" s="137">
        <f>SUM(P65:P156)</f>
        <v>0</v>
      </c>
      <c r="R63" s="88" t="s">
        <v>98</v>
      </c>
      <c r="S63" s="88" t="s">
        <v>98</v>
      </c>
      <c r="T63" s="88" t="s">
        <v>98</v>
      </c>
    </row>
    <row r="64" spans="2:20" ht="78" customHeight="1" x14ac:dyDescent="0.25">
      <c r="C64" s="4" t="s">
        <v>147</v>
      </c>
      <c r="D64" s="122" t="s">
        <v>27</v>
      </c>
      <c r="E64" s="122" t="s">
        <v>28</v>
      </c>
      <c r="F64" s="128"/>
      <c r="G64" s="122" t="s">
        <v>29</v>
      </c>
      <c r="H64" s="128"/>
      <c r="I64" s="122" t="s">
        <v>30</v>
      </c>
      <c r="L64" s="138" t="s">
        <v>42</v>
      </c>
      <c r="M64" s="100" t="s">
        <v>57</v>
      </c>
      <c r="N64" s="65" t="s">
        <v>179</v>
      </c>
      <c r="O64" s="65" t="s">
        <v>180</v>
      </c>
      <c r="P64" s="65" t="s">
        <v>181</v>
      </c>
      <c r="Q64" s="147"/>
      <c r="R64" s="65" t="s">
        <v>179</v>
      </c>
      <c r="S64" s="65" t="s">
        <v>180</v>
      </c>
      <c r="T64" s="65" t="s">
        <v>181</v>
      </c>
    </row>
    <row r="65" spans="3:20" s="10" customFormat="1" ht="16.5" thickBot="1" x14ac:dyDescent="0.3">
      <c r="C65" s="119"/>
      <c r="D65" s="123">
        <f>SUM(D66:D156)</f>
        <v>0</v>
      </c>
      <c r="E65" s="123">
        <f>SUM(E66:E156)</f>
        <v>0</v>
      </c>
      <c r="F65" s="88"/>
      <c r="G65" s="123">
        <f>SUM(G66:G156)</f>
        <v>0</v>
      </c>
      <c r="H65" s="88"/>
      <c r="I65" s="123">
        <f>SUM(I66:I156)</f>
        <v>0</v>
      </c>
      <c r="J65" s="12"/>
      <c r="L65" s="100" t="s">
        <v>48</v>
      </c>
      <c r="M65" s="139"/>
      <c r="N65" s="140"/>
      <c r="O65" s="140"/>
      <c r="P65" s="140"/>
      <c r="R65" s="145"/>
      <c r="S65" s="145"/>
      <c r="T65" s="145"/>
    </row>
    <row r="66" spans="3:20" s="10" customFormat="1" x14ac:dyDescent="0.25">
      <c r="C66" s="119"/>
      <c r="D66" s="125"/>
      <c r="E66" s="125"/>
      <c r="F66" s="88"/>
      <c r="G66" s="125"/>
      <c r="H66" s="88"/>
      <c r="I66" s="125"/>
      <c r="J66" s="12"/>
      <c r="L66" s="141" t="s">
        <v>121</v>
      </c>
      <c r="M66" s="139"/>
      <c r="N66" s="140">
        <f t="shared" ref="N66:N79" si="7">R66*M66</f>
        <v>0</v>
      </c>
      <c r="O66" s="140">
        <f t="shared" ref="O66:O79" si="8">S66*M66</f>
        <v>0</v>
      </c>
      <c r="P66" s="140">
        <f t="shared" ref="P66:P79" si="9">T66*M66</f>
        <v>0</v>
      </c>
      <c r="R66" s="143"/>
      <c r="S66" s="143">
        <v>2.5</v>
      </c>
      <c r="T66" s="143">
        <v>1</v>
      </c>
    </row>
    <row r="67" spans="3:20" s="12" customFormat="1" x14ac:dyDescent="0.25">
      <c r="C67" s="120"/>
      <c r="D67" s="126"/>
      <c r="E67" s="126"/>
      <c r="F67" s="6"/>
      <c r="G67" s="126"/>
      <c r="H67" s="6"/>
      <c r="I67" s="126"/>
      <c r="K67" s="10"/>
      <c r="L67" s="141" t="s">
        <v>122</v>
      </c>
      <c r="M67" s="139"/>
      <c r="N67" s="140">
        <f t="shared" si="7"/>
        <v>0</v>
      </c>
      <c r="O67" s="140">
        <f t="shared" si="8"/>
        <v>0</v>
      </c>
      <c r="P67" s="140">
        <f t="shared" si="9"/>
        <v>0</v>
      </c>
      <c r="R67" s="143"/>
      <c r="S67" s="143">
        <v>4</v>
      </c>
      <c r="T67" s="143">
        <v>1</v>
      </c>
    </row>
    <row r="68" spans="3:20" s="12" customFormat="1" x14ac:dyDescent="0.25">
      <c r="C68" s="142"/>
      <c r="D68" s="126"/>
      <c r="E68" s="126"/>
      <c r="F68" s="6"/>
      <c r="G68" s="126"/>
      <c r="H68" s="6"/>
      <c r="I68" s="126"/>
      <c r="K68" s="10"/>
      <c r="L68" s="141" t="s">
        <v>123</v>
      </c>
      <c r="M68" s="139"/>
      <c r="N68" s="140">
        <f t="shared" si="7"/>
        <v>0</v>
      </c>
      <c r="O68" s="140">
        <f t="shared" si="8"/>
        <v>0</v>
      </c>
      <c r="P68" s="140">
        <f t="shared" si="9"/>
        <v>0</v>
      </c>
      <c r="R68" s="143"/>
      <c r="S68" s="143">
        <v>5</v>
      </c>
      <c r="T68" s="143">
        <v>0.5</v>
      </c>
    </row>
    <row r="69" spans="3:20" s="12" customFormat="1" x14ac:dyDescent="0.25">
      <c r="C69" s="142"/>
      <c r="D69" s="126"/>
      <c r="E69" s="126"/>
      <c r="F69" s="6"/>
      <c r="G69" s="126"/>
      <c r="H69" s="6"/>
      <c r="I69" s="126"/>
      <c r="K69" s="10"/>
      <c r="L69" s="141" t="s">
        <v>124</v>
      </c>
      <c r="M69" s="139"/>
      <c r="N69" s="140">
        <f t="shared" si="7"/>
        <v>0</v>
      </c>
      <c r="O69" s="140">
        <f t="shared" si="8"/>
        <v>0</v>
      </c>
      <c r="P69" s="140">
        <f t="shared" si="9"/>
        <v>0</v>
      </c>
      <c r="R69" s="143">
        <v>0.5</v>
      </c>
      <c r="S69" s="143">
        <v>0.4</v>
      </c>
      <c r="T69" s="143">
        <v>0.3</v>
      </c>
    </row>
    <row r="70" spans="3:20" s="12" customFormat="1" x14ac:dyDescent="0.25">
      <c r="C70" s="142"/>
      <c r="D70" s="126"/>
      <c r="E70" s="126"/>
      <c r="F70" s="6"/>
      <c r="G70" s="126"/>
      <c r="H70" s="6"/>
      <c r="I70" s="126"/>
      <c r="K70" s="10"/>
      <c r="L70" s="141" t="s">
        <v>125</v>
      </c>
      <c r="M70" s="139"/>
      <c r="N70" s="140">
        <f t="shared" si="7"/>
        <v>0</v>
      </c>
      <c r="O70" s="140">
        <f t="shared" si="8"/>
        <v>0</v>
      </c>
      <c r="P70" s="140">
        <f t="shared" si="9"/>
        <v>0</v>
      </c>
      <c r="R70" s="143"/>
      <c r="S70" s="143">
        <v>3</v>
      </c>
      <c r="T70" s="143">
        <v>1</v>
      </c>
    </row>
    <row r="71" spans="3:20" s="12" customFormat="1" x14ac:dyDescent="0.25">
      <c r="C71" s="142"/>
      <c r="D71" s="126"/>
      <c r="E71" s="126"/>
      <c r="F71" s="6"/>
      <c r="G71" s="126"/>
      <c r="H71" s="6"/>
      <c r="I71" s="126"/>
      <c r="K71" s="10"/>
      <c r="L71" s="141" t="s">
        <v>126</v>
      </c>
      <c r="M71" s="139"/>
      <c r="N71" s="140">
        <f t="shared" si="7"/>
        <v>0</v>
      </c>
      <c r="O71" s="140">
        <f t="shared" si="8"/>
        <v>0</v>
      </c>
      <c r="P71" s="140">
        <f t="shared" si="9"/>
        <v>0</v>
      </c>
      <c r="R71" s="143"/>
      <c r="S71" s="143">
        <v>4</v>
      </c>
      <c r="T71" s="143">
        <v>1</v>
      </c>
    </row>
    <row r="72" spans="3:20" s="12" customFormat="1" x14ac:dyDescent="0.25">
      <c r="C72" s="142"/>
      <c r="D72" s="126"/>
      <c r="E72" s="126"/>
      <c r="F72" s="6"/>
      <c r="G72" s="126"/>
      <c r="H72" s="6"/>
      <c r="I72" s="126"/>
      <c r="K72" s="10"/>
      <c r="L72" s="141" t="s">
        <v>127</v>
      </c>
      <c r="M72" s="139"/>
      <c r="N72" s="140">
        <f t="shared" si="7"/>
        <v>0</v>
      </c>
      <c r="O72" s="140">
        <f t="shared" si="8"/>
        <v>0</v>
      </c>
      <c r="P72" s="140">
        <f t="shared" si="9"/>
        <v>0</v>
      </c>
      <c r="R72" s="143"/>
      <c r="S72" s="143">
        <v>2</v>
      </c>
      <c r="T72" s="143">
        <v>0.5</v>
      </c>
    </row>
    <row r="73" spans="3:20" s="12" customFormat="1" x14ac:dyDescent="0.25">
      <c r="C73" s="142"/>
      <c r="D73" s="126"/>
      <c r="E73" s="126"/>
      <c r="F73" s="6"/>
      <c r="G73" s="126"/>
      <c r="H73" s="6"/>
      <c r="I73" s="126"/>
      <c r="K73" s="10"/>
      <c r="L73" s="141" t="s">
        <v>128</v>
      </c>
      <c r="M73" s="139"/>
      <c r="N73" s="140">
        <f t="shared" si="7"/>
        <v>0</v>
      </c>
      <c r="O73" s="140">
        <f t="shared" si="8"/>
        <v>0</v>
      </c>
      <c r="P73" s="140">
        <f t="shared" si="9"/>
        <v>0</v>
      </c>
      <c r="R73" s="143"/>
      <c r="S73" s="143">
        <v>2</v>
      </c>
      <c r="T73" s="143">
        <v>0.5</v>
      </c>
    </row>
    <row r="74" spans="3:20" s="12" customFormat="1" x14ac:dyDescent="0.25">
      <c r="C74" s="142"/>
      <c r="D74" s="126"/>
      <c r="E74" s="126"/>
      <c r="F74" s="6"/>
      <c r="G74" s="126"/>
      <c r="H74" s="6"/>
      <c r="I74" s="126"/>
      <c r="K74" s="10"/>
      <c r="L74" s="141" t="s">
        <v>158</v>
      </c>
      <c r="M74" s="139"/>
      <c r="N74" s="140">
        <f t="shared" si="7"/>
        <v>0</v>
      </c>
      <c r="O74" s="140">
        <f t="shared" si="8"/>
        <v>0</v>
      </c>
      <c r="P74" s="140">
        <f t="shared" si="9"/>
        <v>0</v>
      </c>
      <c r="R74" s="143"/>
      <c r="S74" s="143">
        <v>2</v>
      </c>
      <c r="T74" s="143">
        <v>0.5</v>
      </c>
    </row>
    <row r="75" spans="3:20" s="12" customFormat="1" x14ac:dyDescent="0.25">
      <c r="C75" s="142"/>
      <c r="D75" s="126"/>
      <c r="E75" s="126"/>
      <c r="F75" s="6"/>
      <c r="G75" s="126"/>
      <c r="H75" s="6"/>
      <c r="I75" s="126"/>
      <c r="K75" s="10"/>
      <c r="L75" s="141" t="s">
        <v>99</v>
      </c>
      <c r="M75" s="139"/>
      <c r="N75" s="140">
        <f t="shared" si="7"/>
        <v>0</v>
      </c>
      <c r="O75" s="140">
        <f t="shared" si="8"/>
        <v>0</v>
      </c>
      <c r="P75" s="140">
        <f t="shared" si="9"/>
        <v>0</v>
      </c>
      <c r="R75" s="143"/>
      <c r="S75" s="143">
        <v>1</v>
      </c>
      <c r="T75" s="143">
        <v>0.5</v>
      </c>
    </row>
    <row r="76" spans="3:20" s="12" customFormat="1" x14ac:dyDescent="0.25">
      <c r="C76" s="119"/>
      <c r="D76" s="126"/>
      <c r="E76" s="126"/>
      <c r="F76" s="6"/>
      <c r="G76" s="126"/>
      <c r="H76" s="6"/>
      <c r="I76" s="126"/>
      <c r="K76" s="10"/>
      <c r="L76" s="141" t="s">
        <v>129</v>
      </c>
      <c r="M76" s="139"/>
      <c r="N76" s="140">
        <f t="shared" si="7"/>
        <v>0</v>
      </c>
      <c r="O76" s="140">
        <f t="shared" si="8"/>
        <v>0</v>
      </c>
      <c r="P76" s="140">
        <f t="shared" si="9"/>
        <v>0</v>
      </c>
      <c r="R76" s="143"/>
      <c r="S76" s="143">
        <v>3</v>
      </c>
      <c r="T76" s="143">
        <v>1</v>
      </c>
    </row>
    <row r="77" spans="3:20" s="12" customFormat="1" x14ac:dyDescent="0.25">
      <c r="C77" s="119"/>
      <c r="D77" s="126"/>
      <c r="E77" s="126"/>
      <c r="F77" s="6"/>
      <c r="G77" s="126"/>
      <c r="H77" s="6"/>
      <c r="I77" s="126"/>
      <c r="K77" s="10"/>
      <c r="L77" s="141" t="s">
        <v>130</v>
      </c>
      <c r="M77" s="139"/>
      <c r="N77" s="140">
        <f t="shared" si="7"/>
        <v>0</v>
      </c>
      <c r="O77" s="140">
        <f t="shared" si="8"/>
        <v>0</v>
      </c>
      <c r="P77" s="140">
        <f t="shared" si="9"/>
        <v>0</v>
      </c>
      <c r="R77" s="143"/>
      <c r="S77" s="143">
        <v>1.6</v>
      </c>
      <c r="T77" s="146"/>
    </row>
    <row r="78" spans="3:20" s="12" customFormat="1" x14ac:dyDescent="0.25">
      <c r="C78" s="120"/>
      <c r="D78" s="126"/>
      <c r="E78" s="126"/>
      <c r="F78" s="6"/>
      <c r="G78" s="126"/>
      <c r="H78" s="6"/>
      <c r="I78" s="126"/>
      <c r="K78" s="10"/>
      <c r="L78" s="141" t="s">
        <v>182</v>
      </c>
      <c r="M78" s="139"/>
      <c r="N78" s="140">
        <f t="shared" ref="N78" si="10">R78*M78</f>
        <v>0</v>
      </c>
      <c r="O78" s="140">
        <f t="shared" ref="O78" si="11">S78*M78</f>
        <v>0</v>
      </c>
      <c r="P78" s="140">
        <f t="shared" ref="P78" si="12">T78*M78</f>
        <v>0</v>
      </c>
      <c r="R78" s="143">
        <v>0.5</v>
      </c>
      <c r="S78" s="143">
        <v>0.4</v>
      </c>
      <c r="T78" s="143">
        <v>2</v>
      </c>
    </row>
    <row r="79" spans="3:20" s="12" customFormat="1" x14ac:dyDescent="0.25">
      <c r="C79" s="120"/>
      <c r="D79" s="126"/>
      <c r="E79" s="126"/>
      <c r="F79" s="6"/>
      <c r="G79" s="126"/>
      <c r="H79" s="6"/>
      <c r="I79" s="126"/>
      <c r="K79" s="10"/>
      <c r="L79" s="141" t="s">
        <v>183</v>
      </c>
      <c r="M79" s="139"/>
      <c r="N79" s="140">
        <f t="shared" si="7"/>
        <v>0</v>
      </c>
      <c r="O79" s="140">
        <f t="shared" si="8"/>
        <v>0</v>
      </c>
      <c r="P79" s="140">
        <f t="shared" si="9"/>
        <v>0</v>
      </c>
      <c r="R79" s="143">
        <v>0.1</v>
      </c>
      <c r="S79" s="143">
        <v>0.1</v>
      </c>
      <c r="T79" s="143">
        <v>0.1</v>
      </c>
    </row>
    <row r="80" spans="3:20" s="12" customFormat="1" x14ac:dyDescent="0.25">
      <c r="C80" s="142"/>
      <c r="D80" s="126"/>
      <c r="E80" s="126"/>
      <c r="F80" s="6"/>
      <c r="G80" s="126"/>
      <c r="H80" s="6"/>
      <c r="I80" s="126"/>
      <c r="K80" s="10"/>
      <c r="L80" s="100" t="s">
        <v>46</v>
      </c>
      <c r="M80" s="139"/>
      <c r="N80" s="140"/>
      <c r="O80" s="140"/>
      <c r="P80" s="140"/>
      <c r="R80" s="143"/>
      <c r="S80" s="143"/>
      <c r="T80" s="143"/>
    </row>
    <row r="81" spans="3:20" s="12" customFormat="1" x14ac:dyDescent="0.25">
      <c r="C81" s="142"/>
      <c r="D81" s="126"/>
      <c r="E81" s="126"/>
      <c r="F81" s="6"/>
      <c r="G81" s="126"/>
      <c r="H81" s="6"/>
      <c r="I81" s="126"/>
      <c r="K81" s="10"/>
      <c r="L81" s="141" t="s">
        <v>131</v>
      </c>
      <c r="M81" s="139"/>
      <c r="N81" s="140">
        <f>R81*M81</f>
        <v>0</v>
      </c>
      <c r="O81" s="140">
        <f>S81*M81</f>
        <v>0</v>
      </c>
      <c r="P81" s="140">
        <f>T81*M81</f>
        <v>0</v>
      </c>
      <c r="R81" s="143">
        <v>1.5</v>
      </c>
      <c r="S81" s="143">
        <v>1</v>
      </c>
      <c r="T81" s="143">
        <v>0.8</v>
      </c>
    </row>
    <row r="82" spans="3:20" s="12" customFormat="1" x14ac:dyDescent="0.25">
      <c r="C82" s="142"/>
      <c r="D82" s="126"/>
      <c r="E82" s="126"/>
      <c r="F82" s="6"/>
      <c r="G82" s="126"/>
      <c r="H82" s="6"/>
      <c r="I82" s="126"/>
      <c r="K82" s="10"/>
      <c r="L82" s="141" t="s">
        <v>132</v>
      </c>
      <c r="M82" s="139"/>
      <c r="N82" s="140">
        <f>R82*M82</f>
        <v>0</v>
      </c>
      <c r="O82" s="140">
        <f>S82*M82</f>
        <v>0</v>
      </c>
      <c r="P82" s="140">
        <f>T82*M82</f>
        <v>0</v>
      </c>
      <c r="R82" s="143">
        <v>2.5</v>
      </c>
      <c r="S82" s="143">
        <v>1</v>
      </c>
      <c r="T82" s="143">
        <v>0.8</v>
      </c>
    </row>
    <row r="83" spans="3:20" s="12" customFormat="1" x14ac:dyDescent="0.25">
      <c r="C83" s="142"/>
      <c r="D83" s="126"/>
      <c r="E83" s="126"/>
      <c r="F83" s="6"/>
      <c r="G83" s="126"/>
      <c r="H83" s="6"/>
      <c r="I83" s="126"/>
      <c r="K83" s="10"/>
      <c r="L83" s="141" t="s">
        <v>133</v>
      </c>
      <c r="M83" s="139"/>
      <c r="N83" s="140">
        <f>R83*M83</f>
        <v>0</v>
      </c>
      <c r="O83" s="140">
        <f>S83*M83</f>
        <v>0</v>
      </c>
      <c r="P83" s="140">
        <f>T83*M83</f>
        <v>0</v>
      </c>
      <c r="R83" s="143">
        <v>0.5</v>
      </c>
      <c r="S83" s="143">
        <v>1</v>
      </c>
      <c r="T83" s="143">
        <v>0.8</v>
      </c>
    </row>
    <row r="84" spans="3:20" s="12" customFormat="1" x14ac:dyDescent="0.25">
      <c r="C84" s="142"/>
      <c r="D84" s="126"/>
      <c r="E84" s="126"/>
      <c r="F84" s="6"/>
      <c r="G84" s="126"/>
      <c r="H84" s="6"/>
      <c r="I84" s="126"/>
      <c r="K84" s="10"/>
      <c r="L84" s="100" t="s">
        <v>45</v>
      </c>
      <c r="M84" s="139"/>
      <c r="N84" s="140"/>
      <c r="O84" s="140"/>
      <c r="P84" s="140"/>
      <c r="R84" s="143"/>
      <c r="S84" s="143"/>
      <c r="T84" s="143"/>
    </row>
    <row r="85" spans="3:20" s="12" customFormat="1" x14ac:dyDescent="0.25">
      <c r="C85" s="142"/>
      <c r="D85" s="126"/>
      <c r="E85" s="126"/>
      <c r="F85" s="6"/>
      <c r="G85" s="126"/>
      <c r="H85" s="6"/>
      <c r="I85" s="126"/>
      <c r="K85" s="10"/>
      <c r="L85" s="141" t="s">
        <v>134</v>
      </c>
      <c r="M85" s="139"/>
      <c r="N85" s="140">
        <f>R85*M85</f>
        <v>0</v>
      </c>
      <c r="O85" s="140">
        <f>S85*M85</f>
        <v>0</v>
      </c>
      <c r="P85" s="140">
        <f>T85*M85</f>
        <v>0</v>
      </c>
      <c r="R85" s="143">
        <v>0.2</v>
      </c>
      <c r="S85" s="143">
        <v>0.2</v>
      </c>
      <c r="T85" s="143">
        <v>0.8</v>
      </c>
    </row>
    <row r="86" spans="3:20" s="12" customFormat="1" ht="14.25" customHeight="1" x14ac:dyDescent="0.25">
      <c r="C86" s="142"/>
      <c r="D86" s="127"/>
      <c r="E86" s="127"/>
      <c r="F86" s="102"/>
      <c r="G86" s="127"/>
      <c r="H86" s="102"/>
      <c r="I86" s="127"/>
      <c r="K86" s="10"/>
      <c r="L86" s="141" t="s">
        <v>135</v>
      </c>
      <c r="M86" s="139"/>
      <c r="N86" s="140">
        <f>R86*M86</f>
        <v>0</v>
      </c>
      <c r="O86" s="140">
        <f>S86*M86</f>
        <v>0</v>
      </c>
      <c r="P86" s="140">
        <f>T86*M86</f>
        <v>0</v>
      </c>
      <c r="R86" s="143">
        <v>0.2</v>
      </c>
      <c r="S86" s="143">
        <v>0.2</v>
      </c>
      <c r="T86" s="143">
        <v>0.8</v>
      </c>
    </row>
    <row r="87" spans="3:20" s="12" customFormat="1" x14ac:dyDescent="0.25">
      <c r="C87" s="119"/>
      <c r="D87" s="126"/>
      <c r="E87" s="126"/>
      <c r="F87" s="6"/>
      <c r="G87" s="126"/>
      <c r="H87" s="6"/>
      <c r="I87" s="126"/>
      <c r="K87" s="10"/>
      <c r="L87" s="141" t="s">
        <v>50</v>
      </c>
      <c r="M87" s="139"/>
      <c r="N87" s="140">
        <f>R87*M87</f>
        <v>0</v>
      </c>
      <c r="O87" s="140">
        <f>S87*M87</f>
        <v>0</v>
      </c>
      <c r="P87" s="140">
        <f>T87*M87</f>
        <v>0</v>
      </c>
      <c r="R87" s="143">
        <v>0.2</v>
      </c>
      <c r="S87" s="143">
        <v>0.2</v>
      </c>
      <c r="T87" s="143">
        <v>0.1</v>
      </c>
    </row>
    <row r="88" spans="3:20" s="12" customFormat="1" x14ac:dyDescent="0.25">
      <c r="C88" s="120"/>
      <c r="D88" s="127"/>
      <c r="E88" s="127"/>
      <c r="F88" s="102"/>
      <c r="G88" s="127"/>
      <c r="H88" s="102"/>
      <c r="I88" s="127"/>
      <c r="K88" s="10"/>
      <c r="L88" s="100" t="s">
        <v>47</v>
      </c>
      <c r="M88" s="139"/>
      <c r="N88" s="140"/>
      <c r="O88" s="140"/>
      <c r="P88" s="140"/>
      <c r="R88" s="143"/>
      <c r="S88" s="143"/>
      <c r="T88" s="143"/>
    </row>
    <row r="89" spans="3:20" s="12" customFormat="1" x14ac:dyDescent="0.25">
      <c r="C89" s="142"/>
      <c r="D89" s="127"/>
      <c r="E89" s="127"/>
      <c r="F89" s="102"/>
      <c r="G89" s="127"/>
      <c r="H89" s="102"/>
      <c r="I89" s="127"/>
      <c r="K89" s="10"/>
      <c r="L89" s="141" t="s">
        <v>136</v>
      </c>
      <c r="M89" s="139"/>
      <c r="N89" s="140">
        <f>R89*M89</f>
        <v>0</v>
      </c>
      <c r="O89" s="140">
        <f>S89*M89</f>
        <v>0</v>
      </c>
      <c r="P89" s="140">
        <f>T89*M89</f>
        <v>0</v>
      </c>
      <c r="R89" s="143"/>
      <c r="S89" s="143">
        <v>0.8</v>
      </c>
      <c r="T89" s="143">
        <v>1.5</v>
      </c>
    </row>
    <row r="90" spans="3:20" s="12" customFormat="1" x14ac:dyDescent="0.25">
      <c r="C90" s="142"/>
      <c r="D90" s="127"/>
      <c r="E90" s="127"/>
      <c r="F90" s="102"/>
      <c r="G90" s="127"/>
      <c r="H90" s="102"/>
      <c r="I90" s="127"/>
      <c r="K90" s="10"/>
      <c r="L90" s="141" t="s">
        <v>137</v>
      </c>
      <c r="M90" s="139"/>
      <c r="N90" s="140">
        <f>R90*M90</f>
        <v>0</v>
      </c>
      <c r="O90" s="140">
        <f>S90*M90</f>
        <v>0</v>
      </c>
      <c r="P90" s="140">
        <f>T90*M90</f>
        <v>0</v>
      </c>
      <c r="R90" s="143"/>
      <c r="S90" s="143">
        <v>1</v>
      </c>
      <c r="T90" s="143">
        <v>2</v>
      </c>
    </row>
    <row r="91" spans="3:20" s="12" customFormat="1" x14ac:dyDescent="0.25">
      <c r="C91" s="142"/>
      <c r="D91" s="127"/>
      <c r="E91" s="127"/>
      <c r="F91" s="102"/>
      <c r="G91" s="127"/>
      <c r="H91" s="102"/>
      <c r="I91" s="127"/>
      <c r="K91" s="10"/>
      <c r="L91" s="141" t="s">
        <v>165</v>
      </c>
      <c r="M91" s="139"/>
      <c r="N91" s="140">
        <f>R91*M91</f>
        <v>0</v>
      </c>
      <c r="O91" s="140">
        <f>S91*M91</f>
        <v>0</v>
      </c>
      <c r="P91" s="140">
        <f>T91*M91</f>
        <v>0</v>
      </c>
      <c r="R91" s="143"/>
      <c r="S91" s="143">
        <v>0.1</v>
      </c>
      <c r="T91" s="143">
        <v>1.5</v>
      </c>
    </row>
    <row r="92" spans="3:20" s="12" customFormat="1" x14ac:dyDescent="0.25">
      <c r="C92" s="142"/>
      <c r="D92" s="127"/>
      <c r="E92" s="127"/>
      <c r="F92" s="102"/>
      <c r="G92" s="127"/>
      <c r="H92" s="102"/>
      <c r="I92" s="127"/>
      <c r="K92" s="10"/>
      <c r="L92" s="100" t="s">
        <v>138</v>
      </c>
      <c r="M92" s="139"/>
      <c r="N92" s="140"/>
      <c r="O92" s="140"/>
      <c r="P92" s="140"/>
      <c r="R92" s="143"/>
      <c r="S92" s="143"/>
      <c r="T92" s="143"/>
    </row>
    <row r="93" spans="3:20" s="12" customFormat="1" x14ac:dyDescent="0.25">
      <c r="C93" s="142"/>
      <c r="D93" s="127"/>
      <c r="E93" s="127"/>
      <c r="F93" s="102"/>
      <c r="G93" s="127"/>
      <c r="H93" s="102"/>
      <c r="I93" s="127"/>
      <c r="K93" s="10"/>
      <c r="L93" s="141" t="s">
        <v>161</v>
      </c>
      <c r="M93" s="139"/>
      <c r="N93" s="140">
        <f t="shared" ref="N93:N101" si="13">R93*M93</f>
        <v>0</v>
      </c>
      <c r="O93" s="140">
        <f t="shared" ref="O93:O101" si="14">S93*M93</f>
        <v>0</v>
      </c>
      <c r="P93" s="140">
        <f t="shared" ref="P93:P101" si="15">T93*M93</f>
        <v>0</v>
      </c>
      <c r="R93" s="143">
        <v>0.45</v>
      </c>
      <c r="S93" s="143">
        <v>1</v>
      </c>
      <c r="T93" s="143">
        <v>0.5</v>
      </c>
    </row>
    <row r="94" spans="3:20" s="12" customFormat="1" x14ac:dyDescent="0.25">
      <c r="C94" s="142"/>
      <c r="D94" s="127"/>
      <c r="E94" s="127"/>
      <c r="F94" s="102"/>
      <c r="G94" s="127"/>
      <c r="H94" s="102"/>
      <c r="I94" s="127"/>
      <c r="K94" s="10"/>
      <c r="L94" s="141" t="s">
        <v>162</v>
      </c>
      <c r="M94" s="139"/>
      <c r="N94" s="140">
        <f t="shared" si="13"/>
        <v>0</v>
      </c>
      <c r="O94" s="140">
        <f t="shared" si="14"/>
        <v>0</v>
      </c>
      <c r="P94" s="140">
        <f t="shared" si="15"/>
        <v>0</v>
      </c>
      <c r="R94" s="143">
        <v>0.45</v>
      </c>
      <c r="S94" s="143">
        <v>1</v>
      </c>
      <c r="T94" s="143">
        <v>0.5</v>
      </c>
    </row>
    <row r="95" spans="3:20" s="12" customFormat="1" x14ac:dyDescent="0.25">
      <c r="C95" s="142"/>
      <c r="D95" s="127"/>
      <c r="E95" s="127"/>
      <c r="F95" s="102"/>
      <c r="G95" s="127"/>
      <c r="H95" s="102"/>
      <c r="I95" s="127"/>
      <c r="K95" s="10"/>
      <c r="L95" s="141" t="s">
        <v>163</v>
      </c>
      <c r="M95" s="139"/>
      <c r="N95" s="140">
        <f t="shared" si="13"/>
        <v>0</v>
      </c>
      <c r="O95" s="140">
        <f t="shared" si="14"/>
        <v>0</v>
      </c>
      <c r="P95" s="140">
        <f t="shared" si="15"/>
        <v>0</v>
      </c>
      <c r="R95" s="143">
        <v>1.5</v>
      </c>
      <c r="S95" s="143">
        <v>1</v>
      </c>
      <c r="T95" s="143">
        <v>1</v>
      </c>
    </row>
    <row r="96" spans="3:20" s="12" customFormat="1" x14ac:dyDescent="0.25">
      <c r="C96" s="142"/>
      <c r="D96" s="127"/>
      <c r="E96" s="127"/>
      <c r="F96" s="102"/>
      <c r="G96" s="127"/>
      <c r="H96" s="102"/>
      <c r="I96" s="127"/>
      <c r="K96" s="10"/>
      <c r="L96" s="141" t="s">
        <v>139</v>
      </c>
      <c r="M96" s="139"/>
      <c r="N96" s="140">
        <f t="shared" si="13"/>
        <v>0</v>
      </c>
      <c r="O96" s="140">
        <f t="shared" si="14"/>
        <v>0</v>
      </c>
      <c r="P96" s="140">
        <f t="shared" si="15"/>
        <v>0</v>
      </c>
      <c r="R96" s="143">
        <v>0.15</v>
      </c>
      <c r="S96" s="143">
        <v>1</v>
      </c>
      <c r="T96" s="143">
        <v>0.5</v>
      </c>
    </row>
    <row r="97" spans="3:20" s="12" customFormat="1" x14ac:dyDescent="0.25">
      <c r="C97" s="142"/>
      <c r="D97" s="127"/>
      <c r="E97" s="127"/>
      <c r="F97" s="102"/>
      <c r="G97" s="127"/>
      <c r="H97" s="102"/>
      <c r="I97" s="127"/>
      <c r="K97" s="10"/>
      <c r="L97" s="141" t="s">
        <v>164</v>
      </c>
      <c r="M97" s="139"/>
      <c r="N97" s="140">
        <f t="shared" si="13"/>
        <v>0</v>
      </c>
      <c r="O97" s="140">
        <f t="shared" si="14"/>
        <v>0</v>
      </c>
      <c r="P97" s="140">
        <f t="shared" si="15"/>
        <v>0</v>
      </c>
      <c r="R97" s="143">
        <v>0.15</v>
      </c>
      <c r="S97" s="143">
        <v>0.5</v>
      </c>
      <c r="T97" s="143">
        <v>0.2</v>
      </c>
    </row>
    <row r="98" spans="3:20" s="12" customFormat="1" x14ac:dyDescent="0.25">
      <c r="C98" s="142"/>
      <c r="D98" s="127"/>
      <c r="E98" s="127"/>
      <c r="F98" s="102"/>
      <c r="G98" s="127"/>
      <c r="H98" s="102"/>
      <c r="I98" s="127"/>
      <c r="K98" s="10"/>
      <c r="L98" s="141" t="s">
        <v>140</v>
      </c>
      <c r="M98" s="139"/>
      <c r="N98" s="140">
        <f t="shared" si="13"/>
        <v>0</v>
      </c>
      <c r="O98" s="140">
        <f t="shared" si="14"/>
        <v>0</v>
      </c>
      <c r="P98" s="140">
        <f t="shared" si="15"/>
        <v>0</v>
      </c>
      <c r="R98" s="143">
        <v>3</v>
      </c>
      <c r="S98" s="143">
        <v>0.1</v>
      </c>
      <c r="T98" s="143">
        <v>2</v>
      </c>
    </row>
    <row r="99" spans="3:20" s="12" customFormat="1" x14ac:dyDescent="0.25">
      <c r="C99" s="142"/>
      <c r="D99" s="127"/>
      <c r="E99" s="127"/>
      <c r="F99" s="102"/>
      <c r="G99" s="127"/>
      <c r="H99" s="102"/>
      <c r="I99" s="127"/>
      <c r="K99" s="10"/>
      <c r="L99" s="141" t="s">
        <v>141</v>
      </c>
      <c r="M99" s="139"/>
      <c r="N99" s="140">
        <f t="shared" si="13"/>
        <v>0</v>
      </c>
      <c r="O99" s="140">
        <f t="shared" si="14"/>
        <v>0</v>
      </c>
      <c r="P99" s="140">
        <f t="shared" si="15"/>
        <v>0</v>
      </c>
      <c r="R99" s="143">
        <v>1</v>
      </c>
      <c r="S99" s="143">
        <v>0.3</v>
      </c>
      <c r="T99" s="143">
        <v>0.2</v>
      </c>
    </row>
    <row r="100" spans="3:20" s="12" customFormat="1" x14ac:dyDescent="0.25">
      <c r="C100" s="142"/>
      <c r="D100" s="127"/>
      <c r="E100" s="127"/>
      <c r="F100" s="102"/>
      <c r="G100" s="127"/>
      <c r="H100" s="102"/>
      <c r="I100" s="127"/>
      <c r="K100" s="10"/>
      <c r="L100" s="100" t="s">
        <v>142</v>
      </c>
      <c r="M100" s="139"/>
      <c r="N100" s="140">
        <f t="shared" si="13"/>
        <v>0</v>
      </c>
      <c r="O100" s="140">
        <f t="shared" si="14"/>
        <v>0</v>
      </c>
      <c r="P100" s="140">
        <f t="shared" si="15"/>
        <v>0</v>
      </c>
      <c r="R100" s="143"/>
      <c r="S100" s="143"/>
      <c r="T100" s="143"/>
    </row>
    <row r="101" spans="3:20" s="12" customFormat="1" x14ac:dyDescent="0.25">
      <c r="C101" s="142"/>
      <c r="D101" s="127"/>
      <c r="E101" s="127"/>
      <c r="F101" s="102"/>
      <c r="G101" s="127"/>
      <c r="H101" s="102"/>
      <c r="I101" s="127"/>
      <c r="K101" s="10"/>
      <c r="L101" s="141" t="s">
        <v>143</v>
      </c>
      <c r="M101" s="139"/>
      <c r="N101" s="140">
        <f t="shared" si="13"/>
        <v>0</v>
      </c>
      <c r="O101" s="140">
        <f t="shared" si="14"/>
        <v>0</v>
      </c>
      <c r="P101" s="140">
        <f t="shared" si="15"/>
        <v>0</v>
      </c>
      <c r="R101" s="143">
        <v>2</v>
      </c>
      <c r="S101" s="143">
        <v>2</v>
      </c>
      <c r="T101" s="143">
        <v>1</v>
      </c>
    </row>
    <row r="102" spans="3:20" s="12" customFormat="1" x14ac:dyDescent="0.25">
      <c r="C102" s="142"/>
      <c r="D102" s="127"/>
      <c r="E102" s="127"/>
      <c r="F102" s="102"/>
      <c r="G102" s="127"/>
      <c r="H102" s="102"/>
      <c r="I102" s="127"/>
      <c r="K102" s="10"/>
      <c r="L102" s="100" t="s">
        <v>100</v>
      </c>
      <c r="M102" s="139"/>
      <c r="N102" s="140"/>
      <c r="O102" s="140"/>
      <c r="P102" s="140"/>
      <c r="R102" s="143"/>
      <c r="S102" s="143"/>
      <c r="T102" s="143"/>
    </row>
    <row r="103" spans="3:20" s="12" customFormat="1" x14ac:dyDescent="0.25">
      <c r="C103" s="120"/>
      <c r="D103" s="127"/>
      <c r="E103" s="127"/>
      <c r="F103" s="102"/>
      <c r="G103" s="127"/>
      <c r="H103" s="102"/>
      <c r="I103" s="127"/>
      <c r="K103" s="10"/>
      <c r="L103" s="141" t="s">
        <v>144</v>
      </c>
      <c r="M103" s="139"/>
      <c r="N103" s="140">
        <f t="shared" ref="N103:N108" si="16">R103*M103</f>
        <v>0</v>
      </c>
      <c r="O103" s="140">
        <f t="shared" ref="O103:O108" si="17">S103*M103</f>
        <v>0</v>
      </c>
      <c r="P103" s="140">
        <f t="shared" ref="P103:P108" si="18">T103*M103</f>
        <v>0</v>
      </c>
      <c r="R103" s="143">
        <v>0.5</v>
      </c>
      <c r="S103" s="143">
        <v>1</v>
      </c>
      <c r="T103" s="143">
        <v>0.6</v>
      </c>
    </row>
    <row r="104" spans="3:20" s="12" customFormat="1" x14ac:dyDescent="0.25">
      <c r="C104" s="120"/>
      <c r="D104" s="127"/>
      <c r="E104" s="127"/>
      <c r="F104" s="102"/>
      <c r="G104" s="127"/>
      <c r="H104" s="102"/>
      <c r="I104" s="127"/>
      <c r="K104" s="10"/>
      <c r="L104" s="141" t="s">
        <v>145</v>
      </c>
      <c r="M104" s="139"/>
      <c r="N104" s="140">
        <f t="shared" si="16"/>
        <v>0</v>
      </c>
      <c r="O104" s="140">
        <f t="shared" si="17"/>
        <v>0</v>
      </c>
      <c r="P104" s="140">
        <f t="shared" si="18"/>
        <v>0</v>
      </c>
      <c r="R104" s="143">
        <v>0.5</v>
      </c>
      <c r="S104" s="143">
        <v>1</v>
      </c>
      <c r="T104" s="143">
        <v>0.6</v>
      </c>
    </row>
    <row r="105" spans="3:20" s="12" customFormat="1" x14ac:dyDescent="0.25">
      <c r="C105" s="121"/>
      <c r="D105" s="127"/>
      <c r="E105" s="127"/>
      <c r="F105" s="102"/>
      <c r="G105" s="127"/>
      <c r="H105" s="102"/>
      <c r="I105" s="127"/>
      <c r="K105" s="10"/>
      <c r="L105" s="141" t="s">
        <v>101</v>
      </c>
      <c r="M105" s="139"/>
      <c r="N105" s="140">
        <f t="shared" si="16"/>
        <v>0</v>
      </c>
      <c r="O105" s="140">
        <f t="shared" si="17"/>
        <v>0</v>
      </c>
      <c r="P105" s="140">
        <f t="shared" si="18"/>
        <v>0</v>
      </c>
      <c r="R105" s="143">
        <v>0.5</v>
      </c>
      <c r="S105" s="143">
        <v>1</v>
      </c>
      <c r="T105" s="143">
        <v>0.6</v>
      </c>
    </row>
    <row r="106" spans="3:20" s="12" customFormat="1" x14ac:dyDescent="0.25">
      <c r="C106" s="121"/>
      <c r="D106" s="127"/>
      <c r="E106" s="127"/>
      <c r="F106" s="102"/>
      <c r="G106" s="127"/>
      <c r="H106" s="102"/>
      <c r="I106" s="127"/>
      <c r="K106" s="10"/>
      <c r="L106" s="141" t="s">
        <v>146</v>
      </c>
      <c r="M106" s="139"/>
      <c r="N106" s="140">
        <f t="shared" si="16"/>
        <v>0</v>
      </c>
      <c r="O106" s="140">
        <f t="shared" si="17"/>
        <v>0</v>
      </c>
      <c r="P106" s="140">
        <f t="shared" si="18"/>
        <v>0</v>
      </c>
      <c r="R106" s="143">
        <v>0.5</v>
      </c>
      <c r="S106" s="143">
        <v>1</v>
      </c>
      <c r="T106" s="143">
        <v>0.6</v>
      </c>
    </row>
    <row r="107" spans="3:20" s="12" customFormat="1" x14ac:dyDescent="0.25">
      <c r="C107" s="121"/>
      <c r="D107" s="127"/>
      <c r="E107" s="127"/>
      <c r="F107" s="102"/>
      <c r="G107" s="127"/>
      <c r="H107" s="102"/>
      <c r="I107" s="127"/>
      <c r="K107" s="10"/>
      <c r="L107" s="141" t="s">
        <v>102</v>
      </c>
      <c r="M107" s="139"/>
      <c r="N107" s="140">
        <f t="shared" si="16"/>
        <v>0</v>
      </c>
      <c r="O107" s="140">
        <f t="shared" si="17"/>
        <v>0</v>
      </c>
      <c r="P107" s="140">
        <f t="shared" si="18"/>
        <v>0</v>
      </c>
      <c r="R107" s="143"/>
      <c r="S107" s="143">
        <v>0.5</v>
      </c>
      <c r="T107" s="143">
        <v>0.2</v>
      </c>
    </row>
    <row r="108" spans="3:20" s="12" customFormat="1" x14ac:dyDescent="0.25">
      <c r="C108" s="120"/>
      <c r="D108" s="127"/>
      <c r="E108" s="127"/>
      <c r="F108" s="102"/>
      <c r="G108" s="127"/>
      <c r="H108" s="102"/>
      <c r="I108" s="127"/>
      <c r="K108" s="10"/>
      <c r="L108" s="141" t="s">
        <v>103</v>
      </c>
      <c r="M108" s="139"/>
      <c r="N108" s="140">
        <f t="shared" si="16"/>
        <v>0</v>
      </c>
      <c r="O108" s="140">
        <f t="shared" si="17"/>
        <v>0</v>
      </c>
      <c r="P108" s="140">
        <f t="shared" si="18"/>
        <v>0</v>
      </c>
      <c r="R108" s="143"/>
      <c r="S108" s="143">
        <v>0.2</v>
      </c>
      <c r="T108" s="143">
        <v>0.3</v>
      </c>
    </row>
    <row r="109" spans="3:20" s="12" customFormat="1" ht="14.25" customHeight="1" x14ac:dyDescent="0.25">
      <c r="C109" s="121"/>
      <c r="D109" s="127"/>
      <c r="E109" s="127"/>
      <c r="F109" s="102"/>
      <c r="G109" s="127"/>
      <c r="H109" s="102"/>
      <c r="I109" s="127"/>
      <c r="K109" s="10"/>
      <c r="L109" s="100" t="s">
        <v>40</v>
      </c>
      <c r="M109" s="139"/>
      <c r="N109" s="140"/>
      <c r="O109" s="140"/>
      <c r="P109" s="140"/>
      <c r="R109" s="143"/>
      <c r="S109" s="143"/>
      <c r="T109" s="143"/>
    </row>
    <row r="110" spans="3:20" s="12" customFormat="1" x14ac:dyDescent="0.25">
      <c r="C110" s="120"/>
      <c r="D110" s="127"/>
      <c r="E110" s="127"/>
      <c r="F110" s="102"/>
      <c r="G110" s="127"/>
      <c r="H110" s="102"/>
      <c r="I110" s="127"/>
      <c r="K110" s="10"/>
      <c r="L110" s="141" t="s">
        <v>43</v>
      </c>
      <c r="M110" s="139"/>
      <c r="N110" s="140">
        <f t="shared" ref="N110:N125" si="19">R110*M110</f>
        <v>0</v>
      </c>
      <c r="O110" s="140">
        <f t="shared" ref="O110:O125" si="20">S110*M110</f>
        <v>0</v>
      </c>
      <c r="P110" s="140">
        <f t="shared" ref="P110:P125" si="21">T110*M110</f>
        <v>0</v>
      </c>
      <c r="R110" s="143">
        <v>1</v>
      </c>
      <c r="S110" s="143">
        <v>0.5</v>
      </c>
      <c r="T110" s="143">
        <v>5</v>
      </c>
    </row>
    <row r="111" spans="3:20" s="12" customFormat="1" x14ac:dyDescent="0.25">
      <c r="C111" s="120"/>
      <c r="D111" s="127"/>
      <c r="E111" s="127"/>
      <c r="F111" s="102"/>
      <c r="G111" s="127"/>
      <c r="H111" s="102"/>
      <c r="I111" s="127"/>
      <c r="K111" s="10"/>
      <c r="L111" s="141" t="s">
        <v>41</v>
      </c>
      <c r="M111" s="139"/>
      <c r="N111" s="140">
        <f t="shared" si="19"/>
        <v>0</v>
      </c>
      <c r="O111" s="140">
        <f t="shared" si="20"/>
        <v>0</v>
      </c>
      <c r="P111" s="140">
        <f t="shared" si="21"/>
        <v>0</v>
      </c>
      <c r="R111" s="143">
        <v>1.5</v>
      </c>
      <c r="S111" s="143">
        <v>0.5</v>
      </c>
      <c r="T111" s="143">
        <v>1</v>
      </c>
    </row>
    <row r="112" spans="3:20" s="12" customFormat="1" x14ac:dyDescent="0.25">
      <c r="C112" s="121"/>
      <c r="D112" s="127"/>
      <c r="E112" s="127"/>
      <c r="F112" s="102"/>
      <c r="G112" s="127"/>
      <c r="H112" s="102"/>
      <c r="I112" s="127"/>
      <c r="K112" s="10"/>
      <c r="L112" s="141" t="s">
        <v>169</v>
      </c>
      <c r="M112" s="139"/>
      <c r="N112" s="140">
        <f t="shared" si="19"/>
        <v>0</v>
      </c>
      <c r="O112" s="140">
        <f t="shared" si="20"/>
        <v>0</v>
      </c>
      <c r="P112" s="140">
        <f t="shared" si="21"/>
        <v>0</v>
      </c>
      <c r="R112" s="143">
        <v>1</v>
      </c>
      <c r="S112" s="143">
        <v>0.2</v>
      </c>
      <c r="T112" s="143">
        <v>0.8</v>
      </c>
    </row>
    <row r="113" spans="3:20" s="12" customFormat="1" x14ac:dyDescent="0.25">
      <c r="C113" s="121"/>
      <c r="D113" s="127"/>
      <c r="E113" s="127"/>
      <c r="F113" s="102"/>
      <c r="G113" s="127"/>
      <c r="H113" s="102"/>
      <c r="I113" s="127"/>
      <c r="K113" s="10"/>
      <c r="L113" s="141" t="s">
        <v>44</v>
      </c>
      <c r="M113" s="139"/>
      <c r="N113" s="140">
        <f t="shared" si="19"/>
        <v>0</v>
      </c>
      <c r="O113" s="140">
        <f t="shared" si="20"/>
        <v>0</v>
      </c>
      <c r="P113" s="140">
        <f t="shared" si="21"/>
        <v>0</v>
      </c>
      <c r="R113" s="143">
        <v>1</v>
      </c>
      <c r="S113" s="143">
        <v>0.5</v>
      </c>
      <c r="T113" s="143">
        <v>1</v>
      </c>
    </row>
    <row r="114" spans="3:20" s="12" customFormat="1" x14ac:dyDescent="0.25">
      <c r="C114" s="121"/>
      <c r="D114" s="127"/>
      <c r="E114" s="127"/>
      <c r="F114" s="102"/>
      <c r="G114" s="127"/>
      <c r="H114" s="102"/>
      <c r="I114" s="127"/>
      <c r="K114" s="10"/>
      <c r="L114" s="141" t="s">
        <v>52</v>
      </c>
      <c r="M114" s="139"/>
      <c r="N114" s="140">
        <f t="shared" si="19"/>
        <v>0</v>
      </c>
      <c r="O114" s="140">
        <f t="shared" si="20"/>
        <v>0</v>
      </c>
      <c r="P114" s="140">
        <f t="shared" si="21"/>
        <v>0</v>
      </c>
      <c r="R114" s="143">
        <v>1</v>
      </c>
      <c r="S114" s="143">
        <v>0.5</v>
      </c>
      <c r="T114" s="143">
        <v>1</v>
      </c>
    </row>
    <row r="115" spans="3:20" s="12" customFormat="1" x14ac:dyDescent="0.25">
      <c r="C115" s="121"/>
      <c r="D115" s="127"/>
      <c r="E115" s="127"/>
      <c r="F115" s="102"/>
      <c r="G115" s="127"/>
      <c r="H115" s="102"/>
      <c r="I115" s="127"/>
      <c r="K115" s="10"/>
      <c r="L115" s="141" t="s">
        <v>104</v>
      </c>
      <c r="M115" s="139"/>
      <c r="N115" s="140">
        <f t="shared" si="19"/>
        <v>0</v>
      </c>
      <c r="O115" s="140">
        <f t="shared" si="20"/>
        <v>0</v>
      </c>
      <c r="P115" s="140">
        <f t="shared" si="21"/>
        <v>0</v>
      </c>
      <c r="R115" s="143">
        <v>2.5</v>
      </c>
      <c r="S115" s="143">
        <v>0.5</v>
      </c>
      <c r="T115" s="143">
        <v>2</v>
      </c>
    </row>
    <row r="116" spans="3:20" s="12" customFormat="1" x14ac:dyDescent="0.25">
      <c r="C116" s="120"/>
      <c r="D116" s="127"/>
      <c r="E116" s="127"/>
      <c r="F116" s="102"/>
      <c r="G116" s="127"/>
      <c r="H116" s="102"/>
      <c r="I116" s="127"/>
      <c r="K116" s="10"/>
      <c r="L116" s="141" t="s">
        <v>170</v>
      </c>
      <c r="M116" s="139"/>
      <c r="N116" s="140">
        <f t="shared" si="19"/>
        <v>0</v>
      </c>
      <c r="O116" s="140">
        <f t="shared" si="20"/>
        <v>0</v>
      </c>
      <c r="P116" s="140">
        <f t="shared" si="21"/>
        <v>0</v>
      </c>
      <c r="R116" s="143">
        <v>1</v>
      </c>
      <c r="S116" s="143">
        <v>0.5</v>
      </c>
      <c r="T116" s="143">
        <v>5</v>
      </c>
    </row>
    <row r="117" spans="3:20" s="12" customFormat="1" x14ac:dyDescent="0.25">
      <c r="C117" s="120"/>
      <c r="D117" s="127"/>
      <c r="E117" s="127"/>
      <c r="F117" s="102"/>
      <c r="G117" s="127"/>
      <c r="H117" s="102"/>
      <c r="I117" s="127"/>
      <c r="K117" s="10"/>
      <c r="L117" s="141" t="s">
        <v>37</v>
      </c>
      <c r="M117" s="139"/>
      <c r="N117" s="140">
        <f t="shared" si="19"/>
        <v>0</v>
      </c>
      <c r="O117" s="140">
        <f t="shared" si="20"/>
        <v>0</v>
      </c>
      <c r="P117" s="140">
        <f t="shared" si="21"/>
        <v>0</v>
      </c>
      <c r="R117" s="143">
        <v>3</v>
      </c>
      <c r="S117" s="143">
        <v>0.5</v>
      </c>
      <c r="T117" s="143">
        <v>1</v>
      </c>
    </row>
    <row r="118" spans="3:20" s="12" customFormat="1" x14ac:dyDescent="0.25">
      <c r="C118" s="120"/>
      <c r="D118" s="127"/>
      <c r="E118" s="127"/>
      <c r="F118" s="102"/>
      <c r="G118" s="127"/>
      <c r="H118" s="102"/>
      <c r="I118" s="127"/>
      <c r="K118" s="10"/>
      <c r="L118" s="141" t="s">
        <v>105</v>
      </c>
      <c r="M118" s="139"/>
      <c r="N118" s="140">
        <f t="shared" si="19"/>
        <v>0</v>
      </c>
      <c r="O118" s="140">
        <f t="shared" si="20"/>
        <v>0</v>
      </c>
      <c r="P118" s="140">
        <f t="shared" si="21"/>
        <v>0</v>
      </c>
      <c r="R118" s="143">
        <v>1</v>
      </c>
      <c r="S118" s="143">
        <v>0.5</v>
      </c>
      <c r="T118" s="143">
        <v>0.5</v>
      </c>
    </row>
    <row r="119" spans="3:20" s="12" customFormat="1" x14ac:dyDescent="0.25">
      <c r="C119" s="120"/>
      <c r="D119" s="127"/>
      <c r="E119" s="127"/>
      <c r="F119" s="102"/>
      <c r="G119" s="127"/>
      <c r="H119" s="102"/>
      <c r="I119" s="127"/>
      <c r="K119" s="10"/>
      <c r="L119" s="141" t="s">
        <v>106</v>
      </c>
      <c r="M119" s="139"/>
      <c r="N119" s="140">
        <f t="shared" si="19"/>
        <v>0</v>
      </c>
      <c r="O119" s="140">
        <f t="shared" si="20"/>
        <v>0</v>
      </c>
      <c r="P119" s="140">
        <f t="shared" si="21"/>
        <v>0</v>
      </c>
      <c r="R119" s="143">
        <v>1</v>
      </c>
      <c r="S119" s="143">
        <v>0.5</v>
      </c>
      <c r="T119" s="143">
        <v>0.5</v>
      </c>
    </row>
    <row r="120" spans="3:20" s="12" customFormat="1" x14ac:dyDescent="0.25">
      <c r="C120" s="120"/>
      <c r="D120" s="127"/>
      <c r="E120" s="127"/>
      <c r="F120" s="102"/>
      <c r="G120" s="127"/>
      <c r="H120" s="102"/>
      <c r="I120" s="127"/>
      <c r="K120" s="10"/>
      <c r="L120" s="141" t="s">
        <v>152</v>
      </c>
      <c r="M120" s="139"/>
      <c r="N120" s="140">
        <f t="shared" si="19"/>
        <v>0</v>
      </c>
      <c r="O120" s="140">
        <f t="shared" si="20"/>
        <v>0</v>
      </c>
      <c r="P120" s="140">
        <f t="shared" si="21"/>
        <v>0</v>
      </c>
      <c r="R120" s="143">
        <v>2.5</v>
      </c>
      <c r="S120" s="143">
        <v>0.5</v>
      </c>
      <c r="T120" s="143">
        <v>1</v>
      </c>
    </row>
    <row r="121" spans="3:20" s="12" customFormat="1" x14ac:dyDescent="0.25">
      <c r="C121" s="120"/>
      <c r="D121" s="127"/>
      <c r="E121" s="127"/>
      <c r="F121" s="102"/>
      <c r="G121" s="127"/>
      <c r="H121" s="102"/>
      <c r="I121" s="127"/>
      <c r="K121" s="10"/>
      <c r="L121" s="141" t="s">
        <v>153</v>
      </c>
      <c r="M121" s="139"/>
      <c r="N121" s="140">
        <f t="shared" si="19"/>
        <v>0</v>
      </c>
      <c r="O121" s="140">
        <f t="shared" si="20"/>
        <v>0</v>
      </c>
      <c r="P121" s="140">
        <f t="shared" si="21"/>
        <v>0</v>
      </c>
      <c r="R121" s="143">
        <v>1</v>
      </c>
      <c r="S121" s="143">
        <v>0.5</v>
      </c>
      <c r="T121" s="143">
        <v>0.5</v>
      </c>
    </row>
    <row r="122" spans="3:20" s="12" customFormat="1" x14ac:dyDescent="0.25">
      <c r="C122" s="120"/>
      <c r="D122" s="127"/>
      <c r="E122" s="127"/>
      <c r="F122" s="102"/>
      <c r="G122" s="127"/>
      <c r="H122" s="102"/>
      <c r="I122" s="127"/>
      <c r="K122" s="10"/>
      <c r="L122" s="141" t="s">
        <v>167</v>
      </c>
      <c r="M122" s="139"/>
      <c r="N122" s="140">
        <f t="shared" si="19"/>
        <v>0</v>
      </c>
      <c r="O122" s="140">
        <f t="shared" si="20"/>
        <v>0</v>
      </c>
      <c r="P122" s="140">
        <f t="shared" si="21"/>
        <v>0</v>
      </c>
      <c r="R122" s="143">
        <v>1</v>
      </c>
      <c r="S122" s="143">
        <v>0.5</v>
      </c>
      <c r="T122" s="143">
        <v>5</v>
      </c>
    </row>
    <row r="123" spans="3:20" s="12" customFormat="1" x14ac:dyDescent="0.25">
      <c r="C123" s="120"/>
      <c r="D123" s="127"/>
      <c r="E123" s="127"/>
      <c r="F123" s="102"/>
      <c r="G123" s="127"/>
      <c r="H123" s="102"/>
      <c r="I123" s="127"/>
      <c r="K123" s="10"/>
      <c r="L123" s="141" t="s">
        <v>39</v>
      </c>
      <c r="M123" s="139"/>
      <c r="N123" s="140">
        <f t="shared" si="19"/>
        <v>0</v>
      </c>
      <c r="O123" s="140">
        <f t="shared" si="20"/>
        <v>0</v>
      </c>
      <c r="P123" s="140">
        <f t="shared" si="21"/>
        <v>0</v>
      </c>
      <c r="R123" s="143">
        <v>0.3</v>
      </c>
      <c r="S123" s="143">
        <v>0.2</v>
      </c>
      <c r="T123" s="143">
        <v>1.5</v>
      </c>
    </row>
    <row r="124" spans="3:20" s="12" customFormat="1" x14ac:dyDescent="0.25">
      <c r="C124" s="120"/>
      <c r="D124" s="127"/>
      <c r="E124" s="127"/>
      <c r="F124" s="102"/>
      <c r="G124" s="127"/>
      <c r="H124" s="102"/>
      <c r="I124" s="127"/>
      <c r="K124" s="10"/>
      <c r="L124" s="141" t="s">
        <v>148</v>
      </c>
      <c r="M124" s="139"/>
      <c r="N124" s="140">
        <f t="shared" si="19"/>
        <v>0</v>
      </c>
      <c r="O124" s="140">
        <f t="shared" si="20"/>
        <v>0</v>
      </c>
      <c r="P124" s="140">
        <f t="shared" si="21"/>
        <v>0</v>
      </c>
      <c r="R124" s="143">
        <v>4</v>
      </c>
      <c r="S124" s="143">
        <v>1</v>
      </c>
      <c r="T124" s="143">
        <v>1</v>
      </c>
    </row>
    <row r="125" spans="3:20" s="12" customFormat="1" x14ac:dyDescent="0.25">
      <c r="C125" s="120"/>
      <c r="D125" s="127"/>
      <c r="E125" s="127"/>
      <c r="F125" s="102"/>
      <c r="G125" s="127"/>
      <c r="H125" s="102"/>
      <c r="I125" s="127"/>
      <c r="K125" s="10"/>
      <c r="L125" s="141" t="s">
        <v>172</v>
      </c>
      <c r="M125" s="139"/>
      <c r="N125" s="140">
        <f t="shared" si="19"/>
        <v>0</v>
      </c>
      <c r="O125" s="140">
        <f t="shared" si="20"/>
        <v>0</v>
      </c>
      <c r="P125" s="140">
        <f t="shared" si="21"/>
        <v>0</v>
      </c>
      <c r="R125" s="143">
        <v>1</v>
      </c>
      <c r="S125" s="143">
        <v>0.5</v>
      </c>
      <c r="T125" s="143">
        <v>1</v>
      </c>
    </row>
    <row r="126" spans="3:20" s="12" customFormat="1" x14ac:dyDescent="0.25">
      <c r="C126" s="120"/>
      <c r="D126" s="127"/>
      <c r="E126" s="127"/>
      <c r="F126" s="102"/>
      <c r="G126" s="127"/>
      <c r="H126" s="102"/>
      <c r="I126" s="127"/>
      <c r="K126" s="10"/>
      <c r="L126" s="141"/>
      <c r="M126" s="139"/>
      <c r="N126" s="140"/>
      <c r="O126" s="140"/>
      <c r="P126" s="140"/>
      <c r="R126" s="143"/>
      <c r="S126" s="143"/>
      <c r="T126" s="143"/>
    </row>
    <row r="127" spans="3:20" s="12" customFormat="1" x14ac:dyDescent="0.25">
      <c r="C127" s="120"/>
      <c r="D127" s="127"/>
      <c r="E127" s="127"/>
      <c r="F127" s="102"/>
      <c r="G127" s="127"/>
      <c r="H127" s="102"/>
      <c r="I127" s="127"/>
      <c r="K127" s="10"/>
      <c r="L127" s="141"/>
      <c r="M127" s="139"/>
      <c r="N127" s="140"/>
      <c r="O127" s="140"/>
      <c r="P127" s="140"/>
      <c r="R127" s="143"/>
      <c r="S127" s="143"/>
      <c r="T127" s="143"/>
    </row>
    <row r="128" spans="3:20" s="12" customFormat="1" x14ac:dyDescent="0.25">
      <c r="C128" s="120"/>
      <c r="D128" s="127"/>
      <c r="E128" s="127"/>
      <c r="F128" s="102"/>
      <c r="G128" s="127"/>
      <c r="H128" s="102"/>
      <c r="I128" s="127"/>
      <c r="K128" s="10"/>
      <c r="L128" s="100" t="s">
        <v>107</v>
      </c>
      <c r="M128" s="139"/>
      <c r="N128" s="140"/>
      <c r="O128" s="140"/>
      <c r="P128" s="140"/>
      <c r="R128" s="143"/>
      <c r="S128" s="143"/>
      <c r="T128" s="143"/>
    </row>
    <row r="129" spans="3:20" s="12" customFormat="1" x14ac:dyDescent="0.25">
      <c r="C129" s="120"/>
      <c r="D129" s="127"/>
      <c r="E129" s="127"/>
      <c r="F129" s="102"/>
      <c r="G129" s="127"/>
      <c r="H129" s="102"/>
      <c r="I129" s="127"/>
      <c r="K129" s="10"/>
      <c r="L129" s="141" t="s">
        <v>108</v>
      </c>
      <c r="M129" s="139"/>
      <c r="N129" s="140">
        <f t="shared" ref="N129:N137" si="22">R129*M129</f>
        <v>0</v>
      </c>
      <c r="O129" s="140">
        <f t="shared" ref="O129:O137" si="23">S129*M129</f>
        <v>0</v>
      </c>
      <c r="P129" s="140">
        <f t="shared" ref="P129:P137" si="24">T129*M129</f>
        <v>0</v>
      </c>
      <c r="R129" s="146"/>
      <c r="S129" s="143">
        <v>4</v>
      </c>
      <c r="T129" s="146"/>
    </row>
    <row r="130" spans="3:20" s="12" customFormat="1" x14ac:dyDescent="0.25">
      <c r="C130" s="120"/>
      <c r="D130" s="127"/>
      <c r="E130" s="127"/>
      <c r="F130" s="102"/>
      <c r="G130" s="127"/>
      <c r="H130" s="102"/>
      <c r="I130" s="127"/>
      <c r="K130" s="10"/>
      <c r="L130" s="124" t="s">
        <v>159</v>
      </c>
      <c r="M130" s="139"/>
      <c r="N130" s="140">
        <f t="shared" si="22"/>
        <v>0</v>
      </c>
      <c r="O130" s="140">
        <f t="shared" si="23"/>
        <v>0</v>
      </c>
      <c r="P130" s="140">
        <f t="shared" si="24"/>
        <v>0</v>
      </c>
      <c r="R130" s="143">
        <v>0.5</v>
      </c>
      <c r="S130" s="143">
        <v>0.5</v>
      </c>
      <c r="T130" s="143">
        <v>0.8</v>
      </c>
    </row>
    <row r="131" spans="3:20" s="12" customFormat="1" x14ac:dyDescent="0.25">
      <c r="C131" s="120"/>
      <c r="D131" s="127"/>
      <c r="E131" s="127"/>
      <c r="F131" s="102"/>
      <c r="G131" s="127"/>
      <c r="H131" s="102"/>
      <c r="I131" s="127"/>
      <c r="K131" s="10"/>
      <c r="L131" s="124" t="s">
        <v>160</v>
      </c>
      <c r="M131" s="139"/>
      <c r="N131" s="140">
        <f t="shared" si="22"/>
        <v>0</v>
      </c>
      <c r="O131" s="140">
        <f t="shared" si="23"/>
        <v>0</v>
      </c>
      <c r="P131" s="140">
        <f t="shared" si="24"/>
        <v>0</v>
      </c>
      <c r="R131" s="143">
        <v>0.5</v>
      </c>
      <c r="S131" s="143">
        <v>0.5</v>
      </c>
      <c r="T131" s="143">
        <v>0.8</v>
      </c>
    </row>
    <row r="132" spans="3:20" s="10" customFormat="1" x14ac:dyDescent="0.25">
      <c r="C132" s="118"/>
      <c r="D132" s="127"/>
      <c r="E132" s="127"/>
      <c r="F132" s="6"/>
      <c r="G132" s="127"/>
      <c r="H132" s="6"/>
      <c r="I132" s="127"/>
      <c r="J132" s="12"/>
      <c r="L132" s="141" t="s">
        <v>166</v>
      </c>
      <c r="M132" s="139"/>
      <c r="N132" s="140">
        <f t="shared" si="22"/>
        <v>0</v>
      </c>
      <c r="O132" s="140">
        <f t="shared" si="23"/>
        <v>0</v>
      </c>
      <c r="P132" s="140">
        <f t="shared" si="24"/>
        <v>0</v>
      </c>
      <c r="R132" s="143">
        <v>0.5</v>
      </c>
      <c r="S132" s="143">
        <v>0.5</v>
      </c>
      <c r="T132" s="143">
        <v>1</v>
      </c>
    </row>
    <row r="133" spans="3:20" s="12" customFormat="1" x14ac:dyDescent="0.25">
      <c r="C133" s="132"/>
      <c r="D133" s="127"/>
      <c r="E133" s="127"/>
      <c r="F133" s="102"/>
      <c r="G133" s="127"/>
      <c r="H133" s="102"/>
      <c r="I133" s="127"/>
      <c r="K133" s="10"/>
      <c r="L133" s="141" t="s">
        <v>154</v>
      </c>
      <c r="M133" s="139"/>
      <c r="N133" s="140">
        <f t="shared" si="22"/>
        <v>0</v>
      </c>
      <c r="O133" s="140">
        <f t="shared" si="23"/>
        <v>0</v>
      </c>
      <c r="P133" s="140">
        <f t="shared" si="24"/>
        <v>0</v>
      </c>
      <c r="R133" s="143">
        <v>1</v>
      </c>
      <c r="S133" s="143">
        <v>0.2</v>
      </c>
      <c r="T133" s="143">
        <v>0.3</v>
      </c>
    </row>
    <row r="134" spans="3:20" s="12" customFormat="1" x14ac:dyDescent="0.25">
      <c r="C134" s="132"/>
      <c r="D134" s="127"/>
      <c r="E134" s="127"/>
      <c r="F134" s="102"/>
      <c r="G134" s="127"/>
      <c r="H134" s="102"/>
      <c r="I134" s="127"/>
      <c r="K134" s="10"/>
      <c r="L134" s="141" t="s">
        <v>155</v>
      </c>
      <c r="M134" s="139"/>
      <c r="N134" s="140">
        <f t="shared" si="22"/>
        <v>0</v>
      </c>
      <c r="O134" s="140">
        <f t="shared" si="23"/>
        <v>0</v>
      </c>
      <c r="P134" s="140">
        <f t="shared" si="24"/>
        <v>0</v>
      </c>
      <c r="R134" s="143">
        <v>1</v>
      </c>
      <c r="S134" s="143">
        <v>0.2</v>
      </c>
      <c r="T134" s="143">
        <v>0.3</v>
      </c>
    </row>
    <row r="135" spans="3:20" s="12" customFormat="1" x14ac:dyDescent="0.25">
      <c r="C135" s="120"/>
      <c r="D135" s="127"/>
      <c r="E135" s="127"/>
      <c r="F135" s="102"/>
      <c r="G135" s="127"/>
      <c r="H135" s="102"/>
      <c r="I135" s="127"/>
      <c r="K135" s="10"/>
      <c r="L135" s="141" t="s">
        <v>173</v>
      </c>
      <c r="M135" s="139"/>
      <c r="N135" s="140">
        <f t="shared" si="22"/>
        <v>0</v>
      </c>
      <c r="O135" s="140">
        <f t="shared" si="23"/>
        <v>0</v>
      </c>
      <c r="P135" s="140">
        <f t="shared" si="24"/>
        <v>0</v>
      </c>
      <c r="R135" s="143">
        <v>0.5</v>
      </c>
      <c r="S135" s="143">
        <v>0.5</v>
      </c>
      <c r="T135" s="143">
        <v>0.8</v>
      </c>
    </row>
    <row r="136" spans="3:20" s="12" customFormat="1" x14ac:dyDescent="0.25">
      <c r="C136" s="120"/>
      <c r="D136" s="127"/>
      <c r="E136" s="127"/>
      <c r="F136" s="102"/>
      <c r="G136" s="127"/>
      <c r="H136" s="102"/>
      <c r="I136" s="127"/>
      <c r="K136" s="10"/>
      <c r="L136" s="141" t="s">
        <v>174</v>
      </c>
      <c r="M136" s="139"/>
      <c r="N136" s="140">
        <f t="shared" si="22"/>
        <v>0</v>
      </c>
      <c r="O136" s="140">
        <f t="shared" si="23"/>
        <v>0</v>
      </c>
      <c r="P136" s="140">
        <f t="shared" si="24"/>
        <v>0</v>
      </c>
      <c r="R136" s="143">
        <v>0.2</v>
      </c>
      <c r="S136" s="143">
        <v>0.2</v>
      </c>
      <c r="T136" s="143">
        <v>0</v>
      </c>
    </row>
    <row r="137" spans="3:20" s="12" customFormat="1" x14ac:dyDescent="0.25">
      <c r="C137" s="120"/>
      <c r="D137" s="127"/>
      <c r="E137" s="127"/>
      <c r="F137" s="102"/>
      <c r="G137" s="127"/>
      <c r="H137" s="102"/>
      <c r="I137" s="127"/>
      <c r="K137" s="10"/>
      <c r="L137" s="141" t="s">
        <v>175</v>
      </c>
      <c r="M137" s="139"/>
      <c r="N137" s="140">
        <f t="shared" si="22"/>
        <v>0</v>
      </c>
      <c r="O137" s="140">
        <f t="shared" si="23"/>
        <v>0</v>
      </c>
      <c r="P137" s="140">
        <f t="shared" si="24"/>
        <v>0</v>
      </c>
      <c r="R137" s="143">
        <v>0.5</v>
      </c>
      <c r="S137" s="143">
        <v>0.5</v>
      </c>
      <c r="T137" s="143">
        <v>0.8</v>
      </c>
    </row>
    <row r="138" spans="3:20" s="12" customFormat="1" x14ac:dyDescent="0.25">
      <c r="C138" s="120"/>
      <c r="D138" s="127"/>
      <c r="E138" s="127"/>
      <c r="F138" s="102"/>
      <c r="G138" s="127"/>
      <c r="H138" s="102"/>
      <c r="I138" s="127"/>
      <c r="K138" s="10"/>
      <c r="L138" s="100" t="s">
        <v>176</v>
      </c>
      <c r="M138" s="139"/>
      <c r="N138" s="140"/>
      <c r="O138" s="140"/>
      <c r="P138" s="140"/>
      <c r="R138" s="143"/>
      <c r="S138" s="143"/>
      <c r="T138" s="143"/>
    </row>
    <row r="139" spans="3:20" s="12" customFormat="1" x14ac:dyDescent="0.25">
      <c r="C139" s="120"/>
      <c r="D139" s="127"/>
      <c r="E139" s="127"/>
      <c r="F139" s="102"/>
      <c r="G139" s="127"/>
      <c r="H139" s="102"/>
      <c r="I139" s="127"/>
      <c r="K139" s="10"/>
      <c r="L139" s="141" t="s">
        <v>177</v>
      </c>
      <c r="M139" s="139"/>
      <c r="N139" s="140">
        <f>R139*M139</f>
        <v>0</v>
      </c>
      <c r="O139" s="140">
        <f>S139*M139</f>
        <v>0</v>
      </c>
      <c r="P139" s="140">
        <f>T139*M139</f>
        <v>0</v>
      </c>
      <c r="R139" s="143">
        <v>0.5</v>
      </c>
      <c r="S139" s="143">
        <v>0.5</v>
      </c>
      <c r="T139" s="143">
        <v>0.8</v>
      </c>
    </row>
    <row r="140" spans="3:20" s="12" customFormat="1" x14ac:dyDescent="0.25">
      <c r="C140" s="120"/>
      <c r="D140" s="127"/>
      <c r="E140" s="127"/>
      <c r="F140" s="102"/>
      <c r="G140" s="127"/>
      <c r="H140" s="102"/>
      <c r="I140" s="127"/>
      <c r="K140" s="10"/>
      <c r="L140" s="141" t="s">
        <v>178</v>
      </c>
      <c r="M140" s="139"/>
      <c r="N140" s="140">
        <f>R140*M140</f>
        <v>0</v>
      </c>
      <c r="O140" s="140">
        <f>S140*M140</f>
        <v>0</v>
      </c>
      <c r="P140" s="140">
        <f>T140*M140</f>
        <v>0</v>
      </c>
      <c r="R140" s="143">
        <v>1</v>
      </c>
      <c r="S140" s="143">
        <v>0.5</v>
      </c>
      <c r="T140" s="143">
        <v>5</v>
      </c>
    </row>
    <row r="141" spans="3:20" s="12" customFormat="1" x14ac:dyDescent="0.25">
      <c r="C141" s="120"/>
      <c r="D141" s="127"/>
      <c r="E141" s="127"/>
      <c r="F141" s="102"/>
      <c r="G141" s="127"/>
      <c r="H141" s="102"/>
      <c r="I141" s="127"/>
      <c r="K141" s="10"/>
      <c r="L141" s="141"/>
      <c r="M141" s="139"/>
      <c r="N141" s="140"/>
      <c r="O141" s="140"/>
      <c r="P141" s="140"/>
      <c r="R141" s="143"/>
      <c r="S141" s="143"/>
      <c r="T141" s="143"/>
    </row>
    <row r="142" spans="3:20" s="12" customFormat="1" x14ac:dyDescent="0.25">
      <c r="C142" s="120"/>
      <c r="D142" s="127"/>
      <c r="E142" s="127"/>
      <c r="F142" s="102"/>
      <c r="G142" s="127"/>
      <c r="H142" s="102"/>
      <c r="I142" s="127"/>
      <c r="K142" s="10"/>
      <c r="L142" s="141"/>
      <c r="M142" s="139"/>
      <c r="N142" s="140"/>
      <c r="O142" s="140"/>
      <c r="P142" s="140"/>
      <c r="R142" s="143"/>
      <c r="S142" s="143"/>
      <c r="T142" s="143"/>
    </row>
    <row r="143" spans="3:20" s="12" customFormat="1" x14ac:dyDescent="0.25">
      <c r="C143" s="120"/>
      <c r="D143" s="127"/>
      <c r="E143" s="127"/>
      <c r="F143" s="102"/>
      <c r="G143" s="127"/>
      <c r="H143" s="102"/>
      <c r="I143" s="127"/>
      <c r="K143" s="10"/>
      <c r="L143" s="141"/>
      <c r="M143" s="139"/>
      <c r="N143" s="140"/>
      <c r="O143" s="140"/>
      <c r="P143" s="140"/>
      <c r="R143" s="143"/>
      <c r="S143" s="143"/>
      <c r="T143" s="143"/>
    </row>
    <row r="144" spans="3:20" s="10" customFormat="1" x14ac:dyDescent="0.25">
      <c r="C144" s="118"/>
      <c r="D144" s="127"/>
      <c r="E144" s="127"/>
      <c r="F144" s="6"/>
      <c r="G144" s="127"/>
      <c r="H144" s="6"/>
      <c r="I144" s="127"/>
      <c r="J144" s="12"/>
      <c r="L144" s="100" t="s">
        <v>109</v>
      </c>
      <c r="M144" s="139"/>
      <c r="N144" s="140"/>
      <c r="O144" s="140"/>
      <c r="P144" s="140"/>
      <c r="R144" s="143"/>
      <c r="S144" s="143"/>
      <c r="T144" s="143"/>
    </row>
    <row r="145" spans="3:20" s="10" customFormat="1" x14ac:dyDescent="0.25">
      <c r="C145" s="118"/>
      <c r="D145" s="127"/>
      <c r="E145" s="127"/>
      <c r="F145" s="6"/>
      <c r="G145" s="127"/>
      <c r="H145" s="6"/>
      <c r="I145" s="127"/>
      <c r="J145" s="12"/>
      <c r="L145" s="141" t="s">
        <v>110</v>
      </c>
      <c r="M145" s="139"/>
      <c r="N145" s="140">
        <f>R145*M145</f>
        <v>0</v>
      </c>
      <c r="O145" s="140">
        <f>S145*M145</f>
        <v>0</v>
      </c>
      <c r="P145" s="140">
        <f>T145*M145</f>
        <v>0</v>
      </c>
      <c r="R145" s="143">
        <v>0.2</v>
      </c>
      <c r="S145" s="143">
        <v>0.8</v>
      </c>
      <c r="T145" s="146"/>
    </row>
    <row r="146" spans="3:20" s="10" customFormat="1" x14ac:dyDescent="0.25">
      <c r="C146" s="118"/>
      <c r="D146" s="127"/>
      <c r="E146" s="127"/>
      <c r="F146" s="6"/>
      <c r="G146" s="127"/>
      <c r="H146" s="6"/>
      <c r="I146" s="127"/>
      <c r="J146" s="12"/>
      <c r="L146" s="141" t="s">
        <v>111</v>
      </c>
      <c r="M146" s="139"/>
      <c r="N146" s="140">
        <f>R146*M146</f>
        <v>0</v>
      </c>
      <c r="O146" s="140">
        <f>S146*M146</f>
        <v>0</v>
      </c>
      <c r="P146" s="140">
        <f>T146*M146</f>
        <v>0</v>
      </c>
      <c r="R146" s="143">
        <v>1</v>
      </c>
      <c r="S146" s="143">
        <v>0.8</v>
      </c>
      <c r="T146" s="143">
        <v>0.5</v>
      </c>
    </row>
    <row r="147" spans="3:20" s="10" customFormat="1" x14ac:dyDescent="0.25">
      <c r="C147" s="118"/>
      <c r="D147" s="127"/>
      <c r="E147" s="127"/>
      <c r="F147" s="6"/>
      <c r="G147" s="127"/>
      <c r="H147" s="6"/>
      <c r="I147" s="127"/>
      <c r="J147" s="12"/>
      <c r="L147" s="141" t="s">
        <v>112</v>
      </c>
      <c r="M147" s="139"/>
      <c r="N147" s="140">
        <f>R147*M147</f>
        <v>0</v>
      </c>
      <c r="O147" s="140">
        <f>S147*M147</f>
        <v>0</v>
      </c>
      <c r="P147" s="140">
        <f>T147*M147</f>
        <v>0</v>
      </c>
      <c r="R147" s="143">
        <v>2.5</v>
      </c>
      <c r="S147" s="143">
        <v>0.8</v>
      </c>
      <c r="T147" s="143">
        <v>1.5</v>
      </c>
    </row>
    <row r="148" spans="3:20" s="10" customFormat="1" x14ac:dyDescent="0.25">
      <c r="C148" s="118"/>
      <c r="D148" s="127"/>
      <c r="E148" s="127"/>
      <c r="F148" s="6"/>
      <c r="G148" s="127"/>
      <c r="H148" s="6"/>
      <c r="I148" s="127"/>
      <c r="J148" s="12"/>
      <c r="L148" s="141" t="s">
        <v>113</v>
      </c>
      <c r="M148" s="139"/>
      <c r="N148" s="140">
        <f>R148*M148</f>
        <v>0</v>
      </c>
      <c r="O148" s="140">
        <f>S148*M148</f>
        <v>0</v>
      </c>
      <c r="P148" s="140">
        <f>T148*M148</f>
        <v>0</v>
      </c>
      <c r="R148" s="143">
        <v>3</v>
      </c>
      <c r="S148" s="143">
        <v>0.8</v>
      </c>
      <c r="T148" s="143">
        <v>1.5</v>
      </c>
    </row>
    <row r="149" spans="3:20" s="10" customFormat="1" x14ac:dyDescent="0.25">
      <c r="C149" s="118"/>
      <c r="D149" s="127"/>
      <c r="E149" s="127"/>
      <c r="F149" s="6"/>
      <c r="G149" s="127"/>
      <c r="H149" s="6"/>
      <c r="I149" s="127"/>
      <c r="J149" s="12"/>
      <c r="L149" s="141" t="s">
        <v>114</v>
      </c>
      <c r="M149" s="139"/>
      <c r="N149" s="140">
        <f>R149*M149</f>
        <v>0</v>
      </c>
      <c r="O149" s="140">
        <f>S149*M149</f>
        <v>0</v>
      </c>
      <c r="P149" s="140">
        <f>T149*M149</f>
        <v>0</v>
      </c>
      <c r="R149" s="146"/>
      <c r="S149" s="143">
        <v>0.5</v>
      </c>
      <c r="T149" s="146"/>
    </row>
    <row r="150" spans="3:20" s="10" customFormat="1" x14ac:dyDescent="0.25">
      <c r="C150" s="118"/>
      <c r="D150" s="127"/>
      <c r="E150" s="127"/>
      <c r="F150" s="6"/>
      <c r="G150" s="127"/>
      <c r="H150" s="6"/>
      <c r="I150" s="127"/>
      <c r="J150" s="12"/>
      <c r="L150" s="100" t="s">
        <v>25</v>
      </c>
      <c r="M150" s="139"/>
      <c r="N150" s="140"/>
      <c r="O150" s="140"/>
      <c r="P150" s="140"/>
      <c r="R150" s="143"/>
      <c r="S150" s="143"/>
      <c r="T150" s="143"/>
    </row>
    <row r="151" spans="3:20" s="10" customFormat="1" x14ac:dyDescent="0.25">
      <c r="C151" s="118"/>
      <c r="D151" s="127"/>
      <c r="E151" s="127"/>
      <c r="F151" s="6"/>
      <c r="G151" s="127"/>
      <c r="H151" s="6"/>
      <c r="I151" s="127"/>
      <c r="J151" s="12"/>
      <c r="L151" s="141" t="s">
        <v>115</v>
      </c>
      <c r="M151" s="139"/>
      <c r="N151" s="140">
        <f>R151*M151</f>
        <v>0</v>
      </c>
      <c r="O151" s="140">
        <f>S151*M151</f>
        <v>0</v>
      </c>
      <c r="P151" s="140">
        <f>T151*M151</f>
        <v>0</v>
      </c>
      <c r="R151" s="143">
        <v>3</v>
      </c>
      <c r="S151" s="143">
        <v>1.5</v>
      </c>
      <c r="T151" s="146">
        <v>0.5</v>
      </c>
    </row>
    <row r="152" spans="3:20" s="10" customFormat="1" x14ac:dyDescent="0.25">
      <c r="C152" s="118"/>
      <c r="D152" s="127"/>
      <c r="E152" s="127"/>
      <c r="F152" s="6"/>
      <c r="G152" s="127"/>
      <c r="H152" s="6"/>
      <c r="I152" s="127"/>
      <c r="J152" s="12"/>
      <c r="L152" s="100" t="s">
        <v>116</v>
      </c>
      <c r="M152" s="139"/>
      <c r="N152" s="140"/>
      <c r="O152" s="140"/>
      <c r="P152" s="140"/>
      <c r="R152" s="143"/>
      <c r="S152" s="143"/>
      <c r="T152" s="143"/>
    </row>
    <row r="153" spans="3:20" s="10" customFormat="1" x14ac:dyDescent="0.25">
      <c r="C153" s="118"/>
      <c r="D153" s="127"/>
      <c r="E153" s="127"/>
      <c r="F153" s="6"/>
      <c r="G153" s="127"/>
      <c r="H153" s="6"/>
      <c r="I153" s="127"/>
      <c r="J153" s="12"/>
      <c r="L153" s="141" t="s">
        <v>156</v>
      </c>
      <c r="M153" s="139"/>
      <c r="N153" s="140">
        <f>R153*M153</f>
        <v>0</v>
      </c>
      <c r="O153" s="140">
        <f>S153*M153</f>
        <v>0</v>
      </c>
      <c r="P153" s="140">
        <f>T153*M153</f>
        <v>0</v>
      </c>
      <c r="R153" s="143">
        <v>0.4</v>
      </c>
      <c r="S153" s="143">
        <v>0.5</v>
      </c>
      <c r="T153" s="143">
        <v>0.8</v>
      </c>
    </row>
    <row r="154" spans="3:20" s="10" customFormat="1" x14ac:dyDescent="0.25">
      <c r="C154" s="118"/>
      <c r="D154" s="127"/>
      <c r="E154" s="127"/>
      <c r="F154" s="6"/>
      <c r="G154" s="127"/>
      <c r="H154" s="6"/>
      <c r="I154" s="127"/>
      <c r="J154" s="12"/>
      <c r="L154" s="141" t="s">
        <v>117</v>
      </c>
      <c r="M154" s="139"/>
      <c r="N154" s="140">
        <f>R154*M154</f>
        <v>0</v>
      </c>
      <c r="O154" s="140">
        <f>S154*M154</f>
        <v>0</v>
      </c>
      <c r="P154" s="140">
        <f>T154*M154</f>
        <v>0</v>
      </c>
      <c r="R154" s="143"/>
      <c r="S154" s="143"/>
      <c r="T154" s="143"/>
    </row>
    <row r="155" spans="3:20" s="10" customFormat="1" x14ac:dyDescent="0.25">
      <c r="C155" s="118"/>
      <c r="D155" s="127"/>
      <c r="E155" s="127"/>
      <c r="F155" s="6"/>
      <c r="G155" s="127"/>
      <c r="H155" s="6"/>
      <c r="I155" s="127"/>
      <c r="J155" s="12"/>
      <c r="L155" s="100" t="s">
        <v>118</v>
      </c>
      <c r="M155" s="139"/>
      <c r="N155" s="140"/>
      <c r="O155" s="140"/>
      <c r="P155" s="140"/>
      <c r="R155" s="143"/>
      <c r="S155" s="143"/>
      <c r="T155" s="143"/>
    </row>
    <row r="156" spans="3:20" s="10" customFormat="1" x14ac:dyDescent="0.25">
      <c r="C156" s="118"/>
      <c r="D156" s="127"/>
      <c r="E156" s="127"/>
      <c r="F156" s="6"/>
      <c r="G156" s="127"/>
      <c r="H156" s="6"/>
      <c r="I156" s="127"/>
      <c r="J156" s="12"/>
      <c r="L156" s="141" t="s">
        <v>119</v>
      </c>
      <c r="M156" s="139"/>
      <c r="N156" s="140">
        <f>R156*M156</f>
        <v>0</v>
      </c>
      <c r="O156" s="140">
        <f>S156*M156</f>
        <v>0</v>
      </c>
      <c r="P156" s="140">
        <f>T156*M156</f>
        <v>0</v>
      </c>
      <c r="R156" s="143">
        <v>0.2</v>
      </c>
      <c r="S156" s="143">
        <v>0.2</v>
      </c>
      <c r="T156" s="143">
        <v>0.3</v>
      </c>
    </row>
    <row r="157" spans="3:20" s="10" customFormat="1" x14ac:dyDescent="0.25">
      <c r="C157" s="104"/>
      <c r="D157" s="6"/>
      <c r="E157" s="6"/>
      <c r="F157" s="6"/>
      <c r="G157" s="6"/>
      <c r="H157" s="6"/>
      <c r="I157" s="1"/>
      <c r="J157" s="12"/>
      <c r="L157" s="16"/>
      <c r="M157" s="17"/>
      <c r="N157" s="101"/>
      <c r="O157" s="17"/>
    </row>
    <row r="158" spans="3:20" s="10" customFormat="1" x14ac:dyDescent="0.25">
      <c r="C158" s="104"/>
      <c r="D158" s="6"/>
      <c r="E158" s="6"/>
      <c r="F158" s="6"/>
      <c r="G158" s="6"/>
      <c r="H158" s="6"/>
      <c r="I158" s="1"/>
      <c r="J158" s="12"/>
      <c r="L158" s="16"/>
      <c r="M158" s="17"/>
      <c r="N158" s="101"/>
      <c r="O158" s="17"/>
    </row>
    <row r="159" spans="3:20" s="10" customFormat="1" x14ac:dyDescent="0.25">
      <c r="C159" s="104"/>
      <c r="D159" s="6"/>
      <c r="E159" s="6"/>
      <c r="F159" s="6"/>
      <c r="G159" s="6"/>
      <c r="H159" s="6"/>
      <c r="I159" s="1"/>
      <c r="J159" s="12"/>
      <c r="L159" s="16"/>
      <c r="M159" s="17"/>
      <c r="N159" s="101"/>
      <c r="O159" s="17"/>
    </row>
    <row r="160" spans="3:20" s="10" customFormat="1" x14ac:dyDescent="0.25">
      <c r="C160" s="104"/>
      <c r="D160" s="6"/>
      <c r="E160" s="6"/>
      <c r="F160" s="6"/>
      <c r="G160" s="6"/>
      <c r="H160" s="6"/>
      <c r="I160" s="1"/>
      <c r="J160" s="12"/>
      <c r="L160" s="16"/>
      <c r="M160" s="17"/>
      <c r="N160" s="101"/>
      <c r="O160" s="17"/>
    </row>
    <row r="161" spans="3:15" s="10" customFormat="1" x14ac:dyDescent="0.25">
      <c r="C161" s="104"/>
      <c r="D161" s="6"/>
      <c r="E161" s="6"/>
      <c r="F161" s="6"/>
      <c r="G161" s="6"/>
      <c r="H161" s="6"/>
      <c r="I161" s="1"/>
      <c r="J161" s="12"/>
      <c r="L161" s="16"/>
      <c r="M161" s="17"/>
      <c r="N161" s="101"/>
      <c r="O161" s="17"/>
    </row>
    <row r="162" spans="3:15" s="10" customFormat="1" x14ac:dyDescent="0.25">
      <c r="C162" s="104"/>
      <c r="D162" s="6"/>
      <c r="E162" s="6"/>
      <c r="F162" s="6"/>
      <c r="G162" s="6"/>
      <c r="H162" s="6"/>
      <c r="I162" s="1"/>
      <c r="J162" s="12"/>
      <c r="L162" s="16"/>
      <c r="M162" s="17"/>
      <c r="N162" s="101"/>
      <c r="O162" s="17"/>
    </row>
    <row r="163" spans="3:15" s="10" customFormat="1" x14ac:dyDescent="0.25">
      <c r="C163" s="104"/>
      <c r="D163" s="6"/>
      <c r="E163" s="6"/>
      <c r="F163" s="6"/>
      <c r="G163" s="6"/>
      <c r="H163" s="6"/>
      <c r="I163" s="1"/>
      <c r="J163" s="12"/>
      <c r="L163" s="16"/>
      <c r="M163" s="17"/>
      <c r="N163" s="101"/>
      <c r="O163" s="17"/>
    </row>
    <row r="164" spans="3:15" s="10" customFormat="1" x14ac:dyDescent="0.25">
      <c r="C164" s="104"/>
      <c r="D164" s="6"/>
      <c r="E164" s="6"/>
      <c r="F164" s="6"/>
      <c r="G164" s="6"/>
      <c r="H164" s="6"/>
      <c r="I164" s="1"/>
      <c r="J164" s="12"/>
      <c r="L164" s="16"/>
      <c r="M164" s="17"/>
      <c r="N164" s="101"/>
      <c r="O164" s="17"/>
    </row>
    <row r="165" spans="3:15" s="10" customFormat="1" x14ac:dyDescent="0.25">
      <c r="C165" s="104"/>
      <c r="D165" s="6"/>
      <c r="E165" s="6"/>
      <c r="F165" s="6"/>
      <c r="G165" s="6"/>
      <c r="H165" s="6"/>
      <c r="I165" s="1"/>
      <c r="J165" s="12"/>
      <c r="L165" s="16"/>
      <c r="M165" s="17"/>
      <c r="N165" s="101"/>
      <c r="O165" s="17"/>
    </row>
    <row r="166" spans="3:15" s="10" customFormat="1" x14ac:dyDescent="0.25">
      <c r="C166" s="104"/>
      <c r="D166" s="6"/>
      <c r="E166" s="6"/>
      <c r="F166" s="6"/>
      <c r="G166" s="6"/>
      <c r="H166" s="6"/>
      <c r="I166" s="1"/>
      <c r="J166" s="12"/>
      <c r="L166" s="16"/>
      <c r="M166" s="17"/>
      <c r="N166" s="101"/>
      <c r="O166" s="17"/>
    </row>
    <row r="167" spans="3:15" s="10" customFormat="1" x14ac:dyDescent="0.25">
      <c r="C167" s="104"/>
      <c r="D167" s="6"/>
      <c r="E167" s="6"/>
      <c r="F167" s="6"/>
      <c r="G167" s="6"/>
      <c r="H167" s="6"/>
      <c r="I167" s="1"/>
      <c r="J167" s="12"/>
      <c r="L167" s="16"/>
      <c r="M167" s="17"/>
      <c r="N167" s="101"/>
      <c r="O167" s="17"/>
    </row>
    <row r="168" spans="3:15" s="10" customFormat="1" x14ac:dyDescent="0.25">
      <c r="C168" s="104"/>
      <c r="D168" s="6"/>
      <c r="E168" s="6"/>
      <c r="F168" s="6"/>
      <c r="G168" s="6"/>
      <c r="H168" s="6"/>
      <c r="I168" s="1"/>
      <c r="J168" s="12"/>
      <c r="L168" s="16"/>
      <c r="M168" s="17"/>
      <c r="N168" s="101"/>
      <c r="O168" s="17"/>
    </row>
    <row r="169" spans="3:15" s="10" customFormat="1" x14ac:dyDescent="0.25">
      <c r="C169" s="104"/>
      <c r="D169" s="6"/>
      <c r="E169" s="6"/>
      <c r="F169" s="6"/>
      <c r="G169" s="6"/>
      <c r="H169" s="6"/>
      <c r="I169" s="1"/>
      <c r="J169" s="12"/>
      <c r="L169" s="16"/>
      <c r="M169" s="17"/>
      <c r="N169" s="101"/>
      <c r="O169" s="17"/>
    </row>
    <row r="170" spans="3:15" s="10" customFormat="1" x14ac:dyDescent="0.25">
      <c r="C170" s="104"/>
      <c r="D170" s="6"/>
      <c r="E170" s="6"/>
      <c r="F170" s="6"/>
      <c r="G170" s="6"/>
      <c r="H170" s="6"/>
      <c r="I170" s="1"/>
      <c r="J170" s="12"/>
      <c r="L170" s="16"/>
      <c r="M170" s="17"/>
      <c r="N170" s="101"/>
      <c r="O170" s="17"/>
    </row>
    <row r="171" spans="3:15" s="10" customFormat="1" x14ac:dyDescent="0.25">
      <c r="C171" s="104"/>
      <c r="D171" s="6"/>
      <c r="E171" s="6"/>
      <c r="F171" s="6"/>
      <c r="G171" s="6"/>
      <c r="H171" s="6"/>
      <c r="I171" s="1"/>
      <c r="J171" s="12"/>
      <c r="L171" s="16"/>
      <c r="M171" s="17"/>
      <c r="N171" s="101"/>
      <c r="O171" s="17"/>
    </row>
    <row r="172" spans="3:15" s="10" customFormat="1" x14ac:dyDescent="0.25">
      <c r="C172" s="104"/>
      <c r="D172" s="6"/>
      <c r="E172" s="6"/>
      <c r="F172" s="6"/>
      <c r="G172" s="6"/>
      <c r="H172" s="6"/>
      <c r="I172" s="1"/>
      <c r="J172" s="12"/>
      <c r="L172" s="16"/>
      <c r="M172" s="17"/>
      <c r="N172" s="101"/>
      <c r="O172" s="17"/>
    </row>
    <row r="173" spans="3:15" s="10" customFormat="1" x14ac:dyDescent="0.25">
      <c r="C173" s="104"/>
      <c r="D173" s="6"/>
      <c r="E173" s="6"/>
      <c r="F173" s="6"/>
      <c r="G173" s="6"/>
      <c r="H173" s="6"/>
      <c r="I173" s="1"/>
      <c r="J173" s="12"/>
      <c r="L173" s="16"/>
      <c r="M173" s="17"/>
      <c r="N173" s="101"/>
      <c r="O173" s="17"/>
    </row>
    <row r="174" spans="3:15" s="10" customFormat="1" x14ac:dyDescent="0.25">
      <c r="C174" s="104"/>
      <c r="D174" s="6"/>
      <c r="E174" s="6"/>
      <c r="F174" s="6"/>
      <c r="G174" s="6"/>
      <c r="H174" s="6"/>
      <c r="I174" s="1"/>
      <c r="J174" s="12"/>
      <c r="L174" s="16"/>
      <c r="M174" s="17"/>
      <c r="N174" s="101"/>
      <c r="O174" s="17"/>
    </row>
    <row r="175" spans="3:15" s="10" customFormat="1" x14ac:dyDescent="0.25">
      <c r="C175" s="104"/>
      <c r="D175" s="6"/>
      <c r="E175" s="6"/>
      <c r="F175" s="6"/>
      <c r="G175" s="6"/>
      <c r="H175" s="6"/>
      <c r="I175" s="1"/>
      <c r="J175" s="12"/>
      <c r="L175" s="16"/>
      <c r="M175" s="17"/>
      <c r="N175" s="101"/>
      <c r="O175" s="17"/>
    </row>
    <row r="176" spans="3:15" s="10" customFormat="1" x14ac:dyDescent="0.25">
      <c r="C176" s="104"/>
      <c r="D176" s="6"/>
      <c r="E176" s="6"/>
      <c r="F176" s="6"/>
      <c r="G176" s="6"/>
      <c r="H176" s="6"/>
      <c r="I176" s="1"/>
      <c r="J176" s="12"/>
      <c r="L176" s="16"/>
      <c r="M176" s="17"/>
      <c r="N176" s="101"/>
      <c r="O176" s="17"/>
    </row>
    <row r="177" spans="3:15" s="10" customFormat="1" x14ac:dyDescent="0.25">
      <c r="C177" s="104"/>
      <c r="D177" s="6"/>
      <c r="E177" s="6"/>
      <c r="F177" s="6"/>
      <c r="G177" s="6"/>
      <c r="H177" s="6"/>
      <c r="I177" s="1"/>
      <c r="J177" s="12"/>
      <c r="L177" s="16"/>
      <c r="M177" s="17"/>
      <c r="N177" s="101"/>
      <c r="O177" s="17"/>
    </row>
    <row r="178" spans="3:15" s="10" customFormat="1" x14ac:dyDescent="0.25">
      <c r="C178" s="104"/>
      <c r="D178" s="6"/>
      <c r="E178" s="6"/>
      <c r="F178" s="6"/>
      <c r="G178" s="6"/>
      <c r="H178" s="6"/>
      <c r="I178" s="1"/>
      <c r="J178" s="12"/>
      <c r="L178" s="16"/>
      <c r="M178" s="17"/>
      <c r="N178" s="101"/>
      <c r="O178" s="17"/>
    </row>
    <row r="179" spans="3:15" s="10" customFormat="1" x14ac:dyDescent="0.25">
      <c r="C179" s="104"/>
      <c r="D179" s="6"/>
      <c r="E179" s="6"/>
      <c r="F179" s="6"/>
      <c r="G179" s="6"/>
      <c r="H179" s="6"/>
      <c r="I179" s="1"/>
      <c r="J179" s="12"/>
      <c r="L179" s="16"/>
      <c r="M179" s="17"/>
      <c r="N179" s="101"/>
      <c r="O179" s="17"/>
    </row>
    <row r="180" spans="3:15" s="10" customFormat="1" x14ac:dyDescent="0.25">
      <c r="C180" s="104"/>
      <c r="D180" s="6"/>
      <c r="E180" s="6"/>
      <c r="F180" s="6"/>
      <c r="G180" s="6"/>
      <c r="H180" s="6"/>
      <c r="I180" s="1"/>
      <c r="J180" s="12"/>
      <c r="L180" s="16"/>
      <c r="M180" s="17"/>
      <c r="N180" s="101"/>
      <c r="O180" s="17"/>
    </row>
    <row r="181" spans="3:15" s="10" customFormat="1" x14ac:dyDescent="0.25">
      <c r="C181" s="104"/>
      <c r="D181" s="6"/>
      <c r="E181" s="6"/>
      <c r="F181" s="6"/>
      <c r="G181" s="6"/>
      <c r="H181" s="6"/>
      <c r="I181" s="1"/>
      <c r="J181" s="12"/>
      <c r="L181" s="16"/>
      <c r="M181" s="17"/>
      <c r="N181" s="101"/>
      <c r="O181" s="17"/>
    </row>
    <row r="182" spans="3:15" s="10" customFormat="1" x14ac:dyDescent="0.25">
      <c r="C182" s="104"/>
      <c r="D182" s="6"/>
      <c r="E182" s="6"/>
      <c r="F182" s="6"/>
      <c r="G182" s="6"/>
      <c r="H182" s="6"/>
      <c r="I182" s="1"/>
      <c r="J182" s="12"/>
      <c r="L182" s="16"/>
      <c r="M182" s="17"/>
      <c r="N182" s="101"/>
      <c r="O182" s="17"/>
    </row>
    <row r="183" spans="3:15" s="10" customFormat="1" x14ac:dyDescent="0.25">
      <c r="C183" s="104"/>
      <c r="D183" s="6"/>
      <c r="E183" s="6"/>
      <c r="F183" s="6"/>
      <c r="G183" s="6"/>
      <c r="H183" s="6"/>
      <c r="I183" s="1"/>
      <c r="J183" s="12"/>
      <c r="L183" s="16"/>
      <c r="M183" s="17"/>
      <c r="N183" s="101"/>
      <c r="O183" s="17"/>
    </row>
    <row r="184" spans="3:15" s="10" customFormat="1" x14ac:dyDescent="0.25">
      <c r="C184" s="104"/>
      <c r="D184" s="6"/>
      <c r="E184" s="6"/>
      <c r="F184" s="6"/>
      <c r="G184" s="6"/>
      <c r="H184" s="6"/>
      <c r="I184" s="1"/>
      <c r="J184" s="12"/>
      <c r="L184" s="16"/>
      <c r="M184" s="17"/>
      <c r="N184" s="101"/>
      <c r="O184" s="17"/>
    </row>
    <row r="185" spans="3:15" s="10" customFormat="1" x14ac:dyDescent="0.25">
      <c r="C185" s="104"/>
      <c r="D185" s="6"/>
      <c r="E185" s="6"/>
      <c r="F185" s="6"/>
      <c r="G185" s="6"/>
      <c r="H185" s="6"/>
      <c r="I185" s="1"/>
      <c r="J185" s="12"/>
      <c r="L185" s="16"/>
      <c r="M185" s="17"/>
      <c r="N185" s="101"/>
      <c r="O185" s="17"/>
    </row>
    <row r="186" spans="3:15" s="10" customFormat="1" x14ac:dyDescent="0.25">
      <c r="C186" s="104"/>
      <c r="D186" s="6"/>
      <c r="E186" s="6"/>
      <c r="F186" s="6"/>
      <c r="G186" s="6"/>
      <c r="H186" s="6"/>
      <c r="I186" s="1"/>
      <c r="J186" s="12"/>
      <c r="L186" s="16"/>
      <c r="M186" s="17"/>
      <c r="N186" s="101"/>
      <c r="O186" s="17"/>
    </row>
    <row r="187" spans="3:15" s="10" customFormat="1" x14ac:dyDescent="0.25">
      <c r="C187" s="104"/>
      <c r="D187" s="6"/>
      <c r="E187" s="6"/>
      <c r="F187" s="6"/>
      <c r="G187" s="6"/>
      <c r="H187" s="6"/>
      <c r="I187" s="1"/>
      <c r="J187" s="12"/>
      <c r="L187" s="16"/>
      <c r="M187" s="17"/>
      <c r="N187" s="101"/>
      <c r="O187" s="17"/>
    </row>
    <row r="188" spans="3:15" s="10" customFormat="1" x14ac:dyDescent="0.25">
      <c r="C188" s="104"/>
      <c r="D188" s="6"/>
      <c r="E188" s="6"/>
      <c r="F188" s="6"/>
      <c r="G188" s="6"/>
      <c r="H188" s="6"/>
      <c r="I188" s="1"/>
      <c r="J188" s="12"/>
      <c r="L188" s="16"/>
      <c r="M188" s="17"/>
      <c r="N188" s="101"/>
      <c r="O188" s="17"/>
    </row>
    <row r="189" spans="3:15" s="10" customFormat="1" x14ac:dyDescent="0.25">
      <c r="C189" s="104"/>
      <c r="D189" s="6"/>
      <c r="E189" s="6"/>
      <c r="F189" s="6"/>
      <c r="G189" s="6"/>
      <c r="H189" s="6"/>
      <c r="I189" s="1"/>
      <c r="J189" s="12"/>
      <c r="L189" s="16"/>
      <c r="M189" s="17"/>
      <c r="N189" s="101"/>
      <c r="O189" s="17"/>
    </row>
    <row r="190" spans="3:15" s="10" customFormat="1" x14ac:dyDescent="0.25">
      <c r="C190" s="104"/>
      <c r="D190" s="6"/>
      <c r="E190" s="6"/>
      <c r="F190" s="6"/>
      <c r="G190" s="6"/>
      <c r="H190" s="6"/>
      <c r="I190" s="1"/>
      <c r="J190" s="12"/>
      <c r="L190" s="16"/>
      <c r="M190" s="17"/>
      <c r="N190" s="101"/>
      <c r="O190" s="17"/>
    </row>
    <row r="191" spans="3:15" s="10" customFormat="1" x14ac:dyDescent="0.25">
      <c r="C191" s="104"/>
      <c r="D191" s="6"/>
      <c r="E191" s="6"/>
      <c r="F191" s="6"/>
      <c r="G191" s="6"/>
      <c r="H191" s="6"/>
      <c r="I191" s="1"/>
      <c r="J191" s="12"/>
      <c r="L191" s="16"/>
      <c r="M191" s="17"/>
      <c r="N191" s="101"/>
      <c r="O191" s="17"/>
    </row>
    <row r="192" spans="3:15" s="10" customFormat="1" x14ac:dyDescent="0.25">
      <c r="C192" s="104"/>
      <c r="D192" s="6"/>
      <c r="E192" s="6"/>
      <c r="F192" s="6"/>
      <c r="G192" s="6"/>
      <c r="H192" s="6"/>
      <c r="I192" s="1"/>
      <c r="J192" s="12"/>
      <c r="L192" s="16"/>
      <c r="M192" s="17"/>
      <c r="N192" s="101"/>
      <c r="O192" s="17"/>
    </row>
    <row r="193" spans="3:15" s="10" customFormat="1" x14ac:dyDescent="0.25">
      <c r="C193" s="104"/>
      <c r="D193" s="6"/>
      <c r="E193" s="6"/>
      <c r="F193" s="6"/>
      <c r="G193" s="6"/>
      <c r="H193" s="6"/>
      <c r="I193" s="1"/>
      <c r="J193" s="12"/>
      <c r="L193" s="16"/>
      <c r="M193" s="17"/>
      <c r="N193" s="101"/>
      <c r="O193" s="17"/>
    </row>
    <row r="194" spans="3:15" s="10" customFormat="1" x14ac:dyDescent="0.25">
      <c r="C194" s="104"/>
      <c r="D194" s="6"/>
      <c r="E194" s="6"/>
      <c r="F194" s="6"/>
      <c r="G194" s="6"/>
      <c r="H194" s="6"/>
      <c r="I194" s="1"/>
      <c r="J194" s="12"/>
      <c r="L194" s="16"/>
      <c r="M194" s="17"/>
      <c r="N194" s="101"/>
      <c r="O194" s="17"/>
    </row>
    <row r="195" spans="3:15" s="10" customFormat="1" x14ac:dyDescent="0.25">
      <c r="C195" s="104"/>
      <c r="D195" s="6"/>
      <c r="E195" s="6"/>
      <c r="F195" s="6"/>
      <c r="G195" s="6"/>
      <c r="H195" s="6"/>
      <c r="I195" s="1"/>
      <c r="J195" s="12"/>
      <c r="L195" s="16"/>
      <c r="M195" s="17"/>
      <c r="N195" s="101"/>
      <c r="O195" s="17"/>
    </row>
    <row r="196" spans="3:15" s="10" customFormat="1" x14ac:dyDescent="0.25">
      <c r="C196" s="104"/>
      <c r="D196" s="6"/>
      <c r="E196" s="6"/>
      <c r="F196" s="6"/>
      <c r="G196" s="6"/>
      <c r="H196" s="6"/>
      <c r="I196" s="1"/>
      <c r="J196" s="12"/>
      <c r="L196" s="16"/>
      <c r="M196" s="17"/>
      <c r="N196" s="101"/>
      <c r="O196" s="17"/>
    </row>
    <row r="197" spans="3:15" s="10" customFormat="1" x14ac:dyDescent="0.25">
      <c r="C197" s="104"/>
      <c r="D197" s="6"/>
      <c r="E197" s="6"/>
      <c r="F197" s="6"/>
      <c r="G197" s="6"/>
      <c r="H197" s="6"/>
      <c r="I197" s="1"/>
      <c r="J197" s="12"/>
      <c r="L197" s="16"/>
      <c r="M197" s="17"/>
      <c r="N197" s="101"/>
      <c r="O197" s="17"/>
    </row>
    <row r="198" spans="3:15" s="10" customFormat="1" x14ac:dyDescent="0.25">
      <c r="C198" s="104"/>
      <c r="D198" s="6"/>
      <c r="E198" s="6"/>
      <c r="F198" s="6"/>
      <c r="G198" s="6"/>
      <c r="H198" s="6"/>
      <c r="I198" s="1"/>
      <c r="J198" s="12"/>
      <c r="L198" s="16"/>
      <c r="M198" s="17"/>
      <c r="N198" s="101"/>
      <c r="O198" s="17"/>
    </row>
    <row r="199" spans="3:15" s="10" customFormat="1" x14ac:dyDescent="0.25">
      <c r="C199" s="104"/>
      <c r="D199" s="6"/>
      <c r="E199" s="6"/>
      <c r="F199" s="6"/>
      <c r="G199" s="6"/>
      <c r="H199" s="6"/>
      <c r="I199" s="1"/>
      <c r="J199" s="12"/>
      <c r="L199" s="16"/>
      <c r="M199" s="17"/>
      <c r="N199" s="101"/>
      <c r="O199" s="17"/>
    </row>
    <row r="200" spans="3:15" s="10" customFormat="1" x14ac:dyDescent="0.25">
      <c r="C200" s="104"/>
      <c r="D200" s="6"/>
      <c r="E200" s="6"/>
      <c r="F200" s="6"/>
      <c r="G200" s="6"/>
      <c r="H200" s="6"/>
      <c r="I200" s="1"/>
      <c r="J200" s="12"/>
      <c r="L200" s="16"/>
      <c r="M200" s="17"/>
      <c r="N200" s="101"/>
      <c r="O200" s="17"/>
    </row>
    <row r="201" spans="3:15" s="10" customFormat="1" x14ac:dyDescent="0.25">
      <c r="C201" s="104"/>
      <c r="D201" s="6"/>
      <c r="E201" s="6"/>
      <c r="F201" s="6"/>
      <c r="G201" s="6"/>
      <c r="H201" s="6"/>
      <c r="I201" s="1"/>
      <c r="J201" s="12"/>
      <c r="L201" s="16"/>
      <c r="M201" s="17"/>
      <c r="N201" s="101"/>
      <c r="O201" s="17"/>
    </row>
    <row r="202" spans="3:15" s="10" customFormat="1" x14ac:dyDescent="0.25">
      <c r="C202" s="104"/>
      <c r="D202" s="6"/>
      <c r="E202" s="6"/>
      <c r="F202" s="6"/>
      <c r="G202" s="6"/>
      <c r="H202" s="6"/>
      <c r="I202" s="1"/>
      <c r="J202" s="12"/>
      <c r="L202" s="16"/>
      <c r="M202" s="17"/>
      <c r="N202" s="101"/>
      <c r="O202" s="17"/>
    </row>
    <row r="203" spans="3:15" s="10" customFormat="1" x14ac:dyDescent="0.25">
      <c r="C203" s="104"/>
      <c r="D203" s="6"/>
      <c r="E203" s="6"/>
      <c r="F203" s="6"/>
      <c r="G203" s="6"/>
      <c r="H203" s="6"/>
      <c r="I203" s="1"/>
      <c r="J203" s="12"/>
      <c r="L203" s="16"/>
      <c r="M203" s="17"/>
      <c r="N203" s="101"/>
      <c r="O203" s="17"/>
    </row>
    <row r="204" spans="3:15" s="10" customFormat="1" x14ac:dyDescent="0.25">
      <c r="C204" s="104"/>
      <c r="D204" s="6"/>
      <c r="E204" s="6"/>
      <c r="F204" s="6"/>
      <c r="G204" s="6"/>
      <c r="H204" s="6"/>
      <c r="I204" s="1"/>
      <c r="J204" s="12"/>
      <c r="L204" s="16"/>
      <c r="M204" s="17"/>
      <c r="N204" s="101"/>
      <c r="O204" s="17"/>
    </row>
    <row r="205" spans="3:15" s="10" customFormat="1" x14ac:dyDescent="0.25">
      <c r="C205" s="104"/>
      <c r="D205" s="6"/>
      <c r="E205" s="6"/>
      <c r="F205" s="6"/>
      <c r="G205" s="6"/>
      <c r="H205" s="6"/>
      <c r="I205" s="1"/>
      <c r="J205" s="12"/>
      <c r="L205" s="16"/>
      <c r="M205" s="17"/>
      <c r="N205" s="101"/>
      <c r="O205" s="17"/>
    </row>
    <row r="206" spans="3:15" s="10" customFormat="1" x14ac:dyDescent="0.25">
      <c r="C206" s="104"/>
      <c r="D206" s="6"/>
      <c r="E206" s="6"/>
      <c r="F206" s="6"/>
      <c r="G206" s="6"/>
      <c r="H206" s="6"/>
      <c r="I206" s="1"/>
      <c r="J206" s="12"/>
      <c r="L206" s="16"/>
      <c r="M206" s="17"/>
      <c r="N206" s="101"/>
      <c r="O206" s="17"/>
    </row>
    <row r="207" spans="3:15" s="10" customFormat="1" x14ac:dyDescent="0.25">
      <c r="C207" s="104"/>
      <c r="D207" s="6"/>
      <c r="E207" s="6"/>
      <c r="F207" s="6"/>
      <c r="G207" s="6"/>
      <c r="H207" s="6"/>
      <c r="I207" s="1"/>
      <c r="J207" s="12"/>
      <c r="L207" s="16"/>
      <c r="M207" s="17"/>
      <c r="N207" s="101"/>
      <c r="O207" s="17"/>
    </row>
    <row r="208" spans="3:15" s="10" customFormat="1" x14ac:dyDescent="0.25">
      <c r="C208" s="104"/>
      <c r="D208" s="6"/>
      <c r="E208" s="6"/>
      <c r="F208" s="6"/>
      <c r="G208" s="6"/>
      <c r="H208" s="6"/>
      <c r="I208" s="1"/>
      <c r="J208" s="12"/>
      <c r="L208" s="16"/>
      <c r="M208" s="17"/>
      <c r="N208" s="101"/>
      <c r="O208" s="17"/>
    </row>
    <row r="209" spans="3:15" s="10" customFormat="1" x14ac:dyDescent="0.25">
      <c r="C209" s="104"/>
      <c r="D209" s="6"/>
      <c r="E209" s="6"/>
      <c r="F209" s="6"/>
      <c r="G209" s="6"/>
      <c r="H209" s="6"/>
      <c r="I209" s="1"/>
      <c r="J209" s="12"/>
      <c r="L209" s="16"/>
      <c r="M209" s="17"/>
      <c r="N209" s="101"/>
      <c r="O209" s="17"/>
    </row>
    <row r="210" spans="3:15" s="10" customFormat="1" x14ac:dyDescent="0.25">
      <c r="C210" s="104"/>
      <c r="D210" s="6"/>
      <c r="E210" s="6"/>
      <c r="F210" s="6"/>
      <c r="G210" s="6"/>
      <c r="H210" s="6"/>
      <c r="I210" s="1"/>
      <c r="J210" s="12"/>
      <c r="L210" s="16"/>
      <c r="M210" s="17"/>
      <c r="N210" s="101"/>
      <c r="O210" s="17"/>
    </row>
    <row r="211" spans="3:15" s="10" customFormat="1" x14ac:dyDescent="0.25">
      <c r="C211" s="104"/>
      <c r="D211" s="6"/>
      <c r="E211" s="6"/>
      <c r="F211" s="6"/>
      <c r="G211" s="6"/>
      <c r="H211" s="6"/>
      <c r="I211" s="1"/>
      <c r="J211" s="12"/>
      <c r="L211" s="16"/>
      <c r="M211" s="17"/>
      <c r="N211" s="101"/>
      <c r="O211" s="17"/>
    </row>
    <row r="212" spans="3:15" s="10" customFormat="1" x14ac:dyDescent="0.25">
      <c r="C212" s="104"/>
      <c r="D212" s="6"/>
      <c r="E212" s="6"/>
      <c r="F212" s="6"/>
      <c r="G212" s="6"/>
      <c r="H212" s="6"/>
      <c r="I212" s="1"/>
      <c r="J212" s="12"/>
      <c r="L212" s="16"/>
      <c r="M212" s="17"/>
      <c r="N212" s="101"/>
      <c r="O212" s="17"/>
    </row>
    <row r="213" spans="3:15" s="10" customFormat="1" x14ac:dyDescent="0.25">
      <c r="C213" s="104"/>
      <c r="D213" s="6"/>
      <c r="E213" s="6"/>
      <c r="F213" s="6"/>
      <c r="G213" s="6"/>
      <c r="H213" s="6"/>
      <c r="I213" s="1"/>
      <c r="J213" s="12"/>
      <c r="L213" s="16"/>
      <c r="M213" s="17"/>
      <c r="N213" s="101"/>
      <c r="O213" s="17"/>
    </row>
    <row r="214" spans="3:15" s="10" customFormat="1" x14ac:dyDescent="0.25">
      <c r="C214" s="104"/>
      <c r="D214" s="6"/>
      <c r="E214" s="6"/>
      <c r="F214" s="6"/>
      <c r="G214" s="6"/>
      <c r="H214" s="6"/>
      <c r="I214" s="1"/>
      <c r="J214" s="12"/>
      <c r="L214" s="16"/>
      <c r="M214" s="17"/>
      <c r="N214" s="101"/>
      <c r="O214" s="17"/>
    </row>
    <row r="215" spans="3:15" s="10" customFormat="1" x14ac:dyDescent="0.25">
      <c r="C215" s="104"/>
      <c r="D215" s="6"/>
      <c r="E215" s="6"/>
      <c r="F215" s="6"/>
      <c r="G215" s="6"/>
      <c r="H215" s="6"/>
      <c r="I215" s="1"/>
      <c r="J215" s="12"/>
      <c r="L215" s="16"/>
      <c r="M215" s="17"/>
      <c r="N215" s="101"/>
      <c r="O215" s="17"/>
    </row>
    <row r="216" spans="3:15" s="10" customFormat="1" x14ac:dyDescent="0.25">
      <c r="C216" s="104"/>
      <c r="D216" s="6"/>
      <c r="E216" s="6"/>
      <c r="F216" s="6"/>
      <c r="G216" s="6"/>
      <c r="H216" s="6"/>
      <c r="I216" s="1"/>
      <c r="J216" s="12"/>
      <c r="L216" s="16"/>
      <c r="M216" s="17"/>
      <c r="N216" s="101"/>
      <c r="O216" s="17"/>
    </row>
    <row r="217" spans="3:15" s="10" customFormat="1" x14ac:dyDescent="0.25">
      <c r="C217" s="104"/>
      <c r="D217" s="6"/>
      <c r="E217" s="6"/>
      <c r="F217" s="6"/>
      <c r="G217" s="6"/>
      <c r="H217" s="6"/>
      <c r="I217" s="1"/>
      <c r="J217" s="12"/>
      <c r="L217" s="16"/>
      <c r="M217" s="17"/>
      <c r="N217" s="101"/>
      <c r="O217" s="17"/>
    </row>
    <row r="218" spans="3:15" s="10" customFormat="1" x14ac:dyDescent="0.25">
      <c r="C218" s="104"/>
      <c r="D218" s="6"/>
      <c r="E218" s="6"/>
      <c r="F218" s="6"/>
      <c r="G218" s="6"/>
      <c r="H218" s="6"/>
      <c r="I218" s="1"/>
      <c r="J218" s="12"/>
      <c r="L218" s="16"/>
      <c r="M218" s="17"/>
      <c r="N218" s="101"/>
      <c r="O218" s="17"/>
    </row>
    <row r="219" spans="3:15" s="10" customFormat="1" x14ac:dyDescent="0.25">
      <c r="C219" s="104"/>
      <c r="D219" s="6"/>
      <c r="E219" s="6"/>
      <c r="F219" s="6"/>
      <c r="G219" s="6"/>
      <c r="H219" s="6"/>
      <c r="I219" s="1"/>
      <c r="J219" s="12"/>
      <c r="L219" s="16"/>
      <c r="M219" s="17"/>
      <c r="N219" s="101"/>
      <c r="O219" s="17"/>
    </row>
    <row r="220" spans="3:15" s="10" customFormat="1" x14ac:dyDescent="0.25">
      <c r="C220" s="104"/>
      <c r="D220" s="6"/>
      <c r="E220" s="6"/>
      <c r="F220" s="6"/>
      <c r="G220" s="6"/>
      <c r="H220" s="6"/>
      <c r="I220" s="1"/>
      <c r="J220" s="12"/>
      <c r="L220" s="16"/>
      <c r="M220" s="17"/>
      <c r="N220" s="101"/>
      <c r="O220" s="17"/>
    </row>
    <row r="221" spans="3:15" s="10" customFormat="1" x14ac:dyDescent="0.25">
      <c r="C221" s="104"/>
      <c r="D221" s="6"/>
      <c r="E221" s="6"/>
      <c r="F221" s="6"/>
      <c r="G221" s="6"/>
      <c r="H221" s="6"/>
      <c r="I221" s="1"/>
      <c r="J221" s="12"/>
      <c r="L221" s="16"/>
      <c r="M221" s="17"/>
      <c r="N221" s="101"/>
      <c r="O221" s="17"/>
    </row>
    <row r="222" spans="3:15" s="10" customFormat="1" x14ac:dyDescent="0.25">
      <c r="C222" s="104"/>
      <c r="D222" s="6"/>
      <c r="E222" s="6"/>
      <c r="F222" s="6"/>
      <c r="G222" s="6"/>
      <c r="H222" s="6"/>
      <c r="I222" s="1"/>
      <c r="J222" s="12"/>
      <c r="L222" s="16"/>
      <c r="M222" s="17"/>
      <c r="N222" s="101"/>
      <c r="O222" s="17"/>
    </row>
    <row r="223" spans="3:15" s="10" customFormat="1" x14ac:dyDescent="0.25">
      <c r="C223" s="104"/>
      <c r="D223" s="6"/>
      <c r="E223" s="6"/>
      <c r="F223" s="6"/>
      <c r="G223" s="6"/>
      <c r="H223" s="6"/>
      <c r="I223" s="1"/>
      <c r="J223" s="12"/>
      <c r="L223" s="16"/>
      <c r="M223" s="17"/>
      <c r="N223" s="101"/>
      <c r="O223" s="17"/>
    </row>
    <row r="224" spans="3:15" s="10" customFormat="1" x14ac:dyDescent="0.25">
      <c r="C224" s="104"/>
      <c r="D224" s="6"/>
      <c r="E224" s="6"/>
      <c r="F224" s="6"/>
      <c r="G224" s="6"/>
      <c r="H224" s="6"/>
      <c r="I224" s="1"/>
      <c r="J224" s="12"/>
      <c r="L224" s="16"/>
      <c r="M224" s="17"/>
      <c r="N224" s="101"/>
      <c r="O224" s="17"/>
    </row>
    <row r="225" spans="3:15" s="10" customFormat="1" x14ac:dyDescent="0.25">
      <c r="C225" s="104"/>
      <c r="D225" s="6"/>
      <c r="E225" s="6"/>
      <c r="F225" s="6"/>
      <c r="G225" s="6"/>
      <c r="H225" s="6"/>
      <c r="I225" s="1"/>
      <c r="J225" s="12"/>
      <c r="L225" s="16"/>
      <c r="M225" s="17"/>
      <c r="N225" s="101"/>
      <c r="O225" s="17"/>
    </row>
    <row r="226" spans="3:15" s="10" customFormat="1" x14ac:dyDescent="0.25">
      <c r="C226" s="104"/>
      <c r="D226" s="6"/>
      <c r="E226" s="6"/>
      <c r="F226" s="6"/>
      <c r="G226" s="6"/>
      <c r="H226" s="6"/>
      <c r="I226" s="1"/>
      <c r="J226" s="12"/>
      <c r="L226" s="16"/>
      <c r="M226" s="17"/>
      <c r="N226" s="101"/>
      <c r="O226" s="17"/>
    </row>
    <row r="227" spans="3:15" s="10" customFormat="1" x14ac:dyDescent="0.25">
      <c r="C227" s="104"/>
      <c r="D227" s="6"/>
      <c r="E227" s="6"/>
      <c r="F227" s="6"/>
      <c r="G227" s="6"/>
      <c r="H227" s="6"/>
      <c r="I227" s="1"/>
      <c r="J227" s="12"/>
      <c r="L227" s="16"/>
      <c r="M227" s="17"/>
      <c r="N227" s="101"/>
      <c r="O227" s="17"/>
    </row>
    <row r="228" spans="3:15" s="10" customFormat="1" x14ac:dyDescent="0.25">
      <c r="C228" s="104"/>
      <c r="D228" s="6"/>
      <c r="E228" s="6"/>
      <c r="F228" s="6"/>
      <c r="G228" s="6"/>
      <c r="H228" s="6"/>
      <c r="I228" s="1"/>
      <c r="J228" s="12"/>
      <c r="L228" s="16"/>
      <c r="M228" s="17"/>
      <c r="N228" s="101"/>
      <c r="O228" s="17"/>
    </row>
    <row r="229" spans="3:15" s="10" customFormat="1" x14ac:dyDescent="0.25">
      <c r="C229" s="104"/>
      <c r="D229" s="6"/>
      <c r="E229" s="6"/>
      <c r="F229" s="6"/>
      <c r="G229" s="6"/>
      <c r="H229" s="6"/>
      <c r="I229" s="1"/>
      <c r="J229" s="12"/>
      <c r="L229" s="16"/>
      <c r="M229" s="17"/>
      <c r="N229" s="101"/>
      <c r="O229" s="17"/>
    </row>
    <row r="230" spans="3:15" s="10" customFormat="1" x14ac:dyDescent="0.25">
      <c r="C230" s="104"/>
      <c r="D230" s="6"/>
      <c r="E230" s="6"/>
      <c r="F230" s="6"/>
      <c r="G230" s="6"/>
      <c r="H230" s="6"/>
      <c r="I230" s="1"/>
      <c r="J230" s="12"/>
      <c r="L230" s="16"/>
      <c r="M230" s="17"/>
      <c r="N230" s="101"/>
      <c r="O230" s="17"/>
    </row>
    <row r="231" spans="3:15" s="10" customFormat="1" x14ac:dyDescent="0.25">
      <c r="C231" s="104"/>
      <c r="D231" s="6"/>
      <c r="E231" s="6"/>
      <c r="F231" s="6"/>
      <c r="G231" s="6"/>
      <c r="H231" s="6"/>
      <c r="I231" s="1"/>
      <c r="J231" s="12"/>
      <c r="L231" s="16"/>
      <c r="M231" s="17"/>
      <c r="N231" s="101"/>
      <c r="O231" s="17"/>
    </row>
    <row r="232" spans="3:15" s="10" customFormat="1" x14ac:dyDescent="0.25">
      <c r="C232" s="104"/>
      <c r="D232" s="6"/>
      <c r="E232" s="6"/>
      <c r="F232" s="6"/>
      <c r="G232" s="6"/>
      <c r="H232" s="6"/>
      <c r="I232" s="1"/>
      <c r="J232" s="12"/>
      <c r="L232" s="16"/>
      <c r="M232" s="17"/>
      <c r="N232" s="101"/>
      <c r="O232" s="17"/>
    </row>
    <row r="233" spans="3:15" s="10" customFormat="1" x14ac:dyDescent="0.25">
      <c r="C233" s="104"/>
      <c r="D233" s="6"/>
      <c r="E233" s="6"/>
      <c r="F233" s="6"/>
      <c r="G233" s="6"/>
      <c r="H233" s="6"/>
      <c r="I233" s="1"/>
      <c r="J233" s="12"/>
      <c r="L233" s="16"/>
      <c r="M233" s="17"/>
      <c r="N233" s="101"/>
      <c r="O233" s="17"/>
    </row>
    <row r="234" spans="3:15" s="10" customFormat="1" x14ac:dyDescent="0.25">
      <c r="C234" s="104"/>
      <c r="D234" s="6"/>
      <c r="E234" s="6"/>
      <c r="F234" s="6"/>
      <c r="G234" s="6"/>
      <c r="H234" s="6"/>
      <c r="I234" s="1"/>
      <c r="J234" s="12"/>
      <c r="L234" s="16"/>
      <c r="M234" s="17"/>
      <c r="N234" s="101"/>
      <c r="O234" s="17"/>
    </row>
    <row r="235" spans="3:15" s="10" customFormat="1" x14ac:dyDescent="0.25">
      <c r="C235" s="104"/>
      <c r="D235" s="6"/>
      <c r="E235" s="6"/>
      <c r="F235" s="6"/>
      <c r="G235" s="6"/>
      <c r="H235" s="6"/>
      <c r="I235" s="1"/>
      <c r="J235" s="12"/>
      <c r="L235" s="16"/>
      <c r="M235" s="17"/>
      <c r="N235" s="101"/>
      <c r="O235" s="17"/>
    </row>
    <row r="236" spans="3:15" s="10" customFormat="1" x14ac:dyDescent="0.25">
      <c r="C236" s="104"/>
      <c r="D236" s="6"/>
      <c r="E236" s="6"/>
      <c r="F236" s="6"/>
      <c r="G236" s="6"/>
      <c r="H236" s="6"/>
      <c r="I236" s="1"/>
      <c r="J236" s="12"/>
      <c r="L236" s="16"/>
      <c r="M236" s="17"/>
      <c r="N236" s="101"/>
      <c r="O236" s="17"/>
    </row>
    <row r="237" spans="3:15" s="10" customFormat="1" x14ac:dyDescent="0.25">
      <c r="C237" s="104"/>
      <c r="D237" s="6"/>
      <c r="E237" s="6"/>
      <c r="F237" s="6"/>
      <c r="G237" s="6"/>
      <c r="H237" s="6"/>
      <c r="I237" s="1"/>
      <c r="J237" s="12"/>
      <c r="L237" s="16"/>
      <c r="M237" s="17"/>
      <c r="N237" s="101"/>
      <c r="O237" s="17"/>
    </row>
    <row r="238" spans="3:15" s="10" customFormat="1" x14ac:dyDescent="0.25">
      <c r="C238" s="104"/>
      <c r="D238" s="6"/>
      <c r="E238" s="6"/>
      <c r="F238" s="6"/>
      <c r="G238" s="6"/>
      <c r="H238" s="6"/>
      <c r="I238" s="1"/>
      <c r="J238" s="12"/>
      <c r="L238" s="16"/>
      <c r="M238" s="17"/>
      <c r="N238" s="101"/>
      <c r="O238" s="17"/>
    </row>
    <row r="239" spans="3:15" s="10" customFormat="1" x14ac:dyDescent="0.25">
      <c r="C239" s="104"/>
      <c r="D239" s="6"/>
      <c r="E239" s="6"/>
      <c r="F239" s="6"/>
      <c r="G239" s="6"/>
      <c r="H239" s="6"/>
      <c r="I239" s="1"/>
      <c r="J239" s="12"/>
      <c r="L239" s="16"/>
      <c r="M239" s="17"/>
      <c r="N239" s="101"/>
      <c r="O239" s="17"/>
    </row>
    <row r="240" spans="3:15" s="10" customFormat="1" x14ac:dyDescent="0.25">
      <c r="C240" s="104"/>
      <c r="D240" s="6"/>
      <c r="E240" s="6"/>
      <c r="F240" s="6"/>
      <c r="G240" s="6"/>
      <c r="H240" s="6"/>
      <c r="I240" s="1"/>
      <c r="J240" s="12"/>
      <c r="L240" s="16"/>
      <c r="M240" s="17"/>
      <c r="N240" s="101"/>
      <c r="O240" s="17"/>
    </row>
    <row r="241" spans="3:15" s="10" customFormat="1" x14ac:dyDescent="0.25">
      <c r="C241" s="104"/>
      <c r="D241" s="6"/>
      <c r="E241" s="6"/>
      <c r="F241" s="6"/>
      <c r="G241" s="6"/>
      <c r="H241" s="6"/>
      <c r="I241" s="1"/>
      <c r="J241" s="12"/>
      <c r="L241" s="16"/>
      <c r="M241" s="17"/>
      <c r="N241" s="101"/>
      <c r="O241" s="17"/>
    </row>
    <row r="242" spans="3:15" s="10" customFormat="1" x14ac:dyDescent="0.25">
      <c r="C242" s="104"/>
      <c r="D242" s="6"/>
      <c r="E242" s="6"/>
      <c r="F242" s="6"/>
      <c r="G242" s="6"/>
      <c r="H242" s="6"/>
      <c r="I242" s="1"/>
      <c r="J242" s="12"/>
      <c r="L242" s="16"/>
      <c r="M242" s="17"/>
      <c r="N242" s="101"/>
      <c r="O242" s="17"/>
    </row>
    <row r="243" spans="3:15" s="10" customFormat="1" x14ac:dyDescent="0.25">
      <c r="C243" s="104"/>
      <c r="D243" s="6"/>
      <c r="E243" s="6"/>
      <c r="F243" s="6"/>
      <c r="G243" s="6"/>
      <c r="H243" s="6"/>
      <c r="I243" s="1"/>
      <c r="J243" s="12"/>
      <c r="L243" s="16"/>
      <c r="M243" s="17"/>
      <c r="N243" s="101"/>
      <c r="O243" s="17"/>
    </row>
    <row r="244" spans="3:15" s="10" customFormat="1" x14ac:dyDescent="0.25">
      <c r="C244" s="104"/>
      <c r="D244" s="6"/>
      <c r="E244" s="6"/>
      <c r="F244" s="6"/>
      <c r="G244" s="6"/>
      <c r="H244" s="6"/>
      <c r="I244" s="1"/>
      <c r="J244" s="12"/>
      <c r="L244" s="16"/>
      <c r="M244" s="17"/>
      <c r="N244" s="101"/>
      <c r="O244" s="17"/>
    </row>
    <row r="245" spans="3:15" s="10" customFormat="1" x14ac:dyDescent="0.25">
      <c r="C245" s="104"/>
      <c r="D245" s="6"/>
      <c r="E245" s="6"/>
      <c r="F245" s="6"/>
      <c r="G245" s="6"/>
      <c r="H245" s="6"/>
      <c r="I245" s="1"/>
      <c r="J245" s="12"/>
      <c r="L245" s="16"/>
      <c r="M245" s="17"/>
      <c r="N245" s="101"/>
      <c r="O245" s="17"/>
    </row>
    <row r="246" spans="3:15" s="10" customFormat="1" x14ac:dyDescent="0.25">
      <c r="C246" s="104"/>
      <c r="D246" s="6"/>
      <c r="E246" s="6"/>
      <c r="F246" s="6"/>
      <c r="G246" s="6"/>
      <c r="H246" s="6"/>
      <c r="I246" s="1"/>
      <c r="J246" s="12"/>
      <c r="L246" s="16"/>
      <c r="M246" s="17"/>
      <c r="N246" s="101"/>
      <c r="O246" s="17"/>
    </row>
    <row r="247" spans="3:15" s="10" customFormat="1" x14ac:dyDescent="0.25">
      <c r="C247" s="104"/>
      <c r="D247" s="6"/>
      <c r="E247" s="6"/>
      <c r="F247" s="6"/>
      <c r="G247" s="6"/>
      <c r="H247" s="6"/>
      <c r="I247" s="1"/>
      <c r="J247" s="12"/>
      <c r="L247" s="16"/>
      <c r="M247" s="17"/>
      <c r="N247" s="101"/>
      <c r="O247" s="17"/>
    </row>
    <row r="248" spans="3:15" s="10" customFormat="1" x14ac:dyDescent="0.25">
      <c r="C248" s="104"/>
      <c r="D248" s="6"/>
      <c r="E248" s="6"/>
      <c r="F248" s="6"/>
      <c r="G248" s="6"/>
      <c r="H248" s="6"/>
      <c r="I248" s="1"/>
      <c r="J248" s="12"/>
      <c r="L248" s="16"/>
      <c r="M248" s="17"/>
      <c r="N248" s="101"/>
      <c r="O248" s="17"/>
    </row>
    <row r="249" spans="3:15" s="10" customFormat="1" x14ac:dyDescent="0.25">
      <c r="C249" s="104"/>
      <c r="D249" s="6"/>
      <c r="E249" s="6"/>
      <c r="F249" s="6"/>
      <c r="G249" s="6"/>
      <c r="H249" s="6"/>
      <c r="I249" s="1"/>
      <c r="J249" s="12"/>
      <c r="L249" s="16"/>
      <c r="M249" s="17"/>
      <c r="N249" s="101"/>
      <c r="O249" s="17"/>
    </row>
    <row r="250" spans="3:15" s="10" customFormat="1" x14ac:dyDescent="0.25">
      <c r="C250" s="104"/>
      <c r="D250" s="6"/>
      <c r="E250" s="6"/>
      <c r="F250" s="6"/>
      <c r="G250" s="6"/>
      <c r="H250" s="6"/>
      <c r="I250" s="1"/>
      <c r="J250" s="12"/>
      <c r="L250" s="16"/>
      <c r="M250" s="17"/>
      <c r="N250" s="101"/>
      <c r="O250" s="17"/>
    </row>
    <row r="251" spans="3:15" s="10" customFormat="1" x14ac:dyDescent="0.25">
      <c r="C251" s="104"/>
      <c r="D251" s="6"/>
      <c r="E251" s="6"/>
      <c r="F251" s="6"/>
      <c r="G251" s="6"/>
      <c r="H251" s="6"/>
      <c r="I251" s="1"/>
      <c r="J251" s="12"/>
      <c r="L251" s="16"/>
      <c r="M251" s="17"/>
      <c r="N251" s="101"/>
      <c r="O251" s="17"/>
    </row>
    <row r="252" spans="3:15" s="10" customFormat="1" x14ac:dyDescent="0.25">
      <c r="C252" s="104"/>
      <c r="D252" s="6"/>
      <c r="E252" s="6"/>
      <c r="F252" s="6"/>
      <c r="G252" s="6"/>
      <c r="H252" s="6"/>
      <c r="I252" s="1"/>
      <c r="J252" s="12"/>
      <c r="L252" s="16"/>
      <c r="M252" s="17"/>
      <c r="N252" s="101"/>
      <c r="O252" s="17"/>
    </row>
    <row r="253" spans="3:15" s="10" customFormat="1" x14ac:dyDescent="0.25">
      <c r="C253" s="104"/>
      <c r="D253" s="6"/>
      <c r="E253" s="6"/>
      <c r="F253" s="6"/>
      <c r="G253" s="6"/>
      <c r="H253" s="6"/>
      <c r="I253" s="1"/>
      <c r="J253" s="12"/>
      <c r="L253" s="16"/>
      <c r="M253" s="17"/>
      <c r="N253" s="101"/>
      <c r="O253" s="17"/>
    </row>
    <row r="254" spans="3:15" s="10" customFormat="1" x14ac:dyDescent="0.25">
      <c r="C254" s="104"/>
      <c r="D254" s="6"/>
      <c r="E254" s="6"/>
      <c r="F254" s="6"/>
      <c r="G254" s="6"/>
      <c r="H254" s="6"/>
      <c r="I254" s="1"/>
      <c r="J254" s="12"/>
      <c r="L254" s="16"/>
      <c r="M254" s="17"/>
      <c r="N254" s="101"/>
      <c r="O254" s="17"/>
    </row>
    <row r="255" spans="3:15" s="10" customFormat="1" x14ac:dyDescent="0.25">
      <c r="C255" s="104"/>
      <c r="D255" s="6"/>
      <c r="E255" s="6"/>
      <c r="F255" s="6"/>
      <c r="G255" s="6"/>
      <c r="H255" s="6"/>
      <c r="I255" s="1"/>
      <c r="J255" s="12"/>
      <c r="L255" s="16"/>
      <c r="M255" s="17"/>
      <c r="N255" s="101"/>
      <c r="O255" s="17"/>
    </row>
    <row r="256" spans="3:15" s="10" customFormat="1" x14ac:dyDescent="0.25">
      <c r="C256" s="104"/>
      <c r="D256" s="6"/>
      <c r="E256" s="6"/>
      <c r="F256" s="6"/>
      <c r="G256" s="6"/>
      <c r="H256" s="6"/>
      <c r="I256" s="1"/>
      <c r="J256" s="12"/>
      <c r="L256" s="16"/>
      <c r="M256" s="17"/>
      <c r="N256" s="101"/>
      <c r="O256" s="17"/>
    </row>
    <row r="257" spans="3:15" s="10" customFormat="1" x14ac:dyDescent="0.25">
      <c r="C257" s="104"/>
      <c r="D257" s="6"/>
      <c r="E257" s="6"/>
      <c r="F257" s="6"/>
      <c r="G257" s="6"/>
      <c r="H257" s="6"/>
      <c r="I257" s="1"/>
      <c r="J257" s="12"/>
      <c r="L257" s="16"/>
      <c r="M257" s="17"/>
      <c r="N257" s="101"/>
      <c r="O257" s="17"/>
    </row>
    <row r="258" spans="3:15" s="10" customFormat="1" x14ac:dyDescent="0.25">
      <c r="C258" s="104"/>
      <c r="D258" s="6"/>
      <c r="E258" s="6"/>
      <c r="F258" s="6"/>
      <c r="G258" s="6"/>
      <c r="H258" s="6"/>
      <c r="I258" s="1"/>
      <c r="J258" s="12"/>
      <c r="L258" s="16"/>
      <c r="M258" s="17"/>
      <c r="N258" s="101"/>
      <c r="O258" s="17"/>
    </row>
    <row r="259" spans="3:15" s="10" customFormat="1" x14ac:dyDescent="0.25">
      <c r="C259" s="104"/>
      <c r="D259" s="6"/>
      <c r="E259" s="6"/>
      <c r="F259" s="6"/>
      <c r="G259" s="6"/>
      <c r="H259" s="6"/>
      <c r="I259" s="1"/>
      <c r="J259" s="12"/>
      <c r="L259" s="16"/>
      <c r="M259" s="17"/>
      <c r="N259" s="101"/>
      <c r="O259" s="17"/>
    </row>
    <row r="260" spans="3:15" s="10" customFormat="1" x14ac:dyDescent="0.25">
      <c r="C260" s="104"/>
      <c r="D260" s="6"/>
      <c r="E260" s="6"/>
      <c r="F260" s="6"/>
      <c r="G260" s="6"/>
      <c r="H260" s="6"/>
      <c r="I260" s="1"/>
      <c r="J260" s="12"/>
      <c r="L260" s="16"/>
      <c r="M260" s="17"/>
      <c r="N260" s="101"/>
      <c r="O260" s="17"/>
    </row>
    <row r="261" spans="3:15" s="10" customFormat="1" x14ac:dyDescent="0.25">
      <c r="C261" s="104"/>
      <c r="D261" s="6"/>
      <c r="E261" s="6"/>
      <c r="F261" s="6"/>
      <c r="G261" s="6"/>
      <c r="H261" s="6"/>
      <c r="I261" s="1"/>
      <c r="J261" s="12"/>
      <c r="L261" s="16"/>
      <c r="M261" s="17"/>
      <c r="N261" s="101"/>
      <c r="O261" s="17"/>
    </row>
    <row r="262" spans="3:15" s="10" customFormat="1" x14ac:dyDescent="0.25">
      <c r="C262" s="104"/>
      <c r="D262" s="6"/>
      <c r="E262" s="6"/>
      <c r="F262" s="6"/>
      <c r="G262" s="6"/>
      <c r="H262" s="6"/>
      <c r="I262" s="1"/>
      <c r="J262" s="12"/>
      <c r="L262" s="16"/>
      <c r="M262" s="17"/>
      <c r="N262" s="101"/>
      <c r="O262" s="17"/>
    </row>
    <row r="263" spans="3:15" s="10" customFormat="1" x14ac:dyDescent="0.25">
      <c r="D263" s="6"/>
      <c r="E263" s="6"/>
      <c r="F263" s="6"/>
      <c r="G263" s="6"/>
      <c r="H263" s="6"/>
      <c r="I263" s="1"/>
      <c r="J263" s="12"/>
      <c r="L263" s="16"/>
      <c r="M263" s="17"/>
      <c r="N263" s="101"/>
      <c r="O263" s="17"/>
    </row>
    <row r="264" spans="3:15" s="10" customFormat="1" x14ac:dyDescent="0.25">
      <c r="D264" s="6"/>
      <c r="E264" s="6"/>
      <c r="F264" s="6"/>
      <c r="G264" s="6"/>
      <c r="H264" s="6"/>
      <c r="I264" s="1"/>
      <c r="J264" s="12"/>
      <c r="L264" s="16"/>
      <c r="M264" s="17"/>
      <c r="N264" s="101"/>
      <c r="O264" s="17"/>
    </row>
    <row r="265" spans="3:15" s="10" customFormat="1" x14ac:dyDescent="0.25">
      <c r="D265" s="6"/>
      <c r="E265" s="6"/>
      <c r="F265" s="6"/>
      <c r="G265" s="6"/>
      <c r="H265" s="6"/>
      <c r="I265" s="1"/>
      <c r="J265" s="12"/>
      <c r="L265" s="16"/>
      <c r="M265" s="17"/>
      <c r="N265" s="101"/>
      <c r="O265" s="17"/>
    </row>
    <row r="266" spans="3:15" s="10" customFormat="1" x14ac:dyDescent="0.25">
      <c r="D266" s="6"/>
      <c r="E266" s="6"/>
      <c r="F266" s="6"/>
      <c r="G266" s="6"/>
      <c r="H266" s="6"/>
      <c r="I266" s="1"/>
      <c r="J266" s="12"/>
      <c r="L266" s="16"/>
      <c r="M266" s="17"/>
      <c r="N266" s="101"/>
      <c r="O266" s="17"/>
    </row>
    <row r="267" spans="3:15" s="10" customFormat="1" x14ac:dyDescent="0.25">
      <c r="D267" s="6"/>
      <c r="E267" s="6"/>
      <c r="F267" s="6"/>
      <c r="G267" s="6"/>
      <c r="H267" s="6"/>
      <c r="I267" s="1"/>
      <c r="J267" s="12"/>
      <c r="L267" s="16"/>
      <c r="M267" s="17"/>
      <c r="N267" s="101"/>
      <c r="O267" s="17"/>
    </row>
    <row r="268" spans="3:15" s="10" customFormat="1" x14ac:dyDescent="0.25">
      <c r="D268" s="6"/>
      <c r="E268" s="6"/>
      <c r="F268" s="6"/>
      <c r="G268" s="6"/>
      <c r="H268" s="6"/>
      <c r="I268" s="1"/>
      <c r="J268" s="12"/>
      <c r="L268" s="16"/>
      <c r="M268" s="17"/>
      <c r="N268" s="101"/>
      <c r="O268" s="17"/>
    </row>
    <row r="269" spans="3:15" s="10" customFormat="1" x14ac:dyDescent="0.25">
      <c r="D269" s="6"/>
      <c r="E269" s="6"/>
      <c r="F269" s="6"/>
      <c r="G269" s="6"/>
      <c r="H269" s="6"/>
      <c r="I269" s="1"/>
      <c r="J269" s="12"/>
      <c r="L269" s="16"/>
      <c r="M269" s="17"/>
      <c r="N269" s="101"/>
      <c r="O269" s="17"/>
    </row>
    <row r="270" spans="3:15" s="10" customFormat="1" x14ac:dyDescent="0.25">
      <c r="D270" s="6"/>
      <c r="E270" s="6"/>
      <c r="F270" s="6"/>
      <c r="G270" s="6"/>
      <c r="H270" s="6"/>
      <c r="I270" s="1"/>
      <c r="J270" s="12"/>
      <c r="L270" s="16"/>
      <c r="M270" s="17"/>
      <c r="N270" s="101"/>
      <c r="O270" s="17"/>
    </row>
    <row r="271" spans="3:15" s="10" customFormat="1" x14ac:dyDescent="0.25">
      <c r="D271" s="6"/>
      <c r="E271" s="6"/>
      <c r="F271" s="6"/>
      <c r="G271" s="6"/>
      <c r="H271" s="6"/>
      <c r="I271" s="1"/>
      <c r="J271" s="12"/>
      <c r="L271" s="16"/>
      <c r="M271" s="17"/>
      <c r="N271" s="101"/>
      <c r="O271" s="17"/>
    </row>
    <row r="272" spans="3:15" s="10" customFormat="1" x14ac:dyDescent="0.25">
      <c r="D272" s="6"/>
      <c r="E272" s="6"/>
      <c r="F272" s="6"/>
      <c r="G272" s="6"/>
      <c r="H272" s="6"/>
      <c r="I272" s="1"/>
      <c r="J272" s="12"/>
      <c r="L272" s="16"/>
      <c r="M272" s="17"/>
      <c r="N272" s="101"/>
      <c r="O272" s="17"/>
    </row>
  </sheetData>
  <hyperlinks>
    <hyperlink ref="A1" location="LIST!A1" display="LIST!A1" xr:uid="{1EE3C16D-1E2B-4274-8934-1F0AC5B6A441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CB23322ACEB419941CDD90F38D031" ma:contentTypeVersion="18" ma:contentTypeDescription="Create a new document." ma:contentTypeScope="" ma:versionID="15ff0dd745eb16b45bd6e898ab71a69f">
  <xsd:schema xmlns:xsd="http://www.w3.org/2001/XMLSchema" xmlns:xs="http://www.w3.org/2001/XMLSchema" xmlns:p="http://schemas.microsoft.com/office/2006/metadata/properties" xmlns:ns2="3f079671-9b2e-44d0-a764-2abbf4c7a613" xmlns:ns3="62823e53-b58e-4b54-a080-e5af38572482" xmlns:ns4="76b17b52-2ea8-417e-af34-2abddcf6e21c" targetNamespace="http://schemas.microsoft.com/office/2006/metadata/properties" ma:root="true" ma:fieldsID="a659bbcde8de02a4427bfe7765ab8cbe" ns2:_="" ns3:_="" ns4:_="">
    <xsd:import namespace="3f079671-9b2e-44d0-a764-2abbf4c7a613"/>
    <xsd:import namespace="62823e53-b58e-4b54-a080-e5af38572482"/>
    <xsd:import namespace="76b17b52-2ea8-417e-af34-2abddcf6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79671-9b2e-44d0-a764-2abbf4c7a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23e53-b58e-4b54-a080-e5af3857248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59587f-7caf-46f3-bfed-d4844463e176}" ma:internalName="TaxCatchAll" ma:showField="CatchAllData" ma:web="62823e53-b58e-4b54-a080-e5af38572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b17b52-2ea8-417e-af34-2abddcf6e21c" xsi:nil="true"/>
    <lcf76f155ced4ddcb4097134ff3c332f xmlns="3f079671-9b2e-44d0-a764-2abbf4c7a613">
      <Terms xmlns="http://schemas.microsoft.com/office/infopath/2007/PartnerControls"/>
    </lcf76f155ced4ddcb4097134ff3c332f>
    <SharedWithUsers xmlns="62823e53-b58e-4b54-a080-e5af38572482">
      <UserInfo>
        <DisplayName>Gordeev, Andrei (External)</DisplayName>
        <AccountId>34</AccountId>
        <AccountType/>
      </UserInfo>
      <UserInfo>
        <DisplayName>Cherkasova, Ekaterina</DisplayName>
        <AccountId>91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5C0C522-2B8E-4940-B8AB-873494D72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79671-9b2e-44d0-a764-2abbf4c7a613"/>
    <ds:schemaRef ds:uri="62823e53-b58e-4b54-a080-e5af38572482"/>
    <ds:schemaRef ds:uri="76b17b52-2ea8-417e-af34-2abddcf6e2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0BBAE-0DBC-4387-A5F3-F2622F13D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C06222-BEDB-4D5C-B782-ED8265CEAB88}">
  <ds:schemaRefs>
    <ds:schemaRef ds:uri="http://schemas.microsoft.com/office/2006/metadata/properties"/>
    <ds:schemaRef ds:uri="http://schemas.microsoft.com/office/infopath/2007/PartnerControls"/>
    <ds:schemaRef ds:uri="76b17b52-2ea8-417e-af34-2abddcf6e21c"/>
    <ds:schemaRef ds:uri="3f079671-9b2e-44d0-a764-2abbf4c7a613"/>
    <ds:schemaRef ds:uri="62823e53-b58e-4b54-a080-e5af385724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draft</vt:lpstr>
      <vt:lpstr>draft!Control_Summary</vt:lpstr>
    </vt:vector>
  </TitlesOfParts>
  <Manager/>
  <Company>TRANSAS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Galaktionov, Evgeny</dc:creator>
  <cp:keywords/>
  <dc:description/>
  <cp:lastModifiedBy>Zhilin, Anatolii (External)</cp:lastModifiedBy>
  <cp:revision/>
  <dcterms:created xsi:type="dcterms:W3CDTF">2011-04-04T11:16:25Z</dcterms:created>
  <dcterms:modified xsi:type="dcterms:W3CDTF">2024-04-12T12:12:30Z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0x010100AB5CB23322ACEB419941CDD90F38D031</vt:lpwstr>
  </property>
  <property fmtid="{D5CDD505-2E9C-101B-9397-08002B2CF9AE}" pid="3" name="MediaServiceImageTags">
    <vt:lpwstr/>
  </property>
</Properties>
</file>