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lavaldti-my.sharepoint.com/personal/matot9_ulaval_ca/Documents/Github/design3/Électronique/Admin/"/>
    </mc:Choice>
  </mc:AlternateContent>
  <xr:revisionPtr revIDLastSave="1543" documentId="8_{F4AF0EF8-8E10-4CF9-8076-0BC56F572DC9}" xr6:coauthVersionLast="47" xr6:coauthVersionMax="47" xr10:uidLastSave="{EDC28E99-19EC-42D1-B3C0-E44723BFB3F3}"/>
  <bookViews>
    <workbookView xWindow="-96" yWindow="-96" windowWidth="20928" windowHeight="12432" xr2:uid="{EB5A697F-0613-4937-9779-A2AEDA335630}"/>
  </bookViews>
  <sheets>
    <sheet name="Acquisition channel" sheetId="1" r:id="rId1"/>
    <sheet name="Current calculati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5" i="1" l="1"/>
  <c r="I35" i="1"/>
  <c r="I34" i="1"/>
  <c r="J34" i="1" s="1"/>
  <c r="I33" i="1"/>
  <c r="J33" i="1" s="1"/>
  <c r="I14" i="1"/>
  <c r="J14" i="1" s="1"/>
  <c r="O8" i="1" s="1"/>
  <c r="I21" i="1"/>
  <c r="J21" i="1" s="1"/>
  <c r="I62" i="1"/>
  <c r="J62" i="1" s="1"/>
  <c r="I29" i="1"/>
  <c r="J29" i="1" s="1"/>
  <c r="I60" i="1"/>
  <c r="J60" i="1" s="1"/>
  <c r="I57" i="1"/>
  <c r="J57" i="1" s="1"/>
  <c r="I32" i="1"/>
  <c r="J32" i="1" s="1"/>
  <c r="I31" i="1"/>
  <c r="J31" i="1" s="1"/>
  <c r="J61" i="1"/>
  <c r="J22" i="1"/>
  <c r="G68" i="1"/>
  <c r="J48" i="1"/>
  <c r="J47" i="1"/>
  <c r="J49" i="1"/>
  <c r="G69" i="1"/>
  <c r="J20" i="1"/>
  <c r="J58" i="1"/>
  <c r="J59" i="1"/>
  <c r="J46" i="1"/>
  <c r="J50" i="1"/>
  <c r="J45" i="1"/>
  <c r="J30" i="1"/>
  <c r="J36" i="1"/>
  <c r="J37" i="1"/>
  <c r="G6" i="2"/>
  <c r="G4" i="2"/>
  <c r="J38" i="1"/>
  <c r="J6" i="1"/>
  <c r="J5" i="1"/>
  <c r="J4" i="1"/>
  <c r="I8" i="1" l="1"/>
  <c r="J8" i="1" s="1"/>
  <c r="N10" i="1" s="1"/>
  <c r="I7" i="1"/>
  <c r="J7" i="1" s="1"/>
  <c r="G70" i="1"/>
  <c r="N14" i="1" s="1"/>
  <c r="J63" i="1"/>
  <c r="N13" i="1" s="1"/>
  <c r="J23" i="1"/>
  <c r="N12" i="1" s="1"/>
  <c r="J39" i="1"/>
  <c r="N11" i="1" s="1"/>
  <c r="J51" i="1"/>
  <c r="O7" i="1" s="1"/>
  <c r="G7" i="2"/>
  <c r="N15" i="1" l="1"/>
  <c r="N16" i="1" l="1"/>
  <c r="N19" i="1" s="1"/>
</calcChain>
</file>

<file path=xl/sharedStrings.xml><?xml version="1.0" encoding="utf-8"?>
<sst xmlns="http://schemas.openxmlformats.org/spreadsheetml/2006/main" count="251" uniqueCount="140">
  <si>
    <t>Qty</t>
  </si>
  <si>
    <t>Unit price</t>
  </si>
  <si>
    <t>Extended price</t>
  </si>
  <si>
    <t>Description</t>
  </si>
  <si>
    <t>Instrumentation op amp</t>
  </si>
  <si>
    <t>MCP6N11-100E/SN</t>
  </si>
  <si>
    <t>Mounting type</t>
  </si>
  <si>
    <t>SMD</t>
  </si>
  <si>
    <t>RT0603BRD0710KL</t>
  </si>
  <si>
    <t>YAG1236CT-ND</t>
  </si>
  <si>
    <t>Manufacturer Part Number</t>
  </si>
  <si>
    <t>Digi-Key Part Number</t>
  </si>
  <si>
    <t>MCP6N11-100E/SN-ND</t>
  </si>
  <si>
    <t>Resistor 10 kΩ 0,1% tolerance</t>
  </si>
  <si>
    <t>MCP33141D-10-E/MS-ND</t>
  </si>
  <si>
    <t>MCP33141D-10-E/MS</t>
  </si>
  <si>
    <t>ADC 12 bits 1MSPS</t>
  </si>
  <si>
    <t>Acquisition channel</t>
  </si>
  <si>
    <t>Thermistors</t>
  </si>
  <si>
    <t>Manufacturer</t>
  </si>
  <si>
    <t>Microchip Technology</t>
  </si>
  <si>
    <t>YAGEO</t>
  </si>
  <si>
    <t>Vishay</t>
  </si>
  <si>
    <t>Texas Instruments</t>
  </si>
  <si>
    <t>CMOS Analog MUX/DEMUX 8X1</t>
  </si>
  <si>
    <t>LMR50410YFQDBVRQ1</t>
  </si>
  <si>
    <t>N/A</t>
  </si>
  <si>
    <t>Free hanging</t>
  </si>
  <si>
    <t>Total</t>
  </si>
  <si>
    <t>Unit max supply current</t>
  </si>
  <si>
    <t>Extended supply current</t>
  </si>
  <si>
    <t>296-51847-1-ND</t>
  </si>
  <si>
    <t>TMUX1208PWR</t>
  </si>
  <si>
    <t>Buck Switching Regulator Adjustable</t>
  </si>
  <si>
    <t>MCP1501-33E/SN</t>
  </si>
  <si>
    <t>MCP1501-33E/SN-ND</t>
  </si>
  <si>
    <t>Series Voltage Reference IC Fixed 1.8V V ±0.1%</t>
  </si>
  <si>
    <t>Series Voltage Reference IC Fixed 3.3V V ±0.1%</t>
  </si>
  <si>
    <t>Power Barrel Connector Jack 2.10mm</t>
  </si>
  <si>
    <t>Already in our possession</t>
  </si>
  <si>
    <t>MOSFET P-CH 30V</t>
  </si>
  <si>
    <t>Infineon Technologies</t>
  </si>
  <si>
    <t>CUI Devices</t>
  </si>
  <si>
    <t>PJ-063AH</t>
  </si>
  <si>
    <t>CP-063AH-ND</t>
  </si>
  <si>
    <t>Through Hole</t>
  </si>
  <si>
    <t>Arduino Nano BLE Sense Rev2</t>
  </si>
  <si>
    <t>Arduino</t>
  </si>
  <si>
    <t>Vishay Sprague</t>
  </si>
  <si>
    <t>293D106X9016B2TE3</t>
  </si>
  <si>
    <t>718-1124-1-ND</t>
  </si>
  <si>
    <t>NTC Thermistor 10k Bead 1%, Epoxy</t>
  </si>
  <si>
    <t>NTCLE413E2103F524A</t>
  </si>
  <si>
    <t>56-NTCLE413E2103F524A-ND</t>
  </si>
  <si>
    <t>PCB</t>
  </si>
  <si>
    <t>Samtec</t>
  </si>
  <si>
    <t>Socket Strips, .050" Pitch</t>
  </si>
  <si>
    <t>Power Supply Wall Adapter</t>
  </si>
  <si>
    <t>Total (with ADC)</t>
  </si>
  <si>
    <t>Total (without ADC)</t>
  </si>
  <si>
    <t>Layers</t>
  </si>
  <si>
    <t>Main Material</t>
  </si>
  <si>
    <t>Unit Price</t>
  </si>
  <si>
    <t>Extended Price</t>
  </si>
  <si>
    <t>FR4</t>
  </si>
  <si>
    <t>Thermistors PCB</t>
  </si>
  <si>
    <t>Main PCB</t>
  </si>
  <si>
    <t>PCBWay</t>
  </si>
  <si>
    <t>Sponsor</t>
  </si>
  <si>
    <t>Transaction</t>
  </si>
  <si>
    <t>Already acquired</t>
  </si>
  <si>
    <t>Excluded from budget (thermistors)</t>
  </si>
  <si>
    <t>Initial budget</t>
  </si>
  <si>
    <t>Value</t>
  </si>
  <si>
    <t>MUX and Power Distribution</t>
  </si>
  <si>
    <t>Miscellaneous</t>
  </si>
  <si>
    <t>Cables &amp; Connectors</t>
  </si>
  <si>
    <t>Mux &amp; Power Distribution</t>
  </si>
  <si>
    <t>Thorlabs Filter</t>
  </si>
  <si>
    <t>Subtotal</t>
  </si>
  <si>
    <t>Taxes</t>
  </si>
  <si>
    <t>Shipping</t>
  </si>
  <si>
    <t>Micro USB Data Transfer Cable</t>
  </si>
  <si>
    <t xml:space="preserve">Solder Paste Flux Core 10 mL </t>
  </si>
  <si>
    <t>MG Chemicals</t>
  </si>
  <si>
    <t>Incompleteness factor</t>
  </si>
  <si>
    <t>Thermal Paste 4g</t>
  </si>
  <si>
    <t>ARCTIC</t>
  </si>
  <si>
    <t>MX-4</t>
  </si>
  <si>
    <t>ABX00069</t>
  </si>
  <si>
    <t>15 Position Header Connector</t>
  </si>
  <si>
    <t>Sullins Connector Solutions</t>
  </si>
  <si>
    <t>PPPC151LFBN-RC</t>
  </si>
  <si>
    <t>S7048-ND</t>
  </si>
  <si>
    <t>M3x0.5 Binding Head Machine Screw</t>
  </si>
  <si>
    <t>Keystone Electronics</t>
  </si>
  <si>
    <t>7689-1</t>
  </si>
  <si>
    <t>36-7689-1-ND</t>
  </si>
  <si>
    <t>10 μF Tantalum Capacitor 10% 16V</t>
  </si>
  <si>
    <t>0.1 µF ±5% 50V Ceramic Capacitor X7R 0603</t>
  </si>
  <si>
    <t>CC0603JRX7R9BB104</t>
  </si>
  <si>
    <t>311-1779-1-ND</t>
  </si>
  <si>
    <t>SFC-110-T1-F-D-A</t>
  </si>
  <si>
    <t>Socket Contact Gold 28-30 AWG</t>
  </si>
  <si>
    <t>CC03R-2830-01-GF</t>
  </si>
  <si>
    <t>SAM13327CT-ND</t>
  </si>
  <si>
    <t>CONN HSG 20POS 1.27MM</t>
  </si>
  <si>
    <t>TSDF-10-D-S</t>
  </si>
  <si>
    <t>SAM10263-ND</t>
  </si>
  <si>
    <t>SAM12821-ND</t>
  </si>
  <si>
    <t>IRLML9303TRPBF</t>
  </si>
  <si>
    <t>IRLML9303TRPBFCT-ND</t>
  </si>
  <si>
    <t>Green 530nm LED Indication</t>
  </si>
  <si>
    <t>Würth Elektronik</t>
  </si>
  <si>
    <t>2</t>
  </si>
  <si>
    <t>MCP1501T-18E/CHY</t>
  </si>
  <si>
    <t>MCP1501T-18E/CHYCT-ND</t>
  </si>
  <si>
    <t>Red 624nm LED Indication</t>
  </si>
  <si>
    <t>CreeLED, Inc.</t>
  </si>
  <si>
    <t>C503B-RAN-CZ0C0AA2</t>
  </si>
  <si>
    <t>C503B-RAN-CZ0C0AA2CT-ND</t>
  </si>
  <si>
    <t>151053GS03000</t>
  </si>
  <si>
    <t>732-5020-ND</t>
  </si>
  <si>
    <t>4.7 µH Shielded Multilayer Inductor</t>
  </si>
  <si>
    <t>Vishay Dale</t>
  </si>
  <si>
    <t>ILSB1206ER4R7K</t>
  </si>
  <si>
    <t>541-4372-1-ND</t>
  </si>
  <si>
    <t>2.2 µF ±10% 6.3V Ceramic Capacitor X7R</t>
  </si>
  <si>
    <t>CC0603KRX7R5BB225</t>
  </si>
  <si>
    <t>311-1795-1-ND</t>
  </si>
  <si>
    <t>0.22 µF ±10% 25V Ceramic Capacitor X7R</t>
  </si>
  <si>
    <t>Murata Electronics</t>
  </si>
  <si>
    <t>GRM188R71E224KA88D</t>
  </si>
  <si>
    <t>490-3290-1-ND</t>
  </si>
  <si>
    <t>22.1 kOhms ±1% 0.1W, 1/10W Chip Resistor</t>
  </si>
  <si>
    <t>541-5271-1-ND</t>
  </si>
  <si>
    <t>CRCW060322K1FKEAC</t>
  </si>
  <si>
    <t>CRCW060388K7FKEB</t>
  </si>
  <si>
    <t>88.7 kOhms ±1% 0.1W, 1/10W Chip Resistor</t>
  </si>
  <si>
    <t>541-CRCW060388K7FKEBCT-ND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</si>
</sst>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9">
    <numFmt numFmtId="44" formatCode="_ * #,##0.00_)\ &quot;$&quot;_ ;_ * \(#,##0.00\)\ &quot;$&quot;_ ;_ * &quot;-&quot;??_)\ &quot;$&quot;_ ;_ @_ "/>
    <numFmt numFmtId="164" formatCode="_ * #,##0.00_)\ [$$-C0C]_ ;_ * \(#,##0.00\)\ [$$-C0C]_ ;_ * &quot;-&quot;??_)\ [$$-C0C]_ ;_ @_ "/>
    <numFmt numFmtId="165" formatCode="0.000&quot; mA&quot;"/>
    <numFmt numFmtId="166" formatCode="0.0&quot; mA&quot;"/>
    <numFmt numFmtId="167" formatCode="_ * #,##0.000_)\ &quot;$&quot;_ ;_ * \(#,##0.000\)\ &quot;$&quot;_ ;_ * &quot;-&quot;??_)\ &quot;$&quot;_ ;_ @_ "/>
    <numFmt numFmtId="168" formatCode="_ * #,##0.000_)\ [$$-C0C]_ ;_ * \(#,##0.000\)\ [$$-C0C]_ ;_ * &quot;-&quot;??_)\ [$$-C0C]_ ;_ @_ "/>
    <numFmt numFmtId="169" formatCode="_ * #,##0.0000_)\ &quot;$&quot;_ ;_ * \(#,##0.0000\)\ &quot;$&quot;_ ;_ * &quot;-&quot;??_)\ &quot;$&quot;_ ;_ @_ "/>
    <numFmt numFmtId="170" formatCode="_ * #,##0.00_)\ [$USD]_ ;_ * \(#,##0.00\)\ [$USD]_ ;_ * &quot;-&quot;??_)\ [$USD]_ ;_ @_ "/>
    <numFmt numFmtId="171" formatCode="_ * #,##0.0000_)\ [$$-C0C]_ ;_ * \(#,##0.0000\)\ [$$-C0C]_ ;_ * &quot;-&quot;??_)\ [$$-C0C]_ ;_ @_ 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06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4" fillId="0" borderId="0" xfId="2" applyFont="1" applyBorder="1" applyAlignment="1">
      <alignment horizontal="center" vertical="center"/>
    </xf>
    <xf numFmtId="164" fontId="0" fillId="0" borderId="0" xfId="1" applyNumberFormat="1" applyFon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44" fontId="0" fillId="0" borderId="0" xfId="1" applyFon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164" fontId="2" fillId="0" borderId="9" xfId="0" applyNumberFormat="1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44" fontId="0" fillId="0" borderId="4" xfId="1" applyFon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4" fontId="2" fillId="0" borderId="12" xfId="0" applyNumberFormat="1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4" fillId="0" borderId="4" xfId="2" applyFont="1" applyBorder="1" applyAlignment="1">
      <alignment horizontal="center" vertical="center"/>
    </xf>
    <xf numFmtId="164" fontId="2" fillId="0" borderId="14" xfId="0" applyNumberFormat="1" applyFont="1" applyBorder="1" applyAlignment="1">
      <alignment horizontal="center" vertical="center"/>
    </xf>
    <xf numFmtId="164" fontId="2" fillId="0" borderId="10" xfId="0" applyNumberFormat="1" applyFont="1" applyBorder="1" applyAlignment="1">
      <alignment horizontal="center" vertical="center"/>
    </xf>
    <xf numFmtId="165" fontId="4" fillId="0" borderId="11" xfId="2" applyNumberFormat="1" applyFont="1" applyBorder="1" applyAlignment="1">
      <alignment horizontal="center" vertical="center"/>
    </xf>
    <xf numFmtId="165" fontId="4" fillId="0" borderId="0" xfId="2" applyNumberFormat="1" applyFont="1" applyBorder="1" applyAlignment="1">
      <alignment horizontal="center" vertical="center"/>
    </xf>
    <xf numFmtId="166" fontId="4" fillId="0" borderId="2" xfId="2" applyNumberFormat="1" applyFont="1" applyBorder="1" applyAlignment="1">
      <alignment horizontal="center" vertical="center"/>
    </xf>
    <xf numFmtId="0" fontId="0" fillId="0" borderId="15" xfId="0" applyBorder="1" applyAlignment="1">
      <alignment horizontal="left" vertical="center"/>
    </xf>
    <xf numFmtId="166" fontId="0" fillId="0" borderId="13" xfId="0" applyNumberForma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164" fontId="0" fillId="0" borderId="14" xfId="0" applyNumberForma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5" xfId="0" applyBorder="1" applyAlignment="1">
      <alignment vertical="center"/>
    </xf>
    <xf numFmtId="164" fontId="0" fillId="0" borderId="2" xfId="1" applyNumberFormat="1" applyFont="1" applyBorder="1" applyAlignment="1">
      <alignment horizontal="center" vertical="center"/>
    </xf>
    <xf numFmtId="0" fontId="0" fillId="0" borderId="17" xfId="0" applyBorder="1" applyAlignment="1">
      <alignment horizontal="left" vertical="center"/>
    </xf>
    <xf numFmtId="167" fontId="0" fillId="0" borderId="14" xfId="1" applyNumberFormat="1" applyFont="1" applyBorder="1" applyAlignment="1">
      <alignment horizontal="center" vertical="center"/>
    </xf>
    <xf numFmtId="168" fontId="0" fillId="0" borderId="0" xfId="1" applyNumberFormat="1" applyFont="1" applyBorder="1" applyAlignment="1">
      <alignment horizontal="center" vertical="center"/>
    </xf>
    <xf numFmtId="167" fontId="0" fillId="0" borderId="0" xfId="1" applyNumberFormat="1" applyFont="1" applyBorder="1" applyAlignment="1">
      <alignment horizontal="center" vertical="center"/>
    </xf>
    <xf numFmtId="168" fontId="0" fillId="0" borderId="4" xfId="1" applyNumberFormat="1" applyFont="1" applyBorder="1" applyAlignment="1">
      <alignment horizontal="center" vertical="center"/>
    </xf>
    <xf numFmtId="44" fontId="0" fillId="0" borderId="0" xfId="1" applyFont="1" applyBorder="1" applyAlignment="1">
      <alignment vertical="center"/>
    </xf>
    <xf numFmtId="169" fontId="0" fillId="0" borderId="4" xfId="1" applyNumberFormat="1" applyFont="1" applyBorder="1" applyAlignment="1">
      <alignment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4" fontId="0" fillId="0" borderId="18" xfId="0" applyNumberFormat="1" applyBorder="1" applyAlignment="1">
      <alignment horizontal="center" vertical="center"/>
    </xf>
    <xf numFmtId="0" fontId="0" fillId="0" borderId="0" xfId="1" applyNumberFormat="1" applyFont="1" applyBorder="1" applyAlignment="1">
      <alignment horizontal="center" vertical="center"/>
    </xf>
    <xf numFmtId="170" fontId="0" fillId="0" borderId="0" xfId="1" applyNumberFormat="1" applyFont="1" applyBorder="1" applyAlignment="1">
      <alignment horizontal="center" vertical="center"/>
    </xf>
    <xf numFmtId="44" fontId="0" fillId="0" borderId="2" xfId="1" applyFont="1" applyBorder="1" applyAlignment="1">
      <alignment horizontal="center" vertical="center"/>
    </xf>
    <xf numFmtId="0" fontId="0" fillId="0" borderId="4" xfId="1" applyNumberFormat="1" applyFont="1" applyBorder="1" applyAlignment="1">
      <alignment horizontal="center" vertical="center"/>
    </xf>
    <xf numFmtId="170" fontId="0" fillId="0" borderId="4" xfId="1" applyNumberFormat="1" applyFont="1" applyBorder="1" applyAlignment="1">
      <alignment horizontal="center" vertical="center"/>
    </xf>
    <xf numFmtId="44" fontId="0" fillId="0" borderId="5" xfId="1" applyFont="1" applyBorder="1" applyAlignment="1">
      <alignment horizontal="center" vertical="center"/>
    </xf>
    <xf numFmtId="44" fontId="0" fillId="0" borderId="8" xfId="0" applyNumberFormat="1" applyBorder="1" applyAlignment="1">
      <alignment vertical="center"/>
    </xf>
    <xf numFmtId="164" fontId="2" fillId="0" borderId="8" xfId="0" applyNumberFormat="1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44" fontId="8" fillId="0" borderId="14" xfId="1" applyFont="1" applyBorder="1" applyAlignment="1">
      <alignment horizontal="center" vertical="center"/>
    </xf>
    <xf numFmtId="164" fontId="0" fillId="0" borderId="18" xfId="0" applyNumberFormat="1" applyBorder="1" applyAlignment="1">
      <alignment vertical="center"/>
    </xf>
    <xf numFmtId="0" fontId="0" fillId="0" borderId="2" xfId="0" applyBorder="1" applyAlignment="1">
      <alignment vertical="center"/>
    </xf>
    <xf numFmtId="44" fontId="4" fillId="0" borderId="0" xfId="1" applyFont="1" applyBorder="1" applyAlignment="1">
      <alignment vertical="center"/>
    </xf>
    <xf numFmtId="44" fontId="8" fillId="0" borderId="2" xfId="1" applyFont="1" applyBorder="1" applyAlignment="1">
      <alignment vertical="center"/>
    </xf>
    <xf numFmtId="164" fontId="7" fillId="0" borderId="0" xfId="0" applyNumberFormat="1" applyFont="1" applyAlignment="1">
      <alignment vertical="center"/>
    </xf>
    <xf numFmtId="44" fontId="7" fillId="0" borderId="4" xfId="0" applyNumberFormat="1" applyFont="1" applyBorder="1" applyAlignment="1">
      <alignment vertical="center"/>
    </xf>
    <xf numFmtId="0" fontId="10" fillId="0" borderId="0" xfId="0" applyFont="1" applyAlignment="1">
      <alignment horizontal="center" vertical="center"/>
    </xf>
    <xf numFmtId="0" fontId="0" fillId="0" borderId="1" xfId="0" applyBorder="1" applyAlignment="1">
      <alignment vertical="center" wrapText="1"/>
    </xf>
    <xf numFmtId="49" fontId="0" fillId="0" borderId="0" xfId="0" applyNumberFormat="1" applyAlignment="1">
      <alignment horizontal="center" vertical="center"/>
    </xf>
    <xf numFmtId="44" fontId="7" fillId="0" borderId="0" xfId="1" applyFon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171" fontId="0" fillId="0" borderId="0" xfId="1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44" fontId="7" fillId="0" borderId="2" xfId="1" applyFont="1" applyBorder="1" applyAlignment="1">
      <alignment horizontal="center" vertical="center"/>
    </xf>
    <xf numFmtId="44" fontId="0" fillId="0" borderId="14" xfId="0" applyNumberFormat="1" applyBorder="1" applyAlignment="1">
      <alignment horizontal="center" vertical="center"/>
    </xf>
    <xf numFmtId="44" fontId="0" fillId="0" borderId="18" xfId="0" applyNumberForma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0" borderId="17" xfId="0" applyFont="1" applyBorder="1" applyAlignment="1">
      <alignment horizontal="left" vertical="center"/>
    </xf>
    <xf numFmtId="0" fontId="2" fillId="0" borderId="14" xfId="0" applyFont="1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44" fontId="7" fillId="0" borderId="4" xfId="1" applyFont="1" applyBorder="1" applyAlignment="1">
      <alignment horizontal="center" vertical="center"/>
    </xf>
    <xf numFmtId="44" fontId="7" fillId="0" borderId="5" xfId="1" applyFont="1" applyBorder="1" applyAlignment="1">
      <alignment horizontal="center" vertical="center"/>
    </xf>
    <xf numFmtId="164" fontId="2" fillId="0" borderId="6" xfId="0" applyNumberFormat="1" applyFont="1" applyBorder="1" applyAlignment="1">
      <alignment horizontal="center" vertical="center"/>
    </xf>
    <xf numFmtId="164" fontId="2" fillId="0" borderId="7" xfId="0" applyNumberFormat="1" applyFont="1" applyBorder="1" applyAlignment="1">
      <alignment horizontal="center" vertical="center"/>
    </xf>
    <xf numFmtId="164" fontId="0" fillId="0" borderId="17" xfId="0" applyNumberFormat="1" applyBorder="1" applyAlignment="1">
      <alignment horizontal="left" vertical="center"/>
    </xf>
    <xf numFmtId="164" fontId="0" fillId="0" borderId="14" xfId="0" applyNumberFormat="1" applyBorder="1" applyAlignment="1">
      <alignment horizontal="left" vertical="center"/>
    </xf>
  </cellXfs>
  <cellStyles count="3">
    <cellStyle name="Lien hypertexte" xfId="2" builtinId="8"/>
    <cellStyle name="Monétaire" xfId="1" builtinId="4"/>
    <cellStyle name="Normal" xfId="0" builtinId="0"/>
  </cellStyles>
  <dxfs count="6"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9C0006"/>
      </font>
    </dxf>
  </dxfs>
  <tableStyles count="1" defaultTableStyle="TableStyleMedium2" defaultPivotStyle="PivotStyleLight16">
    <tableStyle name="Invisible" pivot="0" table="0" count="0" xr9:uid="{995FA2C8-3110-40BB-9D6C-DC3DE4FD921F}"/>
  </tableStyles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digikey.ca/en/products/detail/microchip-technology/MCP6N11-100E-SN/2802058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AF596-72B6-4068-B240-BE4D8ECB5EC6}">
  <dimension ref="B1:O72"/>
  <sheetViews>
    <sheetView tabSelected="1" topLeftCell="B21" zoomScale="70" zoomScaleNormal="70" workbookViewId="0">
      <selection activeCell="J34" sqref="J34:J35"/>
    </sheetView>
  </sheetViews>
  <sheetFormatPr baseColWidth="10" defaultColWidth="11.41796875" defaultRowHeight="14.4" x14ac:dyDescent="0.55000000000000004"/>
  <cols>
    <col min="1" max="1" width="11.41796875" style="1" customWidth="1"/>
    <col min="2" max="2" width="50.15625" style="1" customWidth="1"/>
    <col min="3" max="3" width="27.26171875" style="1" customWidth="1"/>
    <col min="4" max="4" width="34.578125" style="1" customWidth="1"/>
    <col min="5" max="5" width="37.26171875" style="1" customWidth="1"/>
    <col min="6" max="6" width="22.68359375" style="1" customWidth="1"/>
    <col min="7" max="7" width="19.41796875" style="1" customWidth="1"/>
    <col min="8" max="8" width="16.15625" style="1" customWidth="1"/>
    <col min="9" max="9" width="17.578125" style="1" customWidth="1"/>
    <col min="10" max="10" width="21.15625" style="1" customWidth="1"/>
    <col min="11" max="11" width="15.578125" style="1" customWidth="1"/>
    <col min="12" max="12" width="17.68359375" style="1" customWidth="1"/>
    <col min="13" max="13" width="30" style="1" customWidth="1"/>
    <col min="14" max="14" width="22" style="1" customWidth="1"/>
    <col min="15" max="15" width="21.578125" style="1" customWidth="1"/>
    <col min="16" max="16384" width="11.41796875" style="1"/>
  </cols>
  <sheetData>
    <row r="1" spans="2:15" ht="14.7" thickBot="1" x14ac:dyDescent="0.6"/>
    <row r="2" spans="2:15" ht="25.5" customHeight="1" thickBot="1" x14ac:dyDescent="0.6">
      <c r="B2" s="97" t="s">
        <v>17</v>
      </c>
      <c r="C2" s="98"/>
      <c r="D2" s="98"/>
      <c r="E2" s="98"/>
      <c r="F2" s="98"/>
      <c r="G2" s="98"/>
      <c r="H2" s="98"/>
      <c r="I2" s="98"/>
      <c r="J2" s="99"/>
      <c r="L2" s="20"/>
      <c r="M2" s="20"/>
      <c r="N2" s="20"/>
      <c r="O2" s="20"/>
    </row>
    <row r="3" spans="2:15" ht="21" customHeight="1" thickBot="1" x14ac:dyDescent="0.6">
      <c r="B3" s="19" t="s">
        <v>3</v>
      </c>
      <c r="C3" s="13" t="s">
        <v>19</v>
      </c>
      <c r="D3" s="12" t="s">
        <v>10</v>
      </c>
      <c r="E3" s="13" t="s">
        <v>11</v>
      </c>
      <c r="F3" s="13" t="s">
        <v>6</v>
      </c>
      <c r="G3" s="14"/>
      <c r="H3" s="14" t="s">
        <v>0</v>
      </c>
      <c r="I3" s="14" t="s">
        <v>1</v>
      </c>
      <c r="J3" s="15" t="s">
        <v>2</v>
      </c>
      <c r="L3" s="50"/>
      <c r="M3" s="3"/>
      <c r="N3" s="3"/>
      <c r="O3" s="3"/>
    </row>
    <row r="4" spans="2:15" ht="24.75" customHeight="1" thickBot="1" x14ac:dyDescent="0.6">
      <c r="B4" s="4" t="s">
        <v>4</v>
      </c>
      <c r="C4" s="2" t="s">
        <v>20</v>
      </c>
      <c r="D4" s="5" t="s">
        <v>5</v>
      </c>
      <c r="E4" s="5" t="s">
        <v>12</v>
      </c>
      <c r="F4" s="5" t="s">
        <v>7</v>
      </c>
      <c r="G4" s="2"/>
      <c r="H4" s="2">
        <v>1</v>
      </c>
      <c r="I4" s="42">
        <v>2.72</v>
      </c>
      <c r="J4" s="7">
        <f>I4*H4</f>
        <v>2.72</v>
      </c>
      <c r="L4" s="102" t="s">
        <v>3</v>
      </c>
      <c r="M4" s="103"/>
      <c r="N4" s="48" t="s">
        <v>69</v>
      </c>
      <c r="O4" s="59" t="s">
        <v>73</v>
      </c>
    </row>
    <row r="5" spans="2:15" ht="26.25" customHeight="1" x14ac:dyDescent="0.55000000000000004">
      <c r="B5" s="4" t="s">
        <v>13</v>
      </c>
      <c r="C5" s="2" t="s">
        <v>21</v>
      </c>
      <c r="D5" s="2" t="s">
        <v>8</v>
      </c>
      <c r="E5" s="5" t="s">
        <v>9</v>
      </c>
      <c r="F5" s="2" t="s">
        <v>7</v>
      </c>
      <c r="G5" s="2"/>
      <c r="H5" s="2">
        <v>3</v>
      </c>
      <c r="I5" s="42">
        <v>0.52</v>
      </c>
      <c r="J5" s="7">
        <f>I5*H5</f>
        <v>1.56</v>
      </c>
      <c r="L5" s="104" t="s">
        <v>72</v>
      </c>
      <c r="M5" s="105"/>
      <c r="N5" s="62">
        <v>300</v>
      </c>
      <c r="O5" s="63"/>
    </row>
    <row r="6" spans="2:15" ht="23.25" customHeight="1" thickBot="1" x14ac:dyDescent="0.6">
      <c r="B6" s="10" t="s">
        <v>16</v>
      </c>
      <c r="C6" s="11" t="s">
        <v>20</v>
      </c>
      <c r="D6" s="11" t="s">
        <v>15</v>
      </c>
      <c r="E6" s="11" t="s">
        <v>14</v>
      </c>
      <c r="F6" s="11" t="s">
        <v>7</v>
      </c>
      <c r="G6" s="11"/>
      <c r="H6" s="11">
        <v>1</v>
      </c>
      <c r="I6" s="44">
        <v>2.68</v>
      </c>
      <c r="J6" s="18">
        <f>I6*H6</f>
        <v>2.68</v>
      </c>
      <c r="L6" s="84" t="s">
        <v>68</v>
      </c>
      <c r="M6" s="85"/>
      <c r="N6" s="45">
        <v>0</v>
      </c>
      <c r="O6" s="64"/>
    </row>
    <row r="7" spans="2:15" ht="20.25" customHeight="1" x14ac:dyDescent="0.55000000000000004">
      <c r="B7" s="95" t="s">
        <v>59</v>
      </c>
      <c r="C7" s="96"/>
      <c r="D7" s="96"/>
      <c r="E7" s="96"/>
      <c r="F7" s="96"/>
      <c r="G7" s="96"/>
      <c r="H7" s="35">
        <v>8</v>
      </c>
      <c r="I7" s="34">
        <f>SUM(J4:J5)</f>
        <v>4.28</v>
      </c>
      <c r="J7" s="51">
        <f>H7*I7</f>
        <v>34.24</v>
      </c>
      <c r="L7" s="84" t="s">
        <v>70</v>
      </c>
      <c r="M7" s="85"/>
      <c r="N7" s="65">
        <v>0</v>
      </c>
      <c r="O7" s="66">
        <f>J51</f>
        <v>99.8</v>
      </c>
    </row>
    <row r="8" spans="2:15" ht="22.5" customHeight="1" thickBot="1" x14ac:dyDescent="0.6">
      <c r="B8" s="82" t="s">
        <v>58</v>
      </c>
      <c r="C8" s="83"/>
      <c r="D8" s="83"/>
      <c r="E8" s="83"/>
      <c r="F8" s="83"/>
      <c r="G8" s="83"/>
      <c r="H8" s="11">
        <v>8</v>
      </c>
      <c r="I8" s="32">
        <f>SUM(J4:J6)</f>
        <v>6.9600000000000009</v>
      </c>
      <c r="J8" s="18">
        <f>H8*I8</f>
        <v>55.680000000000007</v>
      </c>
      <c r="L8" s="84" t="s">
        <v>71</v>
      </c>
      <c r="M8" s="85"/>
      <c r="N8" s="65">
        <v>0</v>
      </c>
      <c r="O8" s="66">
        <f>J14</f>
        <v>123.855</v>
      </c>
    </row>
    <row r="9" spans="2:15" ht="21.75" customHeight="1" x14ac:dyDescent="0.55000000000000004">
      <c r="B9" s="2"/>
      <c r="C9" s="2"/>
      <c r="D9" s="2"/>
      <c r="E9" s="2"/>
      <c r="F9" s="2"/>
      <c r="G9" s="2"/>
      <c r="H9" s="2"/>
      <c r="I9" s="2"/>
      <c r="J9" s="2"/>
      <c r="L9" s="84" t="s">
        <v>78</v>
      </c>
      <c r="M9" s="85"/>
      <c r="N9" s="67">
        <v>154</v>
      </c>
      <c r="O9" s="64"/>
    </row>
    <row r="10" spans="2:15" ht="21.75" customHeight="1" x14ac:dyDescent="0.55000000000000004">
      <c r="B10" s="2"/>
      <c r="C10" s="2"/>
      <c r="D10" s="2"/>
      <c r="E10" s="2"/>
      <c r="F10" s="2"/>
      <c r="G10" s="2"/>
      <c r="H10" s="2"/>
      <c r="I10" s="2"/>
      <c r="J10" s="2"/>
      <c r="L10" s="4" t="s">
        <v>17</v>
      </c>
      <c r="M10" s="16"/>
      <c r="N10" s="67">
        <f>J8</f>
        <v>55.680000000000007</v>
      </c>
      <c r="O10" s="64"/>
    </row>
    <row r="11" spans="2:15" ht="23.25" customHeight="1" thickBot="1" x14ac:dyDescent="0.6">
      <c r="C11" s="2"/>
      <c r="D11" s="2"/>
      <c r="E11" s="2"/>
      <c r="F11" s="2"/>
      <c r="G11" s="2"/>
      <c r="H11" s="2"/>
      <c r="I11" s="2"/>
      <c r="J11" s="2"/>
      <c r="L11" s="4" t="s">
        <v>74</v>
      </c>
      <c r="M11" s="16"/>
      <c r="N11" s="67">
        <f>J39</f>
        <v>22.080000000000002</v>
      </c>
      <c r="O11" s="64"/>
    </row>
    <row r="12" spans="2:15" ht="24.75" customHeight="1" thickBot="1" x14ac:dyDescent="0.6">
      <c r="B12" s="97" t="s">
        <v>18</v>
      </c>
      <c r="C12" s="98"/>
      <c r="D12" s="98"/>
      <c r="E12" s="98"/>
      <c r="F12" s="98"/>
      <c r="G12" s="98"/>
      <c r="H12" s="98"/>
      <c r="I12" s="98"/>
      <c r="J12" s="99"/>
      <c r="K12" s="20"/>
      <c r="L12" s="80" t="s">
        <v>76</v>
      </c>
      <c r="M12" s="81"/>
      <c r="N12" s="67">
        <f>J23</f>
        <v>98.28</v>
      </c>
      <c r="O12" s="64"/>
    </row>
    <row r="13" spans="2:15" ht="24.75" customHeight="1" x14ac:dyDescent="0.55000000000000004">
      <c r="B13" s="19" t="s">
        <v>3</v>
      </c>
      <c r="C13" s="13" t="s">
        <v>19</v>
      </c>
      <c r="D13" s="12" t="s">
        <v>10</v>
      </c>
      <c r="E13" s="13" t="s">
        <v>11</v>
      </c>
      <c r="F13" s="13" t="s">
        <v>6</v>
      </c>
      <c r="G13" s="14"/>
      <c r="H13" s="14" t="s">
        <v>0</v>
      </c>
      <c r="I13" s="14" t="s">
        <v>1</v>
      </c>
      <c r="J13" s="15" t="s">
        <v>2</v>
      </c>
      <c r="K13" s="3"/>
      <c r="L13" s="80" t="s">
        <v>75</v>
      </c>
      <c r="M13" s="81"/>
      <c r="N13" s="67">
        <f>J63</f>
        <v>15.979999999999999</v>
      </c>
      <c r="O13" s="64"/>
    </row>
    <row r="14" spans="2:15" ht="25.5" customHeight="1" thickBot="1" x14ac:dyDescent="0.6">
      <c r="B14" s="21" t="s">
        <v>51</v>
      </c>
      <c r="C14" s="11" t="s">
        <v>22</v>
      </c>
      <c r="D14" s="23" t="s">
        <v>52</v>
      </c>
      <c r="E14" s="23" t="s">
        <v>53</v>
      </c>
      <c r="F14" s="23" t="s">
        <v>27</v>
      </c>
      <c r="G14" s="11"/>
      <c r="H14" s="11">
        <v>75</v>
      </c>
      <c r="I14" s="46">
        <f>IF(H14&lt;5,2.82,IF(H14&lt;10,2.724,IF(H14&lt;25,2.213,IF(H14&lt;50,1.9072,IF(H14&lt;100,1.6514,IF(H14&lt;500,1.4983,0))))))</f>
        <v>1.6514</v>
      </c>
      <c r="J14" s="18">
        <f>I14*H14</f>
        <v>123.855</v>
      </c>
      <c r="K14" s="2"/>
      <c r="L14" s="82" t="s">
        <v>54</v>
      </c>
      <c r="M14" s="83"/>
      <c r="N14" s="68">
        <f>G70</f>
        <v>41.8095</v>
      </c>
      <c r="O14" s="38"/>
    </row>
    <row r="15" spans="2:15" ht="24.75" customHeight="1" x14ac:dyDescent="0.55000000000000004">
      <c r="B15" s="2"/>
      <c r="C15" s="2"/>
      <c r="D15" s="5"/>
      <c r="E15" s="5"/>
      <c r="F15" s="5"/>
      <c r="G15" s="2"/>
      <c r="H15" s="2"/>
      <c r="I15" s="45"/>
      <c r="J15" s="9"/>
      <c r="K15" s="2"/>
      <c r="L15" s="86" t="s">
        <v>79</v>
      </c>
      <c r="M15" s="87"/>
      <c r="N15" s="78">
        <f>SUM(N5:N6)-SUM(N9:N14)</f>
        <v>-87.829500000000053</v>
      </c>
      <c r="O15" s="79"/>
    </row>
    <row r="16" spans="2:15" ht="26.25" customHeight="1" x14ac:dyDescent="0.55000000000000004">
      <c r="B16" s="2"/>
      <c r="C16" s="2"/>
      <c r="D16" s="5"/>
      <c r="E16" s="5"/>
      <c r="F16" s="5"/>
      <c r="G16" s="2"/>
      <c r="H16" s="2"/>
      <c r="I16" s="45"/>
      <c r="J16" s="9"/>
      <c r="K16" s="2"/>
      <c r="L16" s="84" t="s">
        <v>80</v>
      </c>
      <c r="M16" s="85"/>
      <c r="N16" s="72">
        <f>0.15*-N15</f>
        <v>13.174425000000008</v>
      </c>
      <c r="O16" s="77"/>
    </row>
    <row r="17" spans="2:15" ht="27.75" customHeight="1" thickBot="1" x14ac:dyDescent="0.6">
      <c r="B17" s="16"/>
      <c r="C17" s="16"/>
      <c r="D17" s="2"/>
      <c r="E17" s="2"/>
      <c r="F17" s="2"/>
      <c r="G17" s="2"/>
      <c r="H17" s="6"/>
      <c r="K17" s="2"/>
      <c r="L17" s="84" t="s">
        <v>81</v>
      </c>
      <c r="M17" s="85"/>
      <c r="N17" s="8">
        <v>0</v>
      </c>
      <c r="O17" s="54"/>
    </row>
    <row r="18" spans="2:15" ht="29.25" customHeight="1" thickBot="1" x14ac:dyDescent="0.6">
      <c r="B18" s="97" t="s">
        <v>76</v>
      </c>
      <c r="C18" s="98"/>
      <c r="D18" s="98"/>
      <c r="E18" s="98"/>
      <c r="F18" s="98"/>
      <c r="G18" s="98"/>
      <c r="H18" s="98"/>
      <c r="I18" s="98"/>
      <c r="J18" s="99"/>
      <c r="K18" s="2"/>
      <c r="L18" s="4" t="s">
        <v>85</v>
      </c>
      <c r="M18" s="16"/>
      <c r="N18" s="72">
        <v>10</v>
      </c>
      <c r="O18" s="77"/>
    </row>
    <row r="19" spans="2:15" ht="24.75" customHeight="1" thickBot="1" x14ac:dyDescent="0.6">
      <c r="B19" s="19" t="s">
        <v>3</v>
      </c>
      <c r="C19" s="13" t="s">
        <v>19</v>
      </c>
      <c r="D19" s="12" t="s">
        <v>10</v>
      </c>
      <c r="E19" s="13" t="s">
        <v>11</v>
      </c>
      <c r="F19" s="13" t="s">
        <v>6</v>
      </c>
      <c r="G19" s="14"/>
      <c r="H19" s="14" t="s">
        <v>0</v>
      </c>
      <c r="I19" s="14" t="s">
        <v>1</v>
      </c>
      <c r="J19" s="15" t="s">
        <v>2</v>
      </c>
      <c r="L19" s="93" t="s">
        <v>28</v>
      </c>
      <c r="M19" s="94"/>
      <c r="N19" s="100">
        <f>N15-N16-N18</f>
        <v>-111.00392500000007</v>
      </c>
      <c r="O19" s="101"/>
    </row>
    <row r="20" spans="2:15" ht="25.5" customHeight="1" x14ac:dyDescent="0.55000000000000004">
      <c r="B20" s="36" t="s">
        <v>56</v>
      </c>
      <c r="C20" s="2" t="s">
        <v>55</v>
      </c>
      <c r="D20" s="2" t="s">
        <v>102</v>
      </c>
      <c r="E20" s="5" t="s">
        <v>109</v>
      </c>
      <c r="F20" s="2" t="s">
        <v>45</v>
      </c>
      <c r="G20" s="2"/>
      <c r="H20" s="2">
        <v>8</v>
      </c>
      <c r="I20" s="6">
        <v>6.87</v>
      </c>
      <c r="J20" s="7">
        <f t="shared" ref="J20:J22" si="0">I20*H20</f>
        <v>54.96</v>
      </c>
    </row>
    <row r="21" spans="2:15" ht="25.5" customHeight="1" x14ac:dyDescent="0.55000000000000004">
      <c r="B21" s="36" t="s">
        <v>103</v>
      </c>
      <c r="C21" s="2" t="s">
        <v>55</v>
      </c>
      <c r="D21" s="2" t="s">
        <v>104</v>
      </c>
      <c r="E21" s="5" t="s">
        <v>105</v>
      </c>
      <c r="F21" s="2" t="s">
        <v>26</v>
      </c>
      <c r="G21" s="2"/>
      <c r="H21" s="2">
        <v>100</v>
      </c>
      <c r="I21" s="75">
        <f>IF(H21&lt;10,0.29,IF(H21&lt;25,0.246,IF(H21&lt;50,0.2184,IF(H21&lt;100,0.2038,IF(H21&lt;250,0.1892,0)))))</f>
        <v>0.18920000000000001</v>
      </c>
      <c r="J21" s="7">
        <f t="shared" si="0"/>
        <v>18.920000000000002</v>
      </c>
      <c r="L21" s="74"/>
      <c r="M21" s="74"/>
      <c r="N21" s="72"/>
      <c r="O21" s="72"/>
    </row>
    <row r="22" spans="2:15" ht="25.5" customHeight="1" thickBot="1" x14ac:dyDescent="0.6">
      <c r="B22" s="36" t="s">
        <v>106</v>
      </c>
      <c r="C22" s="2" t="s">
        <v>55</v>
      </c>
      <c r="D22" s="2" t="s">
        <v>107</v>
      </c>
      <c r="E22" s="5" t="s">
        <v>108</v>
      </c>
      <c r="F22" s="2" t="s">
        <v>26</v>
      </c>
      <c r="G22" s="2"/>
      <c r="H22" s="2">
        <v>8</v>
      </c>
      <c r="I22" s="6">
        <v>3.05</v>
      </c>
      <c r="J22" s="7">
        <f t="shared" si="0"/>
        <v>24.4</v>
      </c>
      <c r="L22" s="74"/>
      <c r="M22" s="74"/>
      <c r="N22" s="72"/>
      <c r="O22" s="72"/>
    </row>
    <row r="23" spans="2:15" ht="27.75" customHeight="1" thickBot="1" x14ac:dyDescent="0.6">
      <c r="B23" s="88" t="s">
        <v>28</v>
      </c>
      <c r="C23" s="89"/>
      <c r="D23" s="89"/>
      <c r="E23" s="89"/>
      <c r="F23" s="89"/>
      <c r="G23" s="89"/>
      <c r="H23" s="89"/>
      <c r="I23" s="89"/>
      <c r="J23" s="49">
        <f>SUM(J20:J22)</f>
        <v>98.28</v>
      </c>
      <c r="L23" s="61"/>
      <c r="M23" s="61"/>
      <c r="N23" s="60"/>
    </row>
    <row r="24" spans="2:15" ht="24.75" customHeight="1" x14ac:dyDescent="0.55000000000000004">
      <c r="B24" s="2"/>
      <c r="C24" s="2"/>
      <c r="D24" s="2"/>
      <c r="E24" s="2"/>
      <c r="F24" s="2"/>
      <c r="G24" s="2"/>
      <c r="H24" s="2"/>
      <c r="I24" s="2"/>
      <c r="J24" s="2"/>
      <c r="L24" s="61"/>
      <c r="M24" s="61"/>
      <c r="N24" s="60"/>
    </row>
    <row r="25" spans="2:15" ht="22.5" customHeight="1" x14ac:dyDescent="0.55000000000000004">
      <c r="B25" s="2"/>
      <c r="C25" s="2"/>
      <c r="D25" s="2"/>
      <c r="E25" s="2"/>
      <c r="F25" s="2"/>
      <c r="G25" s="2"/>
      <c r="H25" s="2"/>
      <c r="I25" s="2"/>
      <c r="J25" s="2"/>
      <c r="N25" s="60"/>
    </row>
    <row r="26" spans="2:15" ht="25.5" customHeight="1" thickBot="1" x14ac:dyDescent="0.6">
      <c r="B26" s="2"/>
      <c r="C26" s="2"/>
      <c r="D26" s="2"/>
      <c r="E26" s="2"/>
      <c r="F26" s="2"/>
      <c r="G26" s="2"/>
      <c r="H26" s="2"/>
      <c r="I26" s="2"/>
      <c r="J26" s="2"/>
    </row>
    <row r="27" spans="2:15" ht="29.25" customHeight="1" thickBot="1" x14ac:dyDescent="0.6">
      <c r="B27" s="97" t="s">
        <v>77</v>
      </c>
      <c r="C27" s="98"/>
      <c r="D27" s="98"/>
      <c r="E27" s="98"/>
      <c r="F27" s="98"/>
      <c r="G27" s="98"/>
      <c r="H27" s="98"/>
      <c r="I27" s="98"/>
      <c r="J27" s="99"/>
    </row>
    <row r="28" spans="2:15" ht="27.75" customHeight="1" x14ac:dyDescent="0.55000000000000004">
      <c r="B28" s="19" t="s">
        <v>3</v>
      </c>
      <c r="C28" s="13" t="s">
        <v>19</v>
      </c>
      <c r="D28" s="12" t="s">
        <v>10</v>
      </c>
      <c r="E28" s="13" t="s">
        <v>11</v>
      </c>
      <c r="F28" s="13" t="s">
        <v>6</v>
      </c>
      <c r="G28" s="14"/>
      <c r="H28" s="14" t="s">
        <v>0</v>
      </c>
      <c r="I28" s="14" t="s">
        <v>1</v>
      </c>
      <c r="J28" s="15" t="s">
        <v>2</v>
      </c>
    </row>
    <row r="29" spans="2:15" ht="28.5" customHeight="1" x14ac:dyDescent="0.55000000000000004">
      <c r="B29" s="36" t="s">
        <v>24</v>
      </c>
      <c r="C29" s="2" t="s">
        <v>23</v>
      </c>
      <c r="D29" s="5" t="s">
        <v>32</v>
      </c>
      <c r="E29" s="5" t="s">
        <v>31</v>
      </c>
      <c r="F29" s="5" t="s">
        <v>7</v>
      </c>
      <c r="G29" s="2"/>
      <c r="H29" s="2">
        <v>10</v>
      </c>
      <c r="I29" s="42">
        <f>IF(H29&lt;10,1.52,IF(H29&lt;25,1.332,0))</f>
        <v>1.3320000000000001</v>
      </c>
      <c r="J29" s="7">
        <f>I29*H29</f>
        <v>13.32</v>
      </c>
    </row>
    <row r="30" spans="2:15" ht="26.25" customHeight="1" x14ac:dyDescent="0.55000000000000004">
      <c r="B30" s="36" t="s">
        <v>40</v>
      </c>
      <c r="C30" s="2" t="s">
        <v>41</v>
      </c>
      <c r="D30" s="5" t="s">
        <v>110</v>
      </c>
      <c r="E30" s="5" t="s">
        <v>111</v>
      </c>
      <c r="F30" s="5" t="s">
        <v>7</v>
      </c>
      <c r="G30" s="2"/>
      <c r="H30" s="2">
        <v>1</v>
      </c>
      <c r="I30" s="8">
        <v>0.73</v>
      </c>
      <c r="J30" s="7">
        <f t="shared" ref="J30:J36" si="1">I30*H30</f>
        <v>0.73</v>
      </c>
    </row>
    <row r="31" spans="2:15" ht="26.25" customHeight="1" x14ac:dyDescent="0.55000000000000004">
      <c r="B31" s="36" t="s">
        <v>123</v>
      </c>
      <c r="C31" s="2" t="s">
        <v>124</v>
      </c>
      <c r="D31" s="5" t="s">
        <v>125</v>
      </c>
      <c r="E31" s="5" t="s">
        <v>126</v>
      </c>
      <c r="F31" s="5" t="s">
        <v>7</v>
      </c>
      <c r="G31" s="2"/>
      <c r="H31" s="2">
        <v>3</v>
      </c>
      <c r="I31" s="8">
        <f>IF(H31&lt;10,0.33,IF(H31&lt;25,0.295,0))</f>
        <v>0.33</v>
      </c>
      <c r="J31" s="7">
        <f t="shared" si="1"/>
        <v>0.99</v>
      </c>
    </row>
    <row r="32" spans="2:15" ht="26.25" customHeight="1" x14ac:dyDescent="0.55000000000000004">
      <c r="B32" s="73" t="s">
        <v>127</v>
      </c>
      <c r="C32" s="2" t="s">
        <v>21</v>
      </c>
      <c r="D32" s="5" t="s">
        <v>128</v>
      </c>
      <c r="E32" s="5" t="s">
        <v>129</v>
      </c>
      <c r="F32" s="5" t="s">
        <v>7</v>
      </c>
      <c r="G32" s="2"/>
      <c r="H32" s="2">
        <v>5</v>
      </c>
      <c r="I32" s="8">
        <f>IF(H32&lt;10,0.16,IF(H32&lt;25,0.111,0))</f>
        <v>0.16</v>
      </c>
      <c r="J32" s="7">
        <f t="shared" si="1"/>
        <v>0.8</v>
      </c>
    </row>
    <row r="33" spans="2:10" ht="26.25" customHeight="1" x14ac:dyDescent="0.55000000000000004">
      <c r="B33" s="73" t="s">
        <v>130</v>
      </c>
      <c r="C33" s="2" t="s">
        <v>131</v>
      </c>
      <c r="D33" s="5" t="s">
        <v>132</v>
      </c>
      <c r="E33" s="5" t="s">
        <v>133</v>
      </c>
      <c r="F33" s="5" t="s">
        <v>7</v>
      </c>
      <c r="G33" s="2"/>
      <c r="H33" s="2">
        <v>1</v>
      </c>
      <c r="I33" s="8">
        <f>IF(H33&lt;10,0.14,IF(H33&lt;50,0.105))</f>
        <v>0.14000000000000001</v>
      </c>
      <c r="J33" s="7">
        <f t="shared" si="1"/>
        <v>0.14000000000000001</v>
      </c>
    </row>
    <row r="34" spans="2:10" ht="26.25" customHeight="1" x14ac:dyDescent="0.55000000000000004">
      <c r="B34" s="73" t="s">
        <v>134</v>
      </c>
      <c r="C34" s="2" t="s">
        <v>124</v>
      </c>
      <c r="D34" s="5" t="s">
        <v>136</v>
      </c>
      <c r="E34" s="5" t="s">
        <v>135</v>
      </c>
      <c r="F34" s="5" t="s">
        <v>7</v>
      </c>
      <c r="G34" s="2"/>
      <c r="H34" s="2">
        <v>1</v>
      </c>
      <c r="I34" s="8">
        <f>IF(H34&lt;10,0.15,IF(H34&lt;100,0.055,IF(H34&lt;1000,0.0222)))</f>
        <v>0.15</v>
      </c>
      <c r="J34" s="7">
        <f t="shared" si="1"/>
        <v>0.15</v>
      </c>
    </row>
    <row r="35" spans="2:10" ht="26.25" customHeight="1" x14ac:dyDescent="0.55000000000000004">
      <c r="B35" s="73" t="s">
        <v>138</v>
      </c>
      <c r="C35" s="2" t="s">
        <v>124</v>
      </c>
      <c r="D35" s="5" t="s">
        <v>137</v>
      </c>
      <c r="E35" s="5" t="s">
        <v>139</v>
      </c>
      <c r="F35" s="5" t="s">
        <v>7</v>
      </c>
      <c r="G35" s="2"/>
      <c r="H35" s="2">
        <v>1</v>
      </c>
      <c r="I35" s="8">
        <f>IF(H35&lt;10,0.15,IF(H35&lt;100,0.058,IF(H35&lt;1000,0.0239)))</f>
        <v>0.15</v>
      </c>
      <c r="J35" s="7">
        <f t="shared" si="1"/>
        <v>0.15</v>
      </c>
    </row>
    <row r="36" spans="2:10" ht="25.5" customHeight="1" x14ac:dyDescent="0.55000000000000004">
      <c r="B36" s="36" t="s">
        <v>33</v>
      </c>
      <c r="C36" s="2" t="s">
        <v>23</v>
      </c>
      <c r="D36" s="2" t="s">
        <v>25</v>
      </c>
      <c r="E36" s="5" t="s">
        <v>111</v>
      </c>
      <c r="F36" s="2" t="s">
        <v>7</v>
      </c>
      <c r="G36" s="2"/>
      <c r="H36" s="2">
        <v>1</v>
      </c>
      <c r="I36" s="8">
        <v>2.67</v>
      </c>
      <c r="J36" s="7">
        <f t="shared" si="1"/>
        <v>2.67</v>
      </c>
    </row>
    <row r="37" spans="2:10" ht="24.75" customHeight="1" x14ac:dyDescent="0.55000000000000004">
      <c r="B37" s="36" t="s">
        <v>37</v>
      </c>
      <c r="C37" s="2" t="s">
        <v>20</v>
      </c>
      <c r="D37" s="2" t="s">
        <v>34</v>
      </c>
      <c r="E37" s="5" t="s">
        <v>35</v>
      </c>
      <c r="F37" s="2" t="s">
        <v>7</v>
      </c>
      <c r="G37" s="2"/>
      <c r="H37" s="2">
        <v>1</v>
      </c>
      <c r="I37" s="8">
        <v>1.58</v>
      </c>
      <c r="J37" s="7">
        <f>I37*H37</f>
        <v>1.58</v>
      </c>
    </row>
    <row r="38" spans="2:10" ht="24.75" customHeight="1" thickBot="1" x14ac:dyDescent="0.6">
      <c r="B38" s="37" t="s">
        <v>36</v>
      </c>
      <c r="C38" s="11" t="s">
        <v>20</v>
      </c>
      <c r="D38" s="11" t="s">
        <v>115</v>
      </c>
      <c r="E38" s="11" t="s">
        <v>116</v>
      </c>
      <c r="F38" s="11" t="s">
        <v>7</v>
      </c>
      <c r="G38" s="11"/>
      <c r="H38" s="11">
        <v>1</v>
      </c>
      <c r="I38" s="17">
        <v>1.55</v>
      </c>
      <c r="J38" s="18">
        <f>I38*H38</f>
        <v>1.55</v>
      </c>
    </row>
    <row r="39" spans="2:10" ht="27" customHeight="1" thickBot="1" x14ac:dyDescent="0.6">
      <c r="B39" s="88" t="s">
        <v>28</v>
      </c>
      <c r="C39" s="89"/>
      <c r="D39" s="89"/>
      <c r="E39" s="89"/>
      <c r="F39" s="89"/>
      <c r="G39" s="89"/>
      <c r="H39" s="89"/>
      <c r="I39" s="89"/>
      <c r="J39" s="18">
        <f>SUM(J29:J38)</f>
        <v>22.080000000000002</v>
      </c>
    </row>
    <row r="40" spans="2:10" ht="22.5" customHeight="1" x14ac:dyDescent="0.55000000000000004">
      <c r="B40" s="2"/>
      <c r="C40" s="2"/>
      <c r="D40" s="2"/>
      <c r="E40" s="2"/>
      <c r="F40" s="2"/>
      <c r="G40" s="2"/>
      <c r="H40" s="2"/>
      <c r="I40" s="2"/>
      <c r="J40" s="9"/>
    </row>
    <row r="41" spans="2:10" ht="24.75" customHeight="1" x14ac:dyDescent="0.55000000000000004">
      <c r="B41" s="2"/>
      <c r="C41" s="2"/>
      <c r="D41" s="2"/>
      <c r="E41" s="2"/>
      <c r="F41" s="2"/>
      <c r="G41" s="2"/>
      <c r="H41" s="2"/>
      <c r="I41" s="2"/>
      <c r="J41" s="9"/>
    </row>
    <row r="42" spans="2:10" ht="31.5" customHeight="1" thickBot="1" x14ac:dyDescent="0.6"/>
    <row r="43" spans="2:10" ht="23.25" customHeight="1" thickBot="1" x14ac:dyDescent="0.6">
      <c r="B43" s="90" t="s">
        <v>39</v>
      </c>
      <c r="C43" s="91"/>
      <c r="D43" s="91"/>
      <c r="E43" s="91"/>
      <c r="F43" s="91"/>
      <c r="G43" s="91"/>
      <c r="H43" s="91"/>
      <c r="I43" s="91"/>
      <c r="J43" s="92"/>
    </row>
    <row r="44" spans="2:10" ht="22.5" customHeight="1" x14ac:dyDescent="0.55000000000000004">
      <c r="B44" s="19" t="s">
        <v>3</v>
      </c>
      <c r="C44" s="13" t="s">
        <v>19</v>
      </c>
      <c r="D44" s="12" t="s">
        <v>10</v>
      </c>
      <c r="E44" s="13" t="s">
        <v>11</v>
      </c>
      <c r="F44" s="13" t="s">
        <v>6</v>
      </c>
      <c r="G44" s="14"/>
      <c r="H44" s="14" t="s">
        <v>0</v>
      </c>
      <c r="I44" s="14" t="s">
        <v>1</v>
      </c>
      <c r="J44" s="15" t="s">
        <v>2</v>
      </c>
    </row>
    <row r="45" spans="2:10" ht="29.25" customHeight="1" x14ac:dyDescent="0.55000000000000004">
      <c r="B45" s="36" t="s">
        <v>38</v>
      </c>
      <c r="C45" s="2" t="s">
        <v>42</v>
      </c>
      <c r="D45" s="2" t="s">
        <v>43</v>
      </c>
      <c r="E45" s="2" t="s">
        <v>44</v>
      </c>
      <c r="F45" s="2" t="s">
        <v>45</v>
      </c>
      <c r="G45" s="2"/>
      <c r="H45" s="2">
        <v>1</v>
      </c>
      <c r="I45" s="8">
        <v>2.3199999999999998</v>
      </c>
      <c r="J45" s="7">
        <f>I45*H45</f>
        <v>2.3199999999999998</v>
      </c>
    </row>
    <row r="46" spans="2:10" ht="27" customHeight="1" x14ac:dyDescent="0.55000000000000004">
      <c r="B46" s="36" t="s">
        <v>46</v>
      </c>
      <c r="C46" s="2" t="s">
        <v>47</v>
      </c>
      <c r="D46" s="69" t="s">
        <v>89</v>
      </c>
      <c r="E46" s="2" t="s">
        <v>26</v>
      </c>
      <c r="F46" s="2" t="s">
        <v>45</v>
      </c>
      <c r="G46" s="2"/>
      <c r="H46" s="2">
        <v>1</v>
      </c>
      <c r="I46" s="8">
        <v>54.48</v>
      </c>
      <c r="J46" s="39">
        <f t="shared" ref="J46:J50" si="2">I46*H46</f>
        <v>54.48</v>
      </c>
    </row>
    <row r="47" spans="2:10" ht="27" customHeight="1" x14ac:dyDescent="0.55000000000000004">
      <c r="B47" s="36" t="s">
        <v>83</v>
      </c>
      <c r="C47" s="2" t="s">
        <v>84</v>
      </c>
      <c r="D47" s="2">
        <v>8341</v>
      </c>
      <c r="E47" s="2" t="s">
        <v>26</v>
      </c>
      <c r="F47" s="2" t="s">
        <v>26</v>
      </c>
      <c r="G47" s="2"/>
      <c r="H47" s="2">
        <v>1</v>
      </c>
      <c r="I47" s="8">
        <v>15</v>
      </c>
      <c r="J47" s="39">
        <f t="shared" si="2"/>
        <v>15</v>
      </c>
    </row>
    <row r="48" spans="2:10" ht="27" customHeight="1" x14ac:dyDescent="0.55000000000000004">
      <c r="B48" s="36" t="s">
        <v>86</v>
      </c>
      <c r="C48" s="2" t="s">
        <v>87</v>
      </c>
      <c r="D48" s="2" t="s">
        <v>88</v>
      </c>
      <c r="E48" s="2" t="s">
        <v>26</v>
      </c>
      <c r="F48" s="2" t="s">
        <v>26</v>
      </c>
      <c r="G48" s="2"/>
      <c r="H48" s="2">
        <v>1</v>
      </c>
      <c r="I48" s="8">
        <v>10</v>
      </c>
      <c r="J48" s="39">
        <f t="shared" si="2"/>
        <v>10</v>
      </c>
    </row>
    <row r="49" spans="2:10" ht="27" customHeight="1" x14ac:dyDescent="0.55000000000000004">
      <c r="B49" s="36" t="s">
        <v>82</v>
      </c>
      <c r="C49" s="2" t="s">
        <v>26</v>
      </c>
      <c r="D49" s="2" t="s">
        <v>26</v>
      </c>
      <c r="E49" s="2" t="s">
        <v>26</v>
      </c>
      <c r="F49" s="2" t="s">
        <v>26</v>
      </c>
      <c r="G49" s="2"/>
      <c r="H49" s="2">
        <v>1</v>
      </c>
      <c r="I49" s="8">
        <v>5</v>
      </c>
      <c r="J49" s="39">
        <f t="shared" si="2"/>
        <v>5</v>
      </c>
    </row>
    <row r="50" spans="2:10" ht="27.75" customHeight="1" thickBot="1" x14ac:dyDescent="0.6">
      <c r="B50" s="37" t="s">
        <v>57</v>
      </c>
      <c r="C50" s="11" t="s">
        <v>26</v>
      </c>
      <c r="D50" s="11" t="s">
        <v>26</v>
      </c>
      <c r="E50" s="11" t="s">
        <v>26</v>
      </c>
      <c r="F50" s="11" t="s">
        <v>26</v>
      </c>
      <c r="G50" s="11"/>
      <c r="H50" s="11">
        <v>1</v>
      </c>
      <c r="I50" s="17">
        <v>13</v>
      </c>
      <c r="J50" s="18">
        <f t="shared" si="2"/>
        <v>13</v>
      </c>
    </row>
    <row r="51" spans="2:10" ht="24" customHeight="1" thickBot="1" x14ac:dyDescent="0.6">
      <c r="B51" s="88" t="s">
        <v>28</v>
      </c>
      <c r="C51" s="89"/>
      <c r="D51" s="89"/>
      <c r="E51" s="89"/>
      <c r="F51" s="89"/>
      <c r="G51" s="89"/>
      <c r="H51" s="89"/>
      <c r="I51" s="89"/>
      <c r="J51" s="18">
        <f>SUM(J45:J50)</f>
        <v>99.8</v>
      </c>
    </row>
    <row r="52" spans="2:10" ht="24.75" customHeight="1" x14ac:dyDescent="0.55000000000000004">
      <c r="C52" s="2"/>
      <c r="D52" s="2"/>
      <c r="E52" s="2"/>
      <c r="F52" s="2"/>
      <c r="G52" s="2"/>
      <c r="H52" s="2"/>
      <c r="I52" s="8"/>
      <c r="J52" s="9"/>
    </row>
    <row r="53" spans="2:10" ht="24.75" customHeight="1" x14ac:dyDescent="0.55000000000000004">
      <c r="C53" s="2"/>
      <c r="D53" s="2"/>
      <c r="E53" s="2"/>
      <c r="F53" s="2"/>
      <c r="G53" s="2"/>
      <c r="H53" s="2"/>
      <c r="I53" s="8"/>
      <c r="J53" s="9"/>
    </row>
    <row r="54" spans="2:10" ht="25.5" customHeight="1" thickBot="1" x14ac:dyDescent="0.6">
      <c r="C54" s="2"/>
      <c r="D54" s="2"/>
      <c r="E54" s="2"/>
      <c r="F54" s="2"/>
      <c r="G54" s="2"/>
      <c r="H54" s="2"/>
      <c r="I54" s="8"/>
      <c r="J54" s="9"/>
    </row>
    <row r="55" spans="2:10" ht="20.25" customHeight="1" thickBot="1" x14ac:dyDescent="0.6">
      <c r="B55" s="90" t="s">
        <v>75</v>
      </c>
      <c r="C55" s="91"/>
      <c r="D55" s="91"/>
      <c r="E55" s="91"/>
      <c r="F55" s="91"/>
      <c r="G55" s="91"/>
      <c r="H55" s="91"/>
      <c r="I55" s="91"/>
      <c r="J55" s="92"/>
    </row>
    <row r="56" spans="2:10" ht="22.5" customHeight="1" thickBot="1" x14ac:dyDescent="0.6">
      <c r="B56" s="19" t="s">
        <v>3</v>
      </c>
      <c r="C56" s="13" t="s">
        <v>19</v>
      </c>
      <c r="D56" s="12" t="s">
        <v>10</v>
      </c>
      <c r="E56" s="13" t="s">
        <v>11</v>
      </c>
      <c r="F56" s="13" t="s">
        <v>6</v>
      </c>
      <c r="G56" s="14"/>
      <c r="H56" s="14" t="s">
        <v>0</v>
      </c>
      <c r="I56" s="14" t="s">
        <v>1</v>
      </c>
      <c r="J56" s="33" t="s">
        <v>2</v>
      </c>
    </row>
    <row r="57" spans="2:10" ht="26.25" customHeight="1" x14ac:dyDescent="0.55000000000000004">
      <c r="B57" s="40" t="s">
        <v>98</v>
      </c>
      <c r="C57" s="35" t="s">
        <v>48</v>
      </c>
      <c r="D57" s="35" t="s">
        <v>49</v>
      </c>
      <c r="E57" s="35" t="s">
        <v>50</v>
      </c>
      <c r="F57" s="35" t="s">
        <v>7</v>
      </c>
      <c r="G57" s="35"/>
      <c r="H57" s="35">
        <v>10</v>
      </c>
      <c r="I57" s="41">
        <f>IF(H57&lt;10,0.69,IF(H57&lt;25,0.478,0))</f>
        <v>0.47799999999999998</v>
      </c>
      <c r="J57" s="51">
        <f>I57*H57</f>
        <v>4.7799999999999994</v>
      </c>
    </row>
    <row r="58" spans="2:10" ht="21" customHeight="1" x14ac:dyDescent="0.55000000000000004">
      <c r="B58" s="36" t="s">
        <v>90</v>
      </c>
      <c r="C58" s="2" t="s">
        <v>91</v>
      </c>
      <c r="D58" s="2" t="s">
        <v>92</v>
      </c>
      <c r="E58" s="2" t="s">
        <v>93</v>
      </c>
      <c r="F58" s="2" t="s">
        <v>45</v>
      </c>
      <c r="G58" s="2"/>
      <c r="H58" s="2">
        <v>2</v>
      </c>
      <c r="I58" s="8">
        <v>1.47</v>
      </c>
      <c r="J58" s="7">
        <f t="shared" ref="J58:J62" si="3">I58*H58</f>
        <v>2.94</v>
      </c>
    </row>
    <row r="59" spans="2:10" ht="29.25" customHeight="1" x14ac:dyDescent="0.55000000000000004">
      <c r="B59" s="70" t="s">
        <v>94</v>
      </c>
      <c r="C59" s="76" t="s">
        <v>95</v>
      </c>
      <c r="D59" s="71" t="s">
        <v>96</v>
      </c>
      <c r="E59" s="2" t="s">
        <v>97</v>
      </c>
      <c r="F59" s="2" t="s">
        <v>26</v>
      </c>
      <c r="G59" s="2"/>
      <c r="H59" s="2">
        <v>10</v>
      </c>
      <c r="I59" s="8">
        <v>0.49</v>
      </c>
      <c r="J59" s="7">
        <f t="shared" si="3"/>
        <v>4.9000000000000004</v>
      </c>
    </row>
    <row r="60" spans="2:10" ht="23.25" customHeight="1" x14ac:dyDescent="0.55000000000000004">
      <c r="B60" s="73" t="s">
        <v>99</v>
      </c>
      <c r="C60" s="2" t="s">
        <v>21</v>
      </c>
      <c r="D60" s="2" t="s">
        <v>100</v>
      </c>
      <c r="E60" s="2" t="s">
        <v>101</v>
      </c>
      <c r="F60" s="2" t="s">
        <v>7</v>
      </c>
      <c r="G60" s="2"/>
      <c r="H60" s="2">
        <v>20</v>
      </c>
      <c r="I60" s="43">
        <f>IF(H60&lt;10,0.14,IF(H60&lt;50,0.105,IF(H60&lt;100,0.0576,0)))</f>
        <v>0.105</v>
      </c>
      <c r="J60" s="7">
        <f t="shared" si="3"/>
        <v>2.1</v>
      </c>
    </row>
    <row r="61" spans="2:10" ht="22.5" customHeight="1" x14ac:dyDescent="0.55000000000000004">
      <c r="B61" s="4" t="s">
        <v>112</v>
      </c>
      <c r="C61" s="2" t="s">
        <v>113</v>
      </c>
      <c r="D61" s="2" t="s">
        <v>121</v>
      </c>
      <c r="E61" s="2" t="s">
        <v>122</v>
      </c>
      <c r="F61" s="2" t="s">
        <v>45</v>
      </c>
      <c r="G61" s="2"/>
      <c r="H61" s="2">
        <v>2</v>
      </c>
      <c r="I61" s="8">
        <v>0.35</v>
      </c>
      <c r="J61" s="7">
        <f t="shared" si="3"/>
        <v>0.7</v>
      </c>
    </row>
    <row r="62" spans="2:10" ht="20.25" customHeight="1" thickBot="1" x14ac:dyDescent="0.6">
      <c r="B62" s="10" t="s">
        <v>117</v>
      </c>
      <c r="C62" s="11" t="s">
        <v>118</v>
      </c>
      <c r="D62" s="11" t="s">
        <v>119</v>
      </c>
      <c r="E62" s="11" t="s">
        <v>120</v>
      </c>
      <c r="F62" s="11" t="s">
        <v>45</v>
      </c>
      <c r="G62" s="11"/>
      <c r="H62" s="11">
        <v>2</v>
      </c>
      <c r="I62" s="17">
        <f>IF(H62&lt;10,0.28,IF(H62&lt;100,0.256,0))</f>
        <v>0.28000000000000003</v>
      </c>
      <c r="J62" s="18">
        <f t="shared" si="3"/>
        <v>0.56000000000000005</v>
      </c>
    </row>
    <row r="63" spans="2:10" ht="22.5" customHeight="1" thickBot="1" x14ac:dyDescent="0.6">
      <c r="B63" s="82" t="s">
        <v>28</v>
      </c>
      <c r="C63" s="83"/>
      <c r="D63" s="83"/>
      <c r="E63" s="83"/>
      <c r="F63" s="83"/>
      <c r="G63" s="83"/>
      <c r="H63" s="83"/>
      <c r="I63" s="83"/>
      <c r="J63" s="18">
        <f>SUM(J57:J62)</f>
        <v>15.979999999999999</v>
      </c>
    </row>
    <row r="65" spans="2:7" ht="14.7" thickBot="1" x14ac:dyDescent="0.6"/>
    <row r="66" spans="2:7" ht="25.5" customHeight="1" thickBot="1" x14ac:dyDescent="0.6">
      <c r="B66" s="90" t="s">
        <v>54</v>
      </c>
      <c r="C66" s="91"/>
      <c r="D66" s="91"/>
      <c r="E66" s="91"/>
      <c r="F66" s="91"/>
      <c r="G66" s="92"/>
    </row>
    <row r="67" spans="2:7" ht="33.75" customHeight="1" thickBot="1" x14ac:dyDescent="0.6">
      <c r="B67" s="47" t="s">
        <v>3</v>
      </c>
      <c r="C67" s="48" t="s">
        <v>60</v>
      </c>
      <c r="D67" s="48" t="s">
        <v>61</v>
      </c>
      <c r="E67" s="48" t="s">
        <v>19</v>
      </c>
      <c r="F67" s="48" t="s">
        <v>62</v>
      </c>
      <c r="G67" s="33" t="s">
        <v>63</v>
      </c>
    </row>
    <row r="68" spans="2:7" ht="36.75" customHeight="1" x14ac:dyDescent="0.55000000000000004">
      <c r="B68" s="4" t="s">
        <v>65</v>
      </c>
      <c r="C68" s="71" t="s">
        <v>114</v>
      </c>
      <c r="D68" s="2" t="s">
        <v>64</v>
      </c>
      <c r="E68" s="52" t="s">
        <v>67</v>
      </c>
      <c r="F68" s="53">
        <v>5</v>
      </c>
      <c r="G68" s="54">
        <f>1.35*F68</f>
        <v>6.75</v>
      </c>
    </row>
    <row r="69" spans="2:7" ht="27.75" customHeight="1" thickBot="1" x14ac:dyDescent="0.6">
      <c r="B69" s="37" t="s">
        <v>66</v>
      </c>
      <c r="C69" s="11">
        <v>4</v>
      </c>
      <c r="D69" s="11" t="s">
        <v>64</v>
      </c>
      <c r="E69" s="55" t="s">
        <v>67</v>
      </c>
      <c r="F69" s="56">
        <v>25.97</v>
      </c>
      <c r="G69" s="57">
        <f>1.35*F69</f>
        <v>35.0595</v>
      </c>
    </row>
    <row r="70" spans="2:7" ht="23.25" customHeight="1" thickBot="1" x14ac:dyDescent="0.6">
      <c r="B70" s="88" t="s">
        <v>28</v>
      </c>
      <c r="C70" s="89"/>
      <c r="D70" s="89"/>
      <c r="E70" s="89"/>
      <c r="F70" s="89"/>
      <c r="G70" s="58">
        <f>SUM(G68:G69)</f>
        <v>41.8095</v>
      </c>
    </row>
    <row r="71" spans="2:7" x14ac:dyDescent="0.55000000000000004">
      <c r="C71" s="2"/>
      <c r="D71" s="2"/>
      <c r="E71" s="2"/>
      <c r="F71" s="2"/>
    </row>
    <row r="72" spans="2:7" x14ac:dyDescent="0.55000000000000004">
      <c r="C72" s="2"/>
      <c r="D72" s="2"/>
      <c r="E72" s="2"/>
      <c r="F72" s="2"/>
    </row>
  </sheetData>
  <mergeCells count="26">
    <mergeCell ref="B7:G7"/>
    <mergeCell ref="B8:G8"/>
    <mergeCell ref="B2:J2"/>
    <mergeCell ref="N19:O19"/>
    <mergeCell ref="B70:F70"/>
    <mergeCell ref="L4:M4"/>
    <mergeCell ref="L5:M5"/>
    <mergeCell ref="L6:M6"/>
    <mergeCell ref="L7:M7"/>
    <mergeCell ref="L8:M8"/>
    <mergeCell ref="L9:M9"/>
    <mergeCell ref="B66:G66"/>
    <mergeCell ref="B12:J12"/>
    <mergeCell ref="B18:J18"/>
    <mergeCell ref="B27:J27"/>
    <mergeCell ref="B39:I39"/>
    <mergeCell ref="L14:M14"/>
    <mergeCell ref="L16:M16"/>
    <mergeCell ref="L17:M17"/>
    <mergeCell ref="L15:M15"/>
    <mergeCell ref="B63:I63"/>
    <mergeCell ref="B51:I51"/>
    <mergeCell ref="B43:J43"/>
    <mergeCell ref="B55:J55"/>
    <mergeCell ref="L19:M19"/>
    <mergeCell ref="B23:I23"/>
  </mergeCells>
  <conditionalFormatting sqref="N6">
    <cfRule type="cellIs" dxfId="5" priority="5" operator="lessThan">
      <formula>0</formula>
    </cfRule>
    <cfRule type="cellIs" dxfId="4" priority="6" operator="greaterThan">
      <formula>0</formula>
    </cfRule>
  </conditionalFormatting>
  <conditionalFormatting sqref="N21:O22 N19:O19">
    <cfRule type="cellIs" dxfId="3" priority="3" operator="lessThan">
      <formula>0</formula>
    </cfRule>
    <cfRule type="cellIs" dxfId="2" priority="4" operator="greaterThan">
      <formula>0</formula>
    </cfRule>
  </conditionalFormatting>
  <conditionalFormatting sqref="N15:O15">
    <cfRule type="cellIs" dxfId="1" priority="1" operator="lessThan">
      <formula>0</formula>
    </cfRule>
    <cfRule type="cellIs" dxfId="0" priority="2" operator="greaterThan">
      <formula>0</formula>
    </cfRule>
  </conditionalFormatting>
  <hyperlinks>
    <hyperlink ref="D4" r:id="rId1" display="https://www.digikey.ca/en/products/detail/microchip-technology/MCP6N11-100E-SN/2802058" xr:uid="{E11AF71B-3128-4969-B9AD-7F844A455D71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ECE8D-5EDB-484C-A8D0-768ED5127998}">
  <dimension ref="B2:K7"/>
  <sheetViews>
    <sheetView workbookViewId="0">
      <selection activeCell="E7" sqref="E7"/>
    </sheetView>
  </sheetViews>
  <sheetFormatPr baseColWidth="10" defaultRowHeight="14.4" x14ac:dyDescent="0.55000000000000004"/>
  <cols>
    <col min="2" max="2" width="30.26171875" customWidth="1"/>
    <col min="3" max="3" width="28.26171875" customWidth="1"/>
    <col min="4" max="7" width="24.83984375" customWidth="1"/>
  </cols>
  <sheetData>
    <row r="2" spans="2:11" ht="13.5" customHeight="1" thickBot="1" x14ac:dyDescent="0.6">
      <c r="B2" s="20"/>
      <c r="C2" s="20"/>
      <c r="D2" s="20"/>
      <c r="E2" s="20"/>
      <c r="F2" s="20"/>
      <c r="G2" s="20"/>
      <c r="H2" s="20"/>
      <c r="I2" s="20"/>
      <c r="J2" s="20"/>
      <c r="K2" s="20"/>
    </row>
    <row r="3" spans="2:11" x14ac:dyDescent="0.55000000000000004">
      <c r="B3" s="19" t="s">
        <v>3</v>
      </c>
      <c r="C3" s="12" t="s">
        <v>10</v>
      </c>
      <c r="D3" s="13" t="s">
        <v>11</v>
      </c>
      <c r="E3" s="13" t="s">
        <v>0</v>
      </c>
      <c r="F3" s="24" t="s">
        <v>29</v>
      </c>
      <c r="G3" s="25" t="s">
        <v>30</v>
      </c>
      <c r="H3" s="3"/>
      <c r="I3" s="3"/>
      <c r="J3" s="3"/>
      <c r="K3" s="3"/>
    </row>
    <row r="4" spans="2:11" x14ac:dyDescent="0.55000000000000004">
      <c r="B4" s="4" t="s">
        <v>4</v>
      </c>
      <c r="C4" s="2" t="s">
        <v>5</v>
      </c>
      <c r="D4" s="5" t="s">
        <v>12</v>
      </c>
      <c r="E4" s="5">
        <v>10</v>
      </c>
      <c r="F4" s="26">
        <v>0.8</v>
      </c>
      <c r="G4" s="28">
        <f>E4*F4</f>
        <v>8</v>
      </c>
      <c r="H4" s="2"/>
      <c r="I4" s="2"/>
      <c r="J4" s="6"/>
      <c r="K4" s="9"/>
    </row>
    <row r="5" spans="2:11" x14ac:dyDescent="0.55000000000000004">
      <c r="B5" s="4" t="s">
        <v>13</v>
      </c>
      <c r="C5" s="2"/>
      <c r="D5" s="2"/>
      <c r="E5" s="2"/>
      <c r="F5" s="27"/>
      <c r="G5" s="22"/>
      <c r="H5" s="2"/>
      <c r="I5" s="2"/>
      <c r="J5" s="6"/>
      <c r="K5" s="9"/>
    </row>
    <row r="6" spans="2:11" x14ac:dyDescent="0.55000000000000004">
      <c r="B6" s="4" t="s">
        <v>16</v>
      </c>
      <c r="C6" s="2" t="s">
        <v>15</v>
      </c>
      <c r="D6" s="2" t="s">
        <v>14</v>
      </c>
      <c r="E6" s="2">
        <v>10</v>
      </c>
      <c r="F6" s="27">
        <v>0.9</v>
      </c>
      <c r="G6" s="28">
        <f>E6*F6</f>
        <v>9</v>
      </c>
      <c r="H6" s="2"/>
      <c r="I6" s="2"/>
      <c r="J6" s="8"/>
      <c r="K6" s="9"/>
    </row>
    <row r="7" spans="2:11" ht="14.7" thickBot="1" x14ac:dyDescent="0.6">
      <c r="B7" s="29" t="s">
        <v>28</v>
      </c>
      <c r="C7" s="31"/>
      <c r="D7" s="31"/>
      <c r="E7" s="31"/>
      <c r="F7" s="31"/>
      <c r="G7" s="30">
        <f>SUM(G4:G6)</f>
        <v>17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Acquisition channel</vt:lpstr>
      <vt:lpstr>Current calculation</vt:lpstr>
    </vt:vector>
  </TitlesOfParts>
  <Company>Université Laval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Maxime Tousignant-Tremblay</dc:creator>
  <cp:lastModifiedBy>Maxime Tousignant-Tremblay</cp:lastModifiedBy>
  <dcterms:created xsi:type="dcterms:W3CDTF">2023-02-10T17:17:53Z</dcterms:created>
  <dcterms:modified xsi:type="dcterms:W3CDTF">2023-03-01T19:26:24Z</dcterms:modified>
</cp:coreProperties>
</file>