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202300"/>
  <xr:revisionPtr revIDLastSave="10" documentId="8_{F8A83172-2CC1-4651-96D8-07F28E83A98A}" xr6:coauthVersionLast="47" xr6:coauthVersionMax="47" xr10:uidLastSave="{02AB45FB-A99A-4914-9D26-B41E0CFFBEB6}"/>
  <bookViews>
    <workbookView xWindow="-120" yWindow="-120" windowWidth="29040" windowHeight="15720" xr2:uid="{8D0CB110-EF34-4849-85EA-148BF03D3AEB}"/>
  </bookViews>
  <sheets>
    <sheet name="Calculator - TEMPLATE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5" l="1"/>
  <c r="I22" i="25"/>
  <c r="I20" i="25"/>
  <c r="I19" i="25"/>
  <c r="N16" i="25"/>
  <c r="N15" i="25"/>
  <c r="N10" i="25"/>
  <c r="N11" i="25"/>
  <c r="N12" i="25"/>
  <c r="I21" i="25" s="1"/>
  <c r="N13" i="25"/>
  <c r="N9" i="25"/>
  <c r="N5" i="25"/>
  <c r="N4" i="25"/>
  <c r="N3" i="25"/>
  <c r="J10" i="25"/>
  <c r="J9" i="25"/>
  <c r="J8" i="25"/>
  <c r="J7" i="25"/>
  <c r="J6" i="25"/>
  <c r="J5" i="25"/>
  <c r="J4" i="25"/>
  <c r="E26" i="25"/>
  <c r="E25" i="25"/>
  <c r="E21" i="25"/>
  <c r="E20" i="25"/>
  <c r="E16" i="25"/>
  <c r="E15" i="25"/>
  <c r="E32" i="25"/>
  <c r="E31" i="25"/>
  <c r="E30" i="25"/>
  <c r="E29" i="25"/>
  <c r="E28" i="25"/>
  <c r="E27" i="25"/>
  <c r="E24" i="25"/>
  <c r="E23" i="25"/>
  <c r="E22" i="25"/>
  <c r="E19" i="25"/>
  <c r="E18" i="25"/>
  <c r="E17" i="25"/>
  <c r="E14" i="25"/>
  <c r="E12" i="25"/>
  <c r="N14" i="25"/>
  <c r="E11" i="25"/>
  <c r="E10" i="25"/>
  <c r="E9" i="25"/>
  <c r="E7" i="25"/>
  <c r="E8" i="25"/>
  <c r="E6" i="25"/>
  <c r="E5" i="25"/>
  <c r="E4" i="25"/>
  <c r="I18" i="25" l="1"/>
</calcChain>
</file>

<file path=xl/sharedStrings.xml><?xml version="1.0" encoding="utf-8"?>
<sst xmlns="http://schemas.openxmlformats.org/spreadsheetml/2006/main" count="86" uniqueCount="48">
  <si>
    <t>Number</t>
  </si>
  <si>
    <t>Wall Level</t>
  </si>
  <si>
    <t>Green</t>
  </si>
  <si>
    <t>Silver</t>
  </si>
  <si>
    <t>Lumber</t>
  </si>
  <si>
    <t>Iron</t>
  </si>
  <si>
    <t>Stone</t>
  </si>
  <si>
    <t>Food</t>
  </si>
  <si>
    <t>Gold</t>
  </si>
  <si>
    <t>Blue</t>
  </si>
  <si>
    <t>Purple</t>
  </si>
  <si>
    <t>Yellow</t>
  </si>
  <si>
    <t>Portals</t>
  </si>
  <si>
    <t>Tar</t>
  </si>
  <si>
    <t>TOTALS</t>
  </si>
  <si>
    <t>Level</t>
  </si>
  <si>
    <t>Colour</t>
  </si>
  <si>
    <t>Grey</t>
  </si>
  <si>
    <t>Grey (Mounted)</t>
  </si>
  <si>
    <t>Green (Mounted)</t>
  </si>
  <si>
    <t>Blue (Mounted)</t>
  </si>
  <si>
    <t>Purple (Mounted)</t>
  </si>
  <si>
    <t>Yellow (Mounted)</t>
  </si>
  <si>
    <t>Orange</t>
  </si>
  <si>
    <t>Orange (Mounted)</t>
  </si>
  <si>
    <t>Red</t>
  </si>
  <si>
    <t>Red (Mounted)</t>
  </si>
  <si>
    <t>II.1</t>
  </si>
  <si>
    <t>II.2</t>
  </si>
  <si>
    <t>Orange (Flying)</t>
  </si>
  <si>
    <t>Red (Flying)</t>
  </si>
  <si>
    <t>Yellow (Flying)</t>
  </si>
  <si>
    <t>Grey (Flying)</t>
  </si>
  <si>
    <t>Green (Flying)</t>
  </si>
  <si>
    <t>Troops</t>
  </si>
  <si>
    <t>Comp (Silver)</t>
  </si>
  <si>
    <t>Orange (Merc)</t>
  </si>
  <si>
    <t>Orange (Mounted Merc)</t>
  </si>
  <si>
    <t>Red (Merc)</t>
  </si>
  <si>
    <t>Red (Mounted Merc)</t>
  </si>
  <si>
    <t>Yellow (Merc)</t>
  </si>
  <si>
    <t>Yellow (Mounted Merc)</t>
  </si>
  <si>
    <t>Monsters</t>
  </si>
  <si>
    <t>Walls</t>
  </si>
  <si>
    <t>Resources</t>
  </si>
  <si>
    <t>Stolen</t>
  </si>
  <si>
    <t>Comp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</si>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</sst>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u/>
      <sz val="9"/>
      <color theme="1"/>
      <name val="Aptos Narrow"/>
      <family val="2"/>
      <scheme val="minor"/>
    </font>
    <font>
      <u/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0" xfId="0" applyFont="1" applyBorder="1"/>
    <xf numFmtId="3" fontId="1" fillId="0" borderId="0" xfId="0" applyNumberFormat="1" applyFont="1" applyBorder="1"/>
    <xf numFmtId="3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2" fillId="0" borderId="0" xfId="0" applyNumberFormat="1" applyFont="1"/>
    <xf numFmtId="3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3" fontId="2" fillId="8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2" fillId="7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8ABB-2E38-4434-90E3-783664546495}">
  <dimension ref="B2:O45"/>
  <sheetViews>
    <sheetView tabSelected="1" workbookViewId="0">
      <selection activeCell="J28" sqref="J28"/>
    </sheetView>
  </sheetViews>
  <sheetFormatPr defaultRowHeight="12" x14ac:dyDescent="0.2"/>
  <cols>
    <col min="1" max="1" width="3.28515625" style="2" customWidth="1"/>
    <col min="2" max="2" width="17.7109375" style="2" bestFit="1" customWidth="1"/>
    <col min="3" max="3" width="4.5703125" style="2" bestFit="1" customWidth="1"/>
    <col min="4" max="4" width="7.5703125" style="2" customWidth="1"/>
    <col min="5" max="5" width="10.42578125" style="2" bestFit="1" customWidth="1"/>
    <col min="6" max="6" width="2.7109375" style="2" customWidth="1"/>
    <col min="7" max="7" width="7.7109375" style="2" bestFit="1" customWidth="1"/>
    <col min="8" max="8" width="4.5703125" style="2" bestFit="1" customWidth="1"/>
    <col min="9" max="9" width="6.5703125" style="2" bestFit="1" customWidth="1"/>
    <col min="10" max="10" width="10.42578125" style="2" bestFit="1" customWidth="1"/>
    <col min="11" max="11" width="7" style="2" bestFit="1" customWidth="1"/>
    <col min="12" max="12" width="11.5703125" style="2" bestFit="1" customWidth="1"/>
    <col min="13" max="14" width="11.140625" style="2" bestFit="1" customWidth="1"/>
    <col min="15" max="15" width="6.140625" style="2" bestFit="1" customWidth="1"/>
    <col min="16" max="16384" width="9.140625" style="2"/>
  </cols>
  <sheetData>
    <row r="2" spans="2:15" x14ac:dyDescent="0.2">
      <c r="B2" s="1" t="s">
        <v>34</v>
      </c>
      <c r="C2" s="1"/>
      <c r="D2" s="1"/>
      <c r="E2" s="1"/>
      <c r="G2" s="1" t="s">
        <v>42</v>
      </c>
      <c r="L2" s="1" t="s">
        <v>43</v>
      </c>
      <c r="N2" s="2" t="s">
        <v>46</v>
      </c>
    </row>
    <row r="3" spans="2:15" x14ac:dyDescent="0.2">
      <c r="B3" s="18" t="s">
        <v>16</v>
      </c>
      <c r="C3" s="19" t="s">
        <v>15</v>
      </c>
      <c r="D3" s="19" t="s">
        <v>0</v>
      </c>
      <c r="E3" s="19" t="s">
        <v>35</v>
      </c>
      <c r="F3" s="3"/>
      <c r="G3" s="20" t="s">
        <v>16</v>
      </c>
      <c r="H3" s="19" t="s">
        <v>15</v>
      </c>
      <c r="I3" s="19" t="s">
        <v>0</v>
      </c>
      <c r="J3" s="19" t="s">
        <v>35</v>
      </c>
      <c r="L3" s="2" t="s">
        <v>1</v>
      </c>
      <c r="M3" s="2">
        <v>0</v>
      </c>
      <c r="N3" s="16">
        <f>250000*$M$3</f>
        <v>0</v>
      </c>
      <c r="O3" s="2" t="s">
        <v>4</v>
      </c>
    </row>
    <row r="4" spans="2:15" x14ac:dyDescent="0.2">
      <c r="B4" s="27" t="s">
        <v>17</v>
      </c>
      <c r="C4" s="27">
        <v>1</v>
      </c>
      <c r="D4" s="30"/>
      <c r="E4" s="30">
        <f>(D4/1000)*400000</f>
        <v>0</v>
      </c>
      <c r="G4" s="22" t="s">
        <v>9</v>
      </c>
      <c r="H4" s="22">
        <v>3</v>
      </c>
      <c r="I4" s="32"/>
      <c r="J4" s="32">
        <f>I4*50000</f>
        <v>0</v>
      </c>
      <c r="N4" s="16">
        <f>250000*$M$3</f>
        <v>0</v>
      </c>
      <c r="O4" s="2" t="s">
        <v>5</v>
      </c>
    </row>
    <row r="5" spans="2:15" x14ac:dyDescent="0.2">
      <c r="B5" s="27" t="s">
        <v>18</v>
      </c>
      <c r="C5" s="27">
        <v>1</v>
      </c>
      <c r="D5" s="30"/>
      <c r="E5" s="30">
        <f>((D5/1000)*400000)*2</f>
        <v>0</v>
      </c>
      <c r="G5" s="23" t="s">
        <v>10</v>
      </c>
      <c r="H5" s="23">
        <v>4</v>
      </c>
      <c r="I5" s="33"/>
      <c r="J5" s="33">
        <f>I5*100000</f>
        <v>0</v>
      </c>
      <c r="N5" s="16">
        <f>250000*$M$3</f>
        <v>0</v>
      </c>
      <c r="O5" s="2" t="s">
        <v>6</v>
      </c>
    </row>
    <row r="6" spans="2:15" x14ac:dyDescent="0.2">
      <c r="B6" s="21" t="s">
        <v>2</v>
      </c>
      <c r="C6" s="21">
        <v>2</v>
      </c>
      <c r="D6" s="31"/>
      <c r="E6" s="31">
        <f>(D6/1000)*500000</f>
        <v>0</v>
      </c>
      <c r="G6" s="24" t="s">
        <v>23</v>
      </c>
      <c r="H6" s="24">
        <v>5</v>
      </c>
      <c r="I6" s="34"/>
      <c r="J6" s="34">
        <f>I6*200000</f>
        <v>0</v>
      </c>
    </row>
    <row r="7" spans="2:15" x14ac:dyDescent="0.2">
      <c r="B7" s="21" t="s">
        <v>19</v>
      </c>
      <c r="C7" s="21">
        <v>2</v>
      </c>
      <c r="D7" s="31"/>
      <c r="E7" s="31">
        <f>((D7/1000)*500000)*2</f>
        <v>0</v>
      </c>
      <c r="G7" s="25" t="s">
        <v>25</v>
      </c>
      <c r="H7" s="25">
        <v>6</v>
      </c>
      <c r="I7" s="35"/>
      <c r="J7" s="35">
        <f>I7*400000</f>
        <v>0</v>
      </c>
      <c r="L7" s="1" t="s">
        <v>44</v>
      </c>
    </row>
    <row r="8" spans="2:15" x14ac:dyDescent="0.2">
      <c r="B8" s="22" t="s">
        <v>9</v>
      </c>
      <c r="C8" s="22">
        <v>3</v>
      </c>
      <c r="D8" s="32"/>
      <c r="E8" s="32">
        <f>(D8/1000)*750000</f>
        <v>0</v>
      </c>
      <c r="G8" s="26" t="s">
        <v>11</v>
      </c>
      <c r="H8" s="26">
        <v>7</v>
      </c>
      <c r="I8" s="36"/>
      <c r="J8" s="36">
        <f>I8*500000</f>
        <v>0</v>
      </c>
      <c r="L8" s="2" t="s">
        <v>47</v>
      </c>
      <c r="M8" s="2" t="s">
        <v>45</v>
      </c>
      <c r="N8" s="2" t="s">
        <v>46</v>
      </c>
    </row>
    <row r="9" spans="2:15" x14ac:dyDescent="0.2">
      <c r="B9" s="22" t="s">
        <v>20</v>
      </c>
      <c r="C9" s="22">
        <v>3</v>
      </c>
      <c r="D9" s="32"/>
      <c r="E9" s="32">
        <f>((D9/1000)*750000)*2</f>
        <v>0</v>
      </c>
      <c r="G9" s="27" t="s">
        <v>17</v>
      </c>
      <c r="H9" s="28" t="s">
        <v>27</v>
      </c>
      <c r="I9" s="30"/>
      <c r="J9" s="30">
        <f>I9*600000</f>
        <v>0</v>
      </c>
      <c r="L9" s="2" t="s">
        <v>3</v>
      </c>
      <c r="M9" s="16"/>
      <c r="N9" s="16">
        <f>1.25*M9</f>
        <v>0</v>
      </c>
      <c r="O9" s="2" t="s">
        <v>3</v>
      </c>
    </row>
    <row r="10" spans="2:15" x14ac:dyDescent="0.2">
      <c r="B10" s="23" t="s">
        <v>10</v>
      </c>
      <c r="C10" s="23">
        <v>4</v>
      </c>
      <c r="D10" s="33"/>
      <c r="E10" s="33">
        <f>(D10/1000)*1000000</f>
        <v>0</v>
      </c>
      <c r="G10" s="21" t="s">
        <v>2</v>
      </c>
      <c r="H10" s="29" t="s">
        <v>28</v>
      </c>
      <c r="I10" s="31"/>
      <c r="J10" s="31">
        <f>I10*700000</f>
        <v>0</v>
      </c>
      <c r="L10" s="2" t="s">
        <v>4</v>
      </c>
      <c r="M10" s="16"/>
      <c r="N10" s="16">
        <f t="shared" ref="N10:N13" si="0">1.25*M10</f>
        <v>0</v>
      </c>
      <c r="O10" s="2" t="s">
        <v>4</v>
      </c>
    </row>
    <row r="11" spans="2:15" x14ac:dyDescent="0.2">
      <c r="B11" s="23" t="s">
        <v>21</v>
      </c>
      <c r="C11" s="23">
        <v>4</v>
      </c>
      <c r="D11" s="33"/>
      <c r="E11" s="33">
        <f>((D11/1000)*1000000)*2</f>
        <v>0</v>
      </c>
      <c r="L11" s="2" t="s">
        <v>5</v>
      </c>
      <c r="M11" s="16"/>
      <c r="N11" s="16">
        <f t="shared" si="0"/>
        <v>0</v>
      </c>
      <c r="O11" s="2" t="s">
        <v>5</v>
      </c>
    </row>
    <row r="12" spans="2:15" x14ac:dyDescent="0.2">
      <c r="B12" s="24" t="s">
        <v>23</v>
      </c>
      <c r="C12" s="24">
        <v>5</v>
      </c>
      <c r="D12" s="34"/>
      <c r="E12" s="34">
        <f>(D12/1000)*1200000</f>
        <v>0</v>
      </c>
      <c r="L12" s="2" t="s">
        <v>6</v>
      </c>
      <c r="M12" s="16"/>
      <c r="N12" s="16">
        <f t="shared" si="0"/>
        <v>0</v>
      </c>
      <c r="O12" s="2" t="s">
        <v>6</v>
      </c>
    </row>
    <row r="13" spans="2:15" x14ac:dyDescent="0.2">
      <c r="B13" s="24" t="s">
        <v>24</v>
      </c>
      <c r="C13" s="24">
        <v>5</v>
      </c>
      <c r="D13" s="34"/>
      <c r="E13" s="34">
        <f>((D13/1000)*1200000)*2</f>
        <v>0</v>
      </c>
      <c r="L13" s="2" t="s">
        <v>7</v>
      </c>
      <c r="M13" s="16"/>
      <c r="N13" s="16">
        <f t="shared" si="0"/>
        <v>0</v>
      </c>
      <c r="O13" s="2" t="s">
        <v>7</v>
      </c>
    </row>
    <row r="14" spans="2:15" x14ac:dyDescent="0.2">
      <c r="B14" s="24" t="s">
        <v>29</v>
      </c>
      <c r="C14" s="24">
        <v>5</v>
      </c>
      <c r="D14" s="34"/>
      <c r="E14" s="34">
        <f>((D14/1000)*1200000)*2</f>
        <v>0</v>
      </c>
      <c r="L14" s="2" t="s">
        <v>12</v>
      </c>
      <c r="M14" s="16"/>
      <c r="N14" s="16">
        <f>M14*5000000</f>
        <v>0</v>
      </c>
      <c r="O14" s="2" t="s">
        <v>3</v>
      </c>
    </row>
    <row r="15" spans="2:15" x14ac:dyDescent="0.2">
      <c r="B15" s="24" t="s">
        <v>36</v>
      </c>
      <c r="C15" s="24">
        <v>5</v>
      </c>
      <c r="D15" s="34"/>
      <c r="E15" s="34">
        <f>((D15/1000)*1200000)*14</f>
        <v>0</v>
      </c>
      <c r="L15" s="2" t="s">
        <v>8</v>
      </c>
      <c r="M15" s="16"/>
      <c r="N15" s="16">
        <f>M15*2000</f>
        <v>0</v>
      </c>
      <c r="O15" s="2" t="s">
        <v>3</v>
      </c>
    </row>
    <row r="16" spans="2:15" x14ac:dyDescent="0.2">
      <c r="B16" s="24" t="s">
        <v>37</v>
      </c>
      <c r="C16" s="24">
        <v>5</v>
      </c>
      <c r="D16" s="34"/>
      <c r="E16" s="34">
        <f>((D16/1000)*1200000)*28</f>
        <v>0</v>
      </c>
      <c r="L16" s="2" t="s">
        <v>13</v>
      </c>
      <c r="M16" s="16"/>
      <c r="N16" s="16">
        <f>M16*2000</f>
        <v>0</v>
      </c>
      <c r="O16" s="2" t="s">
        <v>3</v>
      </c>
    </row>
    <row r="17" spans="2:10" x14ac:dyDescent="0.2">
      <c r="B17" s="25" t="s">
        <v>25</v>
      </c>
      <c r="C17" s="25">
        <v>6</v>
      </c>
      <c r="D17" s="35"/>
      <c r="E17" s="35">
        <f>((D17/1000)*1500000)*2</f>
        <v>0</v>
      </c>
      <c r="G17" s="4" t="s">
        <v>14</v>
      </c>
      <c r="H17" s="5"/>
      <c r="I17" s="6"/>
      <c r="J17" s="7"/>
    </row>
    <row r="18" spans="2:10" x14ac:dyDescent="0.2">
      <c r="B18" s="25" t="s">
        <v>26</v>
      </c>
      <c r="C18" s="25">
        <v>6</v>
      </c>
      <c r="D18" s="35"/>
      <c r="E18" s="35">
        <f>((D18/1000)*1500000)*2</f>
        <v>0</v>
      </c>
      <c r="G18" s="8" t="s">
        <v>3</v>
      </c>
      <c r="H18" s="9"/>
      <c r="I18" s="10">
        <f>SUM(E4:E32)+SUM(J4:J10)+N9+SUM(N14:N16)</f>
        <v>0</v>
      </c>
      <c r="J18" s="11"/>
    </row>
    <row r="19" spans="2:10" x14ac:dyDescent="0.2">
      <c r="B19" s="25" t="s">
        <v>30</v>
      </c>
      <c r="C19" s="25">
        <v>6</v>
      </c>
      <c r="D19" s="35"/>
      <c r="E19" s="35">
        <f>((D19/1000)*1500000)*2</f>
        <v>0</v>
      </c>
      <c r="G19" s="8" t="s">
        <v>4</v>
      </c>
      <c r="H19" s="9"/>
      <c r="I19" s="10">
        <f>N3+N10</f>
        <v>0</v>
      </c>
      <c r="J19" s="11"/>
    </row>
    <row r="20" spans="2:10" x14ac:dyDescent="0.2">
      <c r="B20" s="25" t="s">
        <v>38</v>
      </c>
      <c r="C20" s="25">
        <v>6</v>
      </c>
      <c r="D20" s="35"/>
      <c r="E20" s="35">
        <f>((D20/1000)*1500000)*9</f>
        <v>0</v>
      </c>
      <c r="G20" s="8" t="s">
        <v>5</v>
      </c>
      <c r="H20" s="9"/>
      <c r="I20" s="10">
        <f>N4+N11</f>
        <v>0</v>
      </c>
      <c r="J20" s="11"/>
    </row>
    <row r="21" spans="2:10" x14ac:dyDescent="0.2">
      <c r="B21" s="25" t="s">
        <v>39</v>
      </c>
      <c r="C21" s="25">
        <v>6</v>
      </c>
      <c r="D21" s="35"/>
      <c r="E21" s="35">
        <f>((D21/1000)*1500000)*18</f>
        <v>0</v>
      </c>
      <c r="G21" s="8" t="s">
        <v>6</v>
      </c>
      <c r="H21" s="9"/>
      <c r="I21" s="10">
        <f>N5+N12</f>
        <v>0</v>
      </c>
      <c r="J21" s="11"/>
    </row>
    <row r="22" spans="2:10" x14ac:dyDescent="0.2">
      <c r="B22" s="26" t="s">
        <v>11</v>
      </c>
      <c r="C22" s="26">
        <v>7</v>
      </c>
      <c r="D22" s="36"/>
      <c r="E22" s="36">
        <f>((D22/1000)*1700000)*2</f>
        <v>0</v>
      </c>
      <c r="G22" s="12" t="s">
        <v>7</v>
      </c>
      <c r="H22" s="13"/>
      <c r="I22" s="14">
        <f>N13</f>
        <v>0</v>
      </c>
      <c r="J22" s="15"/>
    </row>
    <row r="23" spans="2:10" x14ac:dyDescent="0.2">
      <c r="B23" s="26" t="s">
        <v>22</v>
      </c>
      <c r="C23" s="26">
        <v>7</v>
      </c>
      <c r="D23" s="36"/>
      <c r="E23" s="36">
        <f>((D23/1000)*1700000)*2</f>
        <v>0</v>
      </c>
    </row>
    <row r="24" spans="2:10" x14ac:dyDescent="0.2">
      <c r="B24" s="26" t="s">
        <v>31</v>
      </c>
      <c r="C24" s="26">
        <v>7</v>
      </c>
      <c r="D24" s="36"/>
      <c r="E24" s="36">
        <f>((D24/1000)*1700000)*2</f>
        <v>0</v>
      </c>
    </row>
    <row r="25" spans="2:10" x14ac:dyDescent="0.2">
      <c r="B25" s="26" t="s">
        <v>40</v>
      </c>
      <c r="C25" s="26">
        <v>7</v>
      </c>
      <c r="D25" s="36"/>
      <c r="E25" s="36">
        <f>((D25/1000)*1500000)*2.5</f>
        <v>0</v>
      </c>
    </row>
    <row r="26" spans="2:10" x14ac:dyDescent="0.2">
      <c r="B26" s="26" t="s">
        <v>41</v>
      </c>
      <c r="C26" s="26">
        <v>7</v>
      </c>
      <c r="D26" s="36"/>
      <c r="E26" s="36">
        <f>((D26/1000)*1500000)*5</f>
        <v>0</v>
      </c>
    </row>
    <row r="27" spans="2:10" x14ac:dyDescent="0.2">
      <c r="B27" s="27" t="s">
        <v>17</v>
      </c>
      <c r="C27" s="28" t="s">
        <v>27</v>
      </c>
      <c r="D27" s="30"/>
      <c r="E27" s="30">
        <f>((D27/1000)*1900000)*2</f>
        <v>0</v>
      </c>
    </row>
    <row r="28" spans="2:10" x14ac:dyDescent="0.2">
      <c r="B28" s="27" t="s">
        <v>18</v>
      </c>
      <c r="C28" s="28" t="s">
        <v>27</v>
      </c>
      <c r="D28" s="30"/>
      <c r="E28" s="30">
        <f>((D28/1000)*1900000)*2</f>
        <v>0</v>
      </c>
    </row>
    <row r="29" spans="2:10" x14ac:dyDescent="0.2">
      <c r="B29" s="27" t="s">
        <v>32</v>
      </c>
      <c r="C29" s="28" t="s">
        <v>27</v>
      </c>
      <c r="D29" s="30"/>
      <c r="E29" s="30">
        <f>((D29/1000)*1900000)*2</f>
        <v>0</v>
      </c>
    </row>
    <row r="30" spans="2:10" x14ac:dyDescent="0.2">
      <c r="B30" s="21" t="s">
        <v>2</v>
      </c>
      <c r="C30" s="29" t="s">
        <v>28</v>
      </c>
      <c r="D30" s="31"/>
      <c r="E30" s="31">
        <f>((D30/1000)*2100000)*2</f>
        <v>0</v>
      </c>
    </row>
    <row r="31" spans="2:10" x14ac:dyDescent="0.2">
      <c r="B31" s="21" t="s">
        <v>19</v>
      </c>
      <c r="C31" s="29" t="s">
        <v>28</v>
      </c>
      <c r="D31" s="31"/>
      <c r="E31" s="31">
        <f>((D31/1000)*2100000)*2</f>
        <v>0</v>
      </c>
    </row>
    <row r="32" spans="2:10" x14ac:dyDescent="0.2">
      <c r="B32" s="21" t="s">
        <v>33</v>
      </c>
      <c r="C32" s="29" t="s">
        <v>28</v>
      </c>
      <c r="D32" s="31"/>
      <c r="E32" s="31">
        <f>((D32/1000)*2100000)*2</f>
        <v>0</v>
      </c>
    </row>
    <row r="33" spans="4:6" x14ac:dyDescent="0.2">
      <c r="D33" s="3"/>
      <c r="E33" s="3"/>
    </row>
    <row r="45" spans="4:6" x14ac:dyDescent="0.2">
      <c r="D45" s="3"/>
      <c r="E45" s="16"/>
      <c r="F45" s="17"/>
    </row>
  </sheetData>
  <mergeCells count="5">
    <mergeCell ref="I18:J18"/>
    <mergeCell ref="I19:J19"/>
    <mergeCell ref="I20:J20"/>
    <mergeCell ref="I21:J21"/>
    <mergeCell ref="I22:J22"/>
  </mergeCells>
  <pageMargins left="0.7" right="0.7" top="0.75" bottom="0.75" header="0.3" footer="0.3"/>
  <pageSetup paperSize="9" orientation="portrait" r:id="rId1"/>
  <ignoredErrors>
    <ignoredError sqref="E5 E9 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2024-05-11T21:48:35Z</dcterms:created>
  <dcterms:modified xsi:type="dcterms:W3CDTF">2024-05-11T21:48:41Z</dcterms:modified>
</cp:coreProperties>
</file>