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12420" windowHeight="4272" activeTab="1"/>
  </bookViews>
  <sheets>
    <sheet name="CF+Bin" sheetId="1" r:id="rId1"/>
    <sheet name="LOJ" sheetId="9" r:id="rId2"/>
    <sheet name="OI-national" sheetId="2" r:id="rId3"/>
    <sheet name="OI-international" sheetId="4" r:id="rId4"/>
    <sheet name="Opencup" sheetId="7" r:id="rId5"/>
    <sheet name="Ranking" sheetId="10" r:id="rId6"/>
    <sheet name="Grind" sheetId="12" r:id="rId7"/>
    <sheet name="Moscow" sheetId="13" r:id="rId8"/>
    <sheet name="Problem ideas" sheetId="11" r:id="rId9"/>
  </sheets>
  <definedNames>
    <definedName name="_xlnm._FilterDatabase" localSheetId="6" hidden="1">Grind!$A$1:$U$71</definedName>
  </definedNames>
  <calcPr calcId="145621"/>
</workbook>
</file>

<file path=xl/calcChain.xml><?xml version="1.0" encoding="utf-8"?>
<calcChain xmlns="http://schemas.openxmlformats.org/spreadsheetml/2006/main">
  <c r="F23" i="4" l="1"/>
  <c r="A78" i="4" l="1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6" i="4"/>
  <c r="A45" i="4"/>
  <c r="A44" i="4"/>
  <c r="A43" i="4"/>
  <c r="A42" i="4"/>
  <c r="A41" i="4"/>
  <c r="A40" i="4"/>
  <c r="H38" i="4"/>
  <c r="A38" i="4"/>
  <c r="H37" i="4"/>
  <c r="A37" i="4"/>
  <c r="H36" i="4"/>
  <c r="A36" i="4"/>
  <c r="H35" i="4"/>
  <c r="A35" i="4"/>
  <c r="H34" i="4"/>
  <c r="A34" i="4"/>
  <c r="H33" i="4"/>
  <c r="A33" i="4"/>
  <c r="A32" i="4"/>
  <c r="F30" i="4"/>
  <c r="A30" i="4"/>
  <c r="F29" i="4"/>
  <c r="A29" i="4"/>
  <c r="F28" i="4"/>
  <c r="A28" i="4"/>
  <c r="F27" i="4"/>
  <c r="A27" i="4"/>
  <c r="F26" i="4"/>
  <c r="A26" i="4"/>
  <c r="F25" i="4"/>
  <c r="A25" i="4"/>
  <c r="F24" i="4"/>
  <c r="A24" i="4"/>
  <c r="A23" i="4"/>
  <c r="F22" i="4"/>
  <c r="A22" i="4"/>
  <c r="F21" i="4"/>
  <c r="A21" i="4"/>
  <c r="A20" i="4"/>
  <c r="A18" i="4"/>
  <c r="A17" i="4"/>
  <c r="A16" i="4"/>
  <c r="A15" i="4"/>
  <c r="A14" i="4"/>
  <c r="A13" i="4"/>
  <c r="A12" i="4"/>
  <c r="A11" i="4"/>
  <c r="A10" i="4"/>
  <c r="K9" i="4"/>
  <c r="A9" i="4"/>
  <c r="K8" i="4"/>
  <c r="A8" i="4"/>
  <c r="K7" i="4"/>
  <c r="A7" i="4"/>
  <c r="K6" i="4"/>
  <c r="A6" i="4"/>
  <c r="K5" i="4"/>
  <c r="A5" i="4"/>
  <c r="K4" i="4"/>
  <c r="A4" i="4"/>
  <c r="A3" i="4"/>
</calcChain>
</file>

<file path=xl/sharedStrings.xml><?xml version="1.0" encoding="utf-8"?>
<sst xmlns="http://schemas.openxmlformats.org/spreadsheetml/2006/main" count="1755" uniqueCount="1361">
  <si>
    <t>interactive</t>
  </si>
  <si>
    <t>1158E</t>
  </si>
  <si>
    <t>Atcoder</t>
  </si>
  <si>
    <t>A</t>
  </si>
  <si>
    <t>B</t>
  </si>
  <si>
    <t>C</t>
  </si>
  <si>
    <t>D</t>
  </si>
  <si>
    <t>E</t>
  </si>
  <si>
    <t>F</t>
  </si>
  <si>
    <t>Flow</t>
  </si>
  <si>
    <t>Know</t>
  </si>
  <si>
    <t>Math</t>
  </si>
  <si>
    <t>Bad</t>
  </si>
  <si>
    <t>Maximal</t>
  </si>
  <si>
    <t>C-algae</t>
  </si>
  <si>
    <t>Islands</t>
  </si>
  <si>
    <t>East West</t>
  </si>
  <si>
    <t>??</t>
  </si>
  <si>
    <t>Tournament</t>
  </si>
  <si>
    <t>Passage</t>
  </si>
  <si>
    <t>Cave</t>
  </si>
  <si>
    <t>Gates</t>
  </si>
  <si>
    <t>Competition</t>
  </si>
  <si>
    <t>Spies</t>
  </si>
  <si>
    <t>Strings</t>
  </si>
  <si>
    <t>PIN</t>
  </si>
  <si>
    <t>Game</t>
  </si>
  <si>
    <t>Camel</t>
  </si>
  <si>
    <t>Mirror</t>
  </si>
  <si>
    <t>The Bus</t>
  </si>
  <si>
    <t>Doublerow</t>
  </si>
  <si>
    <t>Parties</t>
  </si>
  <si>
    <t>Manoeuvres</t>
  </si>
  <si>
    <t>Template</t>
  </si>
  <si>
    <t>Dicing</t>
  </si>
  <si>
    <t>Fibonacci</t>
  </si>
  <si>
    <t>Banknote</t>
  </si>
  <si>
    <t>Knights</t>
  </si>
  <si>
    <t>Banks</t>
  </si>
  <si>
    <t>Toy Cars</t>
  </si>
  <si>
    <t>Points</t>
  </si>
  <si>
    <t>Cash</t>
  </si>
  <si>
    <t>Sophie</t>
  </si>
  <si>
    <t>Palindrome</t>
  </si>
  <si>
    <t>Teddies</t>
  </si>
  <si>
    <t>Crystals</t>
  </si>
  <si>
    <t>Aesthetics</t>
  </si>
  <si>
    <t>Ploughing</t>
  </si>
  <si>
    <t>Postman</t>
  </si>
  <si>
    <t>Invasion</t>
  </si>
  <si>
    <t>Subway</t>
  </si>
  <si>
    <t>Frogs</t>
  </si>
  <si>
    <t>Tetris 3D</t>
  </si>
  <si>
    <t>Professor</t>
  </si>
  <si>
    <t>Periods</t>
  </si>
  <si>
    <t>The Disks</t>
  </si>
  <si>
    <t>Quaternary</t>
  </si>
  <si>
    <t>Blocks</t>
  </si>
  <si>
    <t>Driving</t>
  </si>
  <si>
    <t>Weights</t>
  </si>
  <si>
    <t>Pipelines</t>
  </si>
  <si>
    <t>Tetris</t>
  </si>
  <si>
    <t>Megalopolis</t>
  </si>
  <si>
    <t>Rock</t>
  </si>
  <si>
    <t>The Flood</t>
  </si>
  <si>
    <t>Queries</t>
  </si>
  <si>
    <t>Symmetry</t>
  </si>
  <si>
    <t>Trees</t>
  </si>
  <si>
    <t>Offices</t>
  </si>
  <si>
    <t>Tourist</t>
  </si>
  <si>
    <t>Station</t>
  </si>
  <si>
    <t>Permutation</t>
  </si>
  <si>
    <t>Triangles</t>
  </si>
  <si>
    <t>Kingdom</t>
  </si>
  <si>
    <t>Plot</t>
  </si>
  <si>
    <t>Escape</t>
  </si>
  <si>
    <t>Mafia</t>
  </si>
  <si>
    <t>Trains</t>
  </si>
  <si>
    <t>BBB</t>
  </si>
  <si>
    <t>Robinson</t>
  </si>
  <si>
    <t>Postering</t>
  </si>
  <si>
    <t>Toll</t>
  </si>
  <si>
    <t>The Search</t>
  </si>
  <si>
    <t>The Code</t>
  </si>
  <si>
    <t>Island</t>
  </si>
  <si>
    <t>Words</t>
  </si>
  <si>
    <t>Arrays</t>
  </si>
  <si>
    <t>Ice Skates</t>
  </si>
  <si>
    <t>Architect</t>
  </si>
  <si>
    <t>Inspector</t>
  </si>
  <si>
    <t>The Walk</t>
  </si>
  <si>
    <t>Brigade</t>
  </si>
  <si>
    <t>Elephants</t>
  </si>
  <si>
    <t>Speedup</t>
  </si>
  <si>
    <t>Pebbles</t>
  </si>
  <si>
    <t>Fire</t>
  </si>
  <si>
    <t>Pilots</t>
  </si>
  <si>
    <t>Bridges</t>
  </si>
  <si>
    <t>Ones</t>
  </si>
  <si>
    <t>Frog</t>
  </si>
  <si>
    <t>Lamp</t>
  </si>
  <si>
    <t>Minima</t>
  </si>
  <si>
    <t>Teleport</t>
  </si>
  <si>
    <t>Sheep</t>
  </si>
  <si>
    <t>Hamsters</t>
  </si>
  <si>
    <t>Test</t>
  </si>
  <si>
    <t>Divisor</t>
  </si>
  <si>
    <t>Beads</t>
  </si>
  <si>
    <t>Railway</t>
  </si>
  <si>
    <t>Guilds</t>
  </si>
  <si>
    <t>Contest</t>
  </si>
  <si>
    <t>Sticks</t>
  </si>
  <si>
    <t>Meteors</t>
  </si>
  <si>
    <t>Periodicity</t>
  </si>
  <si>
    <t>Inspection</t>
  </si>
  <si>
    <t>Party</t>
  </si>
  <si>
    <t>Temp</t>
  </si>
  <si>
    <t>Rotation</t>
  </si>
  <si>
    <t>Garbage</t>
  </si>
  <si>
    <t>Difference</t>
  </si>
  <si>
    <t>Shift</t>
  </si>
  <si>
    <t>Conductor</t>
  </si>
  <si>
    <t>Lollipop</t>
  </si>
  <si>
    <t>Conspiracy</t>
  </si>
  <si>
    <t>Prefixuffix</t>
  </si>
  <si>
    <t>Warehouse</t>
  </si>
  <si>
    <t>Minimalist</t>
  </si>
  <si>
    <t>Leveling</t>
  </si>
  <si>
    <t>Salaries</t>
  </si>
  <si>
    <t>Horrible</t>
  </si>
  <si>
    <t>Cloakroom</t>
  </si>
  <si>
    <t>Vouchers</t>
  </si>
  <si>
    <t>Well</t>
  </si>
  <si>
    <t>Rendezvous</t>
  </si>
  <si>
    <t>Distance</t>
  </si>
  <si>
    <t>Letter</t>
  </si>
  <si>
    <t>Festival</t>
  </si>
  <si>
    <t>Polarization</t>
  </si>
  <si>
    <t>Laser</t>
  </si>
  <si>
    <t>Colorful</t>
  </si>
  <si>
    <t>Maze</t>
  </si>
  <si>
    <t>Bytecom</t>
  </si>
  <si>
    <t>Seafaring</t>
  </si>
  <si>
    <t>Arch</t>
  </si>
  <si>
    <t>Takeout</t>
  </si>
  <si>
    <t>Taxis</t>
  </si>
  <si>
    <t>Multidrink</t>
  </si>
  <si>
    <t>Tapestries</t>
  </si>
  <si>
    <t>Price</t>
  </si>
  <si>
    <t>Freight</t>
  </si>
  <si>
    <t>Panels</t>
  </si>
  <si>
    <t>Lamps</t>
  </si>
  <si>
    <t>Ants</t>
  </si>
  <si>
    <t>Around</t>
  </si>
  <si>
    <t>Rally</t>
  </si>
  <si>
    <t>Little Bird</t>
  </si>
  <si>
    <t>Supercom</t>
  </si>
  <si>
    <t>Criminals</t>
  </si>
  <si>
    <t>Snake</t>
  </si>
  <si>
    <t>Couriers</t>
  </si>
  <si>
    <t>Bricks</t>
  </si>
  <si>
    <t>Hotels</t>
  </si>
  <si>
    <t>Salad</t>
  </si>
  <si>
    <t>Trips</t>
  </si>
  <si>
    <t>Highway</t>
  </si>
  <si>
    <t>Trous</t>
  </si>
  <si>
    <t>Direction</t>
  </si>
  <si>
    <t>Car</t>
  </si>
  <si>
    <t>Three</t>
  </si>
  <si>
    <t>Speed</t>
  </si>
  <si>
    <t>Desert</t>
  </si>
  <si>
    <t>Necklace</t>
  </si>
  <si>
    <t>Seals</t>
  </si>
  <si>
    <t>Gluttons</t>
  </si>
  <si>
    <t>Squares</t>
  </si>
  <si>
    <t>Movie</t>
  </si>
  <si>
    <t>Sorcerer</t>
  </si>
  <si>
    <t>Parade</t>
  </si>
  <si>
    <t>Journey</t>
  </si>
  <si>
    <t>Club</t>
  </si>
  <si>
    <t>Hedge</t>
  </si>
  <si>
    <t>Johny</t>
  </si>
  <si>
    <t>Messenger</t>
  </si>
  <si>
    <t>Arkanoid</t>
  </si>
  <si>
    <t>Not Nim</t>
  </si>
  <si>
    <t>Stutter</t>
  </si>
  <si>
    <t>Streets</t>
  </si>
  <si>
    <t>Water Park</t>
  </si>
  <si>
    <t>Nim</t>
  </si>
  <si>
    <t>Transmit</t>
  </si>
  <si>
    <t>Hydro</t>
  </si>
  <si>
    <t>Cook</t>
  </si>
  <si>
    <t>Crossroads</t>
  </si>
  <si>
    <t>Panini</t>
  </si>
  <si>
    <t>Grades</t>
  </si>
  <si>
    <t>Midas</t>
  </si>
  <si>
    <t>Containers</t>
  </si>
  <si>
    <t>Strikes</t>
  </si>
  <si>
    <t>Sum</t>
  </si>
  <si>
    <t>Sabotage</t>
  </si>
  <si>
    <t>Divisibility</t>
  </si>
  <si>
    <t>Flappy Bird</t>
  </si>
  <si>
    <t>Twolong</t>
  </si>
  <si>
    <t>Polynomial</t>
  </si>
  <si>
    <t>Tri</t>
  </si>
  <si>
    <t>Complete</t>
  </si>
  <si>
    <t>Fence</t>
  </si>
  <si>
    <t>Poetry</t>
  </si>
  <si>
    <t>Transceivers</t>
  </si>
  <si>
    <t>Bike paths</t>
  </si>
  <si>
    <t>Diversity</t>
  </si>
  <si>
    <t>Lawyers</t>
  </si>
  <si>
    <t>Flood</t>
  </si>
  <si>
    <t>Stone</t>
  </si>
  <si>
    <t>Polygon</t>
  </si>
  <si>
    <t>Bus Trip</t>
  </si>
  <si>
    <t>Ancient</t>
  </si>
  <si>
    <t>Magic</t>
  </si>
  <si>
    <t>Camp</t>
  </si>
  <si>
    <t>Jump</t>
  </si>
  <si>
    <t>RLE</t>
  </si>
  <si>
    <t>City</t>
  </si>
  <si>
    <t>Countries</t>
  </si>
  <si>
    <t>Coin</t>
  </si>
  <si>
    <t>Bitwise</t>
  </si>
  <si>
    <t>Sequence</t>
  </si>
  <si>
    <t>Sound</t>
  </si>
  <si>
    <t>Sorting</t>
  </si>
  <si>
    <t>Gloves</t>
  </si>
  <si>
    <t>Grid</t>
  </si>
  <si>
    <t>Elections</t>
  </si>
  <si>
    <t>Magical</t>
  </si>
  <si>
    <t>Monument</t>
  </si>
  <si>
    <t>Triangulate</t>
  </si>
  <si>
    <t>Rectangle</t>
  </si>
  <si>
    <t>Candy</t>
  </si>
  <si>
    <t>Beetles</t>
  </si>
  <si>
    <t>Mines</t>
  </si>
  <si>
    <t>Candies</t>
  </si>
  <si>
    <t>Bins</t>
  </si>
  <si>
    <t>PCB</t>
  </si>
  <si>
    <t>Lego</t>
  </si>
  <si>
    <t>Bears</t>
  </si>
  <si>
    <t>Mirroring</t>
  </si>
  <si>
    <t>Plagarism</t>
  </si>
  <si>
    <t>Meetings</t>
  </si>
  <si>
    <t>Vikings</t>
  </si>
  <si>
    <t>Ice Cream</t>
  </si>
  <si>
    <t>Tiny</t>
  </si>
  <si>
    <t>Melody</t>
  </si>
  <si>
    <t>Peaks</t>
  </si>
  <si>
    <t>Mobile</t>
  </si>
  <si>
    <t>Brackets</t>
  </si>
  <si>
    <t>Vim</t>
  </si>
  <si>
    <t>Tracks</t>
  </si>
  <si>
    <t>Brunhilda</t>
  </si>
  <si>
    <t>Pipes</t>
  </si>
  <si>
    <t>Numbers</t>
  </si>
  <si>
    <t>Ball</t>
  </si>
  <si>
    <t>Postmen</t>
  </si>
  <si>
    <t>Portals</t>
  </si>
  <si>
    <t>Demarcation</t>
  </si>
  <si>
    <t>Friends</t>
  </si>
  <si>
    <t>Robber</t>
  </si>
  <si>
    <t>Tug of War</t>
  </si>
  <si>
    <t>Hacker</t>
  </si>
  <si>
    <t>File Paths</t>
  </si>
  <si>
    <t>Network</t>
  </si>
  <si>
    <t>Editor</t>
  </si>
  <si>
    <t>Bowling</t>
  </si>
  <si>
    <t>Swap</t>
  </si>
  <si>
    <t>Cities</t>
  </si>
  <si>
    <t>Spiral</t>
  </si>
  <si>
    <t>Park</t>
  </si>
  <si>
    <t>Bosses</t>
  </si>
  <si>
    <t>Cat</t>
  </si>
  <si>
    <t>Plus Minus</t>
  </si>
  <si>
    <t>Political</t>
  </si>
  <si>
    <t>Paths</t>
  </si>
  <si>
    <t>Genetics</t>
  </si>
  <si>
    <t>Current</t>
  </si>
  <si>
    <t>Worries</t>
  </si>
  <si>
    <t>DNA</t>
  </si>
  <si>
    <t>Olympiad</t>
  </si>
  <si>
    <t>Kitchen</t>
  </si>
  <si>
    <t>Valley</t>
  </si>
  <si>
    <t>Nautilus</t>
  </si>
  <si>
    <t>Flash</t>
  </si>
  <si>
    <t>Spaceships</t>
  </si>
  <si>
    <t>Presents</t>
  </si>
  <si>
    <t>Mountain</t>
  </si>
  <si>
    <t>Koala</t>
  </si>
  <si>
    <t>Cake</t>
  </si>
  <si>
    <t>Spy</t>
  </si>
  <si>
    <t>Mascots</t>
  </si>
  <si>
    <t>Construct</t>
  </si>
  <si>
    <t>Poster</t>
  </si>
  <si>
    <t>Jamming</t>
  </si>
  <si>
    <t>Collecting</t>
  </si>
  <si>
    <t>Bus Tour</t>
  </si>
  <si>
    <t>Straps</t>
  </si>
  <si>
    <t>Kanji</t>
  </si>
  <si>
    <t>Constella. 2</t>
  </si>
  <si>
    <t>Voltage</t>
  </si>
  <si>
    <t>Scarecrow</t>
  </si>
  <si>
    <t>JOIOJI</t>
  </si>
  <si>
    <t>Stamps</t>
  </si>
  <si>
    <t>Bottle</t>
  </si>
  <si>
    <t>Ramen</t>
  </si>
  <si>
    <t>Historical</t>
  </si>
  <si>
    <t>Vegetable</t>
  </si>
  <si>
    <t>Bus</t>
  </si>
  <si>
    <t>Walls</t>
  </si>
  <si>
    <t>Memory</t>
  </si>
  <si>
    <t>Inheritance</t>
  </si>
  <si>
    <t>Navigation</t>
  </si>
  <si>
    <t>Card Game</t>
  </si>
  <si>
    <t>AAQQZ</t>
  </si>
  <si>
    <t>Road</t>
  </si>
  <si>
    <t>Keys</t>
  </si>
  <si>
    <t>Building 3</t>
  </si>
  <si>
    <t>IOIOI Cards</t>
  </si>
  <si>
    <t>Vegetable 2</t>
  </si>
  <si>
    <t>Logo</t>
  </si>
  <si>
    <t>Copypaste 2</t>
  </si>
  <si>
    <t>Reporter 2</t>
  </si>
  <si>
    <t>Snowy</t>
  </si>
  <si>
    <t>Skating</t>
  </si>
  <si>
    <t>Telegraph</t>
  </si>
  <si>
    <t>Sushi</t>
  </si>
  <si>
    <t>Dungeon 2</t>
  </si>
  <si>
    <t>Toilets</t>
  </si>
  <si>
    <t>Sandwich</t>
  </si>
  <si>
    <t>Employment</t>
  </si>
  <si>
    <t>Solitaire</t>
  </si>
  <si>
    <t>Memory 2</t>
  </si>
  <si>
    <t>Matryoshka</t>
  </si>
  <si>
    <t>Dragon 2</t>
  </si>
  <si>
    <t>Abduction 2</t>
  </si>
  <si>
    <t>Mansion</t>
  </si>
  <si>
    <t>Coach</t>
  </si>
  <si>
    <t>Device</t>
  </si>
  <si>
    <t>Tickets</t>
  </si>
  <si>
    <t>Sparklers</t>
  </si>
  <si>
    <t>Port Facility</t>
  </si>
  <si>
    <t>Cultivation</t>
  </si>
  <si>
    <t>Wild Boar</t>
  </si>
  <si>
    <t>Library</t>
  </si>
  <si>
    <t>Security</t>
  </si>
  <si>
    <t>Bitaro</t>
  </si>
  <si>
    <t>Airline</t>
  </si>
  <si>
    <t>Worst 3</t>
  </si>
  <si>
    <t>Ascenticism</t>
  </si>
  <si>
    <t>Tents</t>
  </si>
  <si>
    <t>Fences</t>
  </si>
  <si>
    <t>Minerals</t>
  </si>
  <si>
    <t>Mergers</t>
  </si>
  <si>
    <t>Cake 3</t>
  </si>
  <si>
    <t>Timeleap</t>
  </si>
  <si>
    <t>Transport</t>
  </si>
  <si>
    <t>Dishes</t>
  </si>
  <si>
    <t>Antennas</t>
  </si>
  <si>
    <t>Naan</t>
  </si>
  <si>
    <t>Examination</t>
  </si>
  <si>
    <t>Watching</t>
  </si>
  <si>
    <t>Sync</t>
  </si>
  <si>
    <t>Disparity</t>
  </si>
  <si>
    <t>Bubble</t>
  </si>
  <si>
    <t>JOIOI</t>
  </si>
  <si>
    <t>IOI Train</t>
  </si>
  <si>
    <t>Illumination</t>
  </si>
  <si>
    <t>Secret</t>
  </si>
  <si>
    <t>Pinball</t>
  </si>
  <si>
    <t>Migration</t>
  </si>
  <si>
    <t>Pirate</t>
  </si>
  <si>
    <t>Fortune 2</t>
  </si>
  <si>
    <t>Factories</t>
  </si>
  <si>
    <t>Cutting</t>
  </si>
  <si>
    <t>Glider</t>
  </si>
  <si>
    <t>Baumkuchen</t>
  </si>
  <si>
    <t>Manju</t>
  </si>
  <si>
    <t>Emblem</t>
  </si>
  <si>
    <t>Sterilizing</t>
  </si>
  <si>
    <t>Election</t>
  </si>
  <si>
    <t>Tiles</t>
  </si>
  <si>
    <t>Rampart</t>
  </si>
  <si>
    <t>JOI Park</t>
  </si>
  <si>
    <t>Cake 2</t>
  </si>
  <si>
    <t>Railroad</t>
  </si>
  <si>
    <t>Skyscraper</t>
  </si>
  <si>
    <t>RNA</t>
  </si>
  <si>
    <t>Joiris</t>
  </si>
  <si>
    <t>Fault</t>
  </si>
  <si>
    <t>Territory</t>
  </si>
  <si>
    <t>Rail</t>
  </si>
  <si>
    <t>Stamp 2</t>
  </si>
  <si>
    <t>Orange</t>
  </si>
  <si>
    <t>Golf</t>
  </si>
  <si>
    <t>Bulldozer</t>
  </si>
  <si>
    <t>Rope</t>
  </si>
  <si>
    <t>Soccer</t>
  </si>
  <si>
    <t>Semiexp</t>
  </si>
  <si>
    <t>Foehn</t>
  </si>
  <si>
    <t>Xylophone</t>
  </si>
  <si>
    <t>Collapse</t>
  </si>
  <si>
    <t>Catdog</t>
  </si>
  <si>
    <t>Bubble 2</t>
  </si>
  <si>
    <t>Commuter</t>
  </si>
  <si>
    <t>Dango</t>
  </si>
  <si>
    <t>Art</t>
  </si>
  <si>
    <t>Stove</t>
  </si>
  <si>
    <t>Unique</t>
  </si>
  <si>
    <t>Vegetable 3</t>
  </si>
  <si>
    <t>Exhibition</t>
  </si>
  <si>
    <t>Logs</t>
  </si>
  <si>
    <t>Photo</t>
  </si>
  <si>
    <t>Harbingers</t>
  </si>
  <si>
    <t>Boxes</t>
  </si>
  <si>
    <t>ATM</t>
  </si>
  <si>
    <t>Convention</t>
  </si>
  <si>
    <t>Oil</t>
  </si>
  <si>
    <t>Tower</t>
  </si>
  <si>
    <t>MP3</t>
  </si>
  <si>
    <t>Bodyguards</t>
  </si>
  <si>
    <t>Alliances</t>
  </si>
  <si>
    <t>Signaling</t>
  </si>
  <si>
    <t>Patrol</t>
  </si>
  <si>
    <t>Commando</t>
  </si>
  <si>
    <t>Traffic</t>
  </si>
  <si>
    <t>Teams</t>
  </si>
  <si>
    <t>Hotel</t>
  </si>
  <si>
    <t>Treasure</t>
  </si>
  <si>
    <t>Matching</t>
  </si>
  <si>
    <t>Balloons</t>
  </si>
  <si>
    <t>Guess</t>
  </si>
  <si>
    <t>Path</t>
  </si>
  <si>
    <t>Color</t>
  </si>
  <si>
    <t>Wagon</t>
  </si>
  <si>
    <t>Race</t>
  </si>
  <si>
    <t>Circuit</t>
  </si>
  <si>
    <t>Jobs</t>
  </si>
  <si>
    <t>Kunai</t>
  </si>
  <si>
    <t>Guard</t>
  </si>
  <si>
    <t>Dispatching</t>
  </si>
  <si>
    <t>Watering</t>
  </si>
  <si>
    <t>Adriatic</t>
  </si>
  <si>
    <t>Board</t>
  </si>
  <si>
    <t>Splot</t>
  </si>
  <si>
    <t>Tram</t>
  </si>
  <si>
    <t>Tasksauthor</t>
  </si>
  <si>
    <t>Robots</t>
  </si>
  <si>
    <t>Wall</t>
  </si>
  <si>
    <t>`007</t>
  </si>
  <si>
    <t>Question</t>
  </si>
  <si>
    <t>Fangorn</t>
  </si>
  <si>
    <t>Carnival</t>
  </si>
  <si>
    <t>Cal. Again</t>
  </si>
  <si>
    <t>Nuclearia</t>
  </si>
  <si>
    <t>Ice Hockey</t>
  </si>
  <si>
    <t>Calvinball</t>
  </si>
  <si>
    <t>Potemkin</t>
  </si>
  <si>
    <t>Bridge</t>
  </si>
  <si>
    <t>Sculpture</t>
  </si>
  <si>
    <t>Router</t>
  </si>
  <si>
    <t>Popeala</t>
  </si>
  <si>
    <t>Match</t>
  </si>
  <si>
    <t>Trick</t>
  </si>
  <si>
    <t>Kangaroo</t>
  </si>
  <si>
    <t>ICC</t>
  </si>
  <si>
    <t>Gap</t>
  </si>
  <si>
    <t>Fireworks</t>
  </si>
  <si>
    <t>Boat</t>
  </si>
  <si>
    <t>Chase</t>
  </si>
  <si>
    <t>Palindromic</t>
  </si>
  <si>
    <t>Mousetrap</t>
  </si>
  <si>
    <t>Bet</t>
  </si>
  <si>
    <t>One Way</t>
  </si>
  <si>
    <t>Merchant</t>
  </si>
  <si>
    <t>Rainbow</t>
  </si>
  <si>
    <t>Toys</t>
  </si>
  <si>
    <t>Lottery</t>
  </si>
  <si>
    <t>Global</t>
  </si>
  <si>
    <t>Cloud</t>
  </si>
  <si>
    <t>Duathlon</t>
  </si>
  <si>
    <t>Circle</t>
  </si>
  <si>
    <t>New Home</t>
  </si>
  <si>
    <t>Boundary</t>
  </si>
  <si>
    <t>Reverse</t>
  </si>
  <si>
    <t>Code</t>
  </si>
  <si>
    <t>Maintain</t>
  </si>
  <si>
    <t>Phidias</t>
  </si>
  <si>
    <t>Farmer</t>
  </si>
  <si>
    <t>Empodia</t>
  </si>
  <si>
    <t>Hermes</t>
  </si>
  <si>
    <t>Artemis</t>
  </si>
  <si>
    <t>Rivers</t>
  </si>
  <si>
    <t>Birthday</t>
  </si>
  <si>
    <t>Mountains</t>
  </si>
  <si>
    <t>Mean</t>
  </si>
  <si>
    <t>Garden</t>
  </si>
  <si>
    <t>Black Box</t>
  </si>
  <si>
    <t>Mexico</t>
  </si>
  <si>
    <t>Forbidden</t>
  </si>
  <si>
    <t>Pyramid</t>
  </si>
  <si>
    <t>Writing</t>
  </si>
  <si>
    <t>Training</t>
  </si>
  <si>
    <t>Pairs</t>
  </si>
  <si>
    <t>Miners</t>
  </si>
  <si>
    <t>Sails</t>
  </si>
  <si>
    <t>Aliens</t>
  </si>
  <si>
    <t>Teleporters</t>
  </si>
  <si>
    <t>Fish</t>
  </si>
  <si>
    <t>Printer</t>
  </si>
  <si>
    <t>Salesman</t>
  </si>
  <si>
    <t>Regions</t>
  </si>
  <si>
    <t>Mecho</t>
  </si>
  <si>
    <t>Garage</t>
  </si>
  <si>
    <t>Raisins</t>
  </si>
  <si>
    <t>Poi</t>
  </si>
  <si>
    <t>Hiring</t>
  </si>
  <si>
    <t>Archery</t>
  </si>
  <si>
    <t>Saveit</t>
  </si>
  <si>
    <t>Cluedo</t>
  </si>
  <si>
    <t>Hottercolder</t>
  </si>
  <si>
    <t>Languages</t>
  </si>
  <si>
    <t>Quality</t>
  </si>
  <si>
    <t>Parrots</t>
  </si>
  <si>
    <t>Crocodile</t>
  </si>
  <si>
    <t>Ricehub</t>
  </si>
  <si>
    <t>Supper</t>
  </si>
  <si>
    <t>Scrivener</t>
  </si>
  <si>
    <t>Rings</t>
  </si>
  <si>
    <t>Odometer</t>
  </si>
  <si>
    <t>Wombats</t>
  </si>
  <si>
    <t>Art Class</t>
  </si>
  <si>
    <t>Dreaming</t>
  </si>
  <si>
    <t>Holiday</t>
  </si>
  <si>
    <t>Friend</t>
  </si>
  <si>
    <t>Gondola</t>
  </si>
  <si>
    <t>Try</t>
  </si>
  <si>
    <t>Towns</t>
  </si>
  <si>
    <t>Horses</t>
  </si>
  <si>
    <t>Scales</t>
  </si>
  <si>
    <t>Messy</t>
  </si>
  <si>
    <t>Paint</t>
  </si>
  <si>
    <t>Shortcut</t>
  </si>
  <si>
    <t>Molecules</t>
  </si>
  <si>
    <t>Books</t>
  </si>
  <si>
    <t>Simurgh</t>
  </si>
  <si>
    <t>Prize</t>
  </si>
  <si>
    <t>Train</t>
  </si>
  <si>
    <t>Wiring</t>
  </si>
  <si>
    <t>Nowruz</t>
  </si>
  <si>
    <t>Selected Helpful Links</t>
  </si>
  <si>
    <t>Solved</t>
  </si>
  <si>
    <t>Dolls</t>
  </si>
  <si>
    <t>Werewolf</t>
  </si>
  <si>
    <t>Seats</t>
  </si>
  <si>
    <t>Combo</t>
  </si>
  <si>
    <t>Multi U training contest</t>
  </si>
  <si>
    <t>USACO Camp</t>
  </si>
  <si>
    <t>skywalkert</t>
  </si>
  <si>
    <t>parentrises</t>
  </si>
  <si>
    <t>zalmoxis</t>
  </si>
  <si>
    <t>popa</t>
  </si>
  <si>
    <t>Sheets</t>
  </si>
  <si>
    <t>Tale</t>
  </si>
  <si>
    <t>Cats</t>
  </si>
  <si>
    <t>Monsters</t>
  </si>
  <si>
    <t>cmp</t>
  </si>
  <si>
    <t>timeismoney</t>
  </si>
  <si>
    <t>trapezoid</t>
  </si>
  <si>
    <t>2circles</t>
  </si>
  <si>
    <t>decrypt</t>
  </si>
  <si>
    <t>median</t>
  </si>
  <si>
    <t>PA</t>
  </si>
  <si>
    <t>cz_xuyixuan</t>
  </si>
  <si>
    <t>BOI 2018</t>
  </si>
  <si>
    <t>BOI 2017</t>
  </si>
  <si>
    <t>BOI 2016</t>
  </si>
  <si>
    <t>BOI 2015</t>
  </si>
  <si>
    <t>BOI 2014</t>
  </si>
  <si>
    <t>BOI 2013</t>
  </si>
  <si>
    <t>BOI 2012</t>
  </si>
  <si>
    <t>BOI 2011</t>
  </si>
  <si>
    <t>pony.ai</t>
  </si>
  <si>
    <t>H</t>
  </si>
  <si>
    <t>G</t>
  </si>
  <si>
    <t>1178G</t>
  </si>
  <si>
    <t>Too hard</t>
  </si>
  <si>
    <t>N</t>
  </si>
  <si>
    <t>FFT/FWT</t>
  </si>
  <si>
    <t>wtf19</t>
  </si>
  <si>
    <t>Virus</t>
  </si>
  <si>
    <t>1208H</t>
  </si>
  <si>
    <t>1178H</t>
  </si>
  <si>
    <t>https://asiahk16.kattis.com/problems/scaffolding</t>
  </si>
  <si>
    <t>1149D</t>
  </si>
  <si>
    <t>IOI 2019</t>
  </si>
  <si>
    <t>1229E</t>
  </si>
  <si>
    <t>Bin</t>
  </si>
  <si>
    <t>pony.ai D</t>
  </si>
  <si>
    <t>tmw task (pushdown)</t>
  </si>
  <si>
    <t>SC1721</t>
  </si>
  <si>
    <t>SC1723</t>
  </si>
  <si>
    <t xml:space="preserve">https://cornell-hspc19.kattis.com/problems </t>
  </si>
  <si>
    <t>CF bin</t>
  </si>
  <si>
    <t>hk old guy contest</t>
  </si>
  <si>
    <t>Link</t>
  </si>
  <si>
    <t>Task</t>
  </si>
  <si>
    <t>tmw task(pushdown)</t>
  </si>
  <si>
    <t>Key</t>
  </si>
  <si>
    <t>Solved good</t>
  </si>
  <si>
    <t>Know good</t>
  </si>
  <si>
    <t>Vision</t>
  </si>
  <si>
    <t>Line</t>
  </si>
  <si>
    <t>Skywalking</t>
  </si>
  <si>
    <t>Shoes</t>
  </si>
  <si>
    <t>Split</t>
  </si>
  <si>
    <t>IOI 2020</t>
  </si>
  <si>
    <t>Weird</t>
  </si>
  <si>
    <t>CEOI 2019</t>
  </si>
  <si>
    <t>BOI 2019</t>
  </si>
  <si>
    <t>Minmaxtree</t>
  </si>
  <si>
    <t>Homecoming</t>
  </si>
  <si>
    <t>Icarus</t>
  </si>
  <si>
    <t>Fisherman</t>
  </si>
  <si>
    <t>Dictionary</t>
  </si>
  <si>
    <t>Roadtrip</t>
  </si>
  <si>
    <t>Try Good</t>
  </si>
  <si>
    <t>JOIOC 2019</t>
  </si>
  <si>
    <t>Remittance</t>
  </si>
  <si>
    <t>Tennis</t>
  </si>
  <si>
    <t>Diameter</t>
  </si>
  <si>
    <t>Cubeword</t>
  </si>
  <si>
    <t>Skyscrapers</t>
  </si>
  <si>
    <t>Scissors</t>
  </si>
  <si>
    <t>EJOI 2019</t>
  </si>
  <si>
    <t>EJOI 2018</t>
  </si>
  <si>
    <t>EJOI 2017</t>
  </si>
  <si>
    <t>I</t>
  </si>
  <si>
    <t>J</t>
  </si>
  <si>
    <t>K</t>
  </si>
  <si>
    <t>L</t>
  </si>
  <si>
    <t>M</t>
  </si>
  <si>
    <t>Infernape</t>
  </si>
  <si>
    <t>Difficuty = Div 2 lololololol</t>
  </si>
  <si>
    <t>Eurasia</t>
  </si>
  <si>
    <t>Spb</t>
  </si>
  <si>
    <t>Warsaw</t>
  </si>
  <si>
    <t>Kazan</t>
  </si>
  <si>
    <t>Opencup XX</t>
  </si>
  <si>
    <t>Particles</t>
  </si>
  <si>
    <t>Six</t>
  </si>
  <si>
    <t>Experience</t>
  </si>
  <si>
    <t>Prime</t>
  </si>
  <si>
    <t>Passports</t>
  </si>
  <si>
    <t>Cycle</t>
  </si>
  <si>
    <t>Hills</t>
  </si>
  <si>
    <t>AB-Strings</t>
  </si>
  <si>
    <t>Chemical</t>
  </si>
  <si>
    <t>T-Covering</t>
  </si>
  <si>
    <t>XORanges</t>
  </si>
  <si>
    <t>Rack</t>
  </si>
  <si>
    <t>Arrowland</t>
  </si>
  <si>
    <t>Colouring</t>
  </si>
  <si>
    <t>1081G</t>
  </si>
  <si>
    <t>1028G</t>
  </si>
  <si>
    <t>Piecewise functions</t>
  </si>
  <si>
    <t>1172F,1209H,1229F,280E</t>
  </si>
  <si>
    <t>tree data structure tasks</t>
  </si>
  <si>
    <t>BBST</t>
  </si>
  <si>
    <t>Treap,AVL,Splay</t>
  </si>
  <si>
    <t>string border</t>
  </si>
  <si>
    <t>HLD,LCT</t>
  </si>
  <si>
    <t>UCPC</t>
  </si>
  <si>
    <t>String algorithms</t>
  </si>
  <si>
    <t>https://codeforces.com/blog/entry/70178</t>
  </si>
  <si>
    <t>Trygub blog interviewees</t>
  </si>
  <si>
    <t>Daejeon</t>
  </si>
  <si>
    <t>(cactus dp)</t>
  </si>
  <si>
    <t>Sokoban</t>
  </si>
  <si>
    <t>(Diameter MST)</t>
  </si>
  <si>
    <t>Cleaning</t>
  </si>
  <si>
    <t>All I want for Christmas is you!</t>
  </si>
  <si>
    <t>Roadtrip BOI19</t>
  </si>
  <si>
    <t>Fizzydavid Task</t>
  </si>
  <si>
    <t>GP of warsaw F</t>
  </si>
  <si>
    <t>(some AGC problems)</t>
  </si>
  <si>
    <t>Learn</t>
  </si>
  <si>
    <t>Innopolis Open18-19 E</t>
  </si>
  <si>
    <t>GP of Kazan J</t>
  </si>
  <si>
    <t>NP1823</t>
  </si>
  <si>
    <t>GP of Warsaw I</t>
  </si>
  <si>
    <t>JOI19 E</t>
  </si>
  <si>
    <t>GP of Daejeon K</t>
  </si>
  <si>
    <t>Tree DS (no LCT)</t>
  </si>
  <si>
    <t>(Chordal)(2)</t>
  </si>
  <si>
    <t>Cactus(13)</t>
  </si>
  <si>
    <t>(Determinant)(11)</t>
  </si>
  <si>
    <t>Fast(3)</t>
  </si>
  <si>
    <t>(k-MCSS)(0)</t>
  </si>
  <si>
    <t>(tree DS)(0)</t>
  </si>
  <si>
    <t>Kpop (border?)(13)</t>
  </si>
  <si>
    <t>(nim *)(7)</t>
  </si>
  <si>
    <t>(BBST)(60)</t>
  </si>
  <si>
    <t>Infernape(3)</t>
  </si>
  <si>
    <t>(ad hoc dp/bs)(0)</t>
  </si>
  <si>
    <t>Dedenne(1)</t>
  </si>
  <si>
    <t>(flow?)(2)</t>
  </si>
  <si>
    <t>Just on99 in general duhhhhhhhh</t>
  </si>
  <si>
    <t>SC1833</t>
  </si>
  <si>
    <t>IOI19 Skywalking</t>
  </si>
  <si>
    <t>OC182</t>
  </si>
  <si>
    <t>Wind of Change</t>
  </si>
  <si>
    <t>Unique Cities</t>
  </si>
  <si>
    <t>Paving Roads</t>
  </si>
  <si>
    <t>Jiry Matchings</t>
  </si>
  <si>
    <t>Pushdown</t>
  </si>
  <si>
    <t>Code Festival 17 final G</t>
  </si>
  <si>
    <t>https://atcoder.jp/contests/cf17-final-open/tasks/cf17_final_j</t>
  </si>
  <si>
    <t>Tree MST</t>
  </si>
  <si>
    <t>square869120</t>
  </si>
  <si>
    <t>1120E</t>
  </si>
  <si>
    <t>LOJ</t>
  </si>
  <si>
    <t>LOJ id</t>
  </si>
  <si>
    <t>Record</t>
  </si>
  <si>
    <t>Mutual 1953</t>
  </si>
  <si>
    <t>Mutual 1941</t>
  </si>
  <si>
    <t>Multual 1933</t>
  </si>
  <si>
    <t>Mutual 1911</t>
  </si>
  <si>
    <t>1007C</t>
  </si>
  <si>
    <t>minimum arboorscemce</t>
  </si>
  <si>
    <t>(POI Solving Streak)</t>
  </si>
  <si>
    <t>https://blog.csdn.net/qq_39972971/article/category/7673843/1</t>
  </si>
  <si>
    <t>Generating function</t>
  </si>
  <si>
    <t>https://blog.csdn.net/qq_39972971/article/category/7488208</t>
  </si>
  <si>
    <t>FWT</t>
  </si>
  <si>
    <t>http://entropyincreaser.blog.uoj.ac/blog/5217</t>
  </si>
  <si>
    <t>Jiawu</t>
  </si>
  <si>
    <t>Yiwei</t>
  </si>
  <si>
    <t>NOI 1-1</t>
  </si>
  <si>
    <t>NOI 1-2</t>
  </si>
  <si>
    <t>Bingshen</t>
  </si>
  <si>
    <t>NOI 2-2</t>
  </si>
  <si>
    <t>NOI 2-1</t>
  </si>
  <si>
    <t>Dingyou</t>
  </si>
  <si>
    <t>Wuxu</t>
  </si>
  <si>
    <t>889E</t>
  </si>
  <si>
    <t>https://atcoder.jp/contests/jag2018summer-day2</t>
  </si>
  <si>
    <t>1023G</t>
  </si>
  <si>
    <t>1070M</t>
  </si>
  <si>
    <t>PKUWC</t>
  </si>
  <si>
    <t>oiwiki</t>
  </si>
  <si>
    <t>ROI Archive</t>
  </si>
  <si>
    <t>Some Petrozavodsk</t>
  </si>
  <si>
    <t>947E</t>
  </si>
  <si>
    <t>Cactus</t>
  </si>
  <si>
    <t>SEERC</t>
  </si>
  <si>
    <t>1034C</t>
  </si>
  <si>
    <t>1034D</t>
  </si>
  <si>
    <t>1034E</t>
  </si>
  <si>
    <t>NOI 3-1</t>
  </si>
  <si>
    <t>NOI 3-2</t>
  </si>
  <si>
    <t>dp</t>
  </si>
  <si>
    <t>guess ans</t>
  </si>
  <si>
    <t>CTSC 18</t>
  </si>
  <si>
    <t>CTSC 19</t>
  </si>
  <si>
    <t>WC 18</t>
  </si>
  <si>
    <t>WC 19</t>
  </si>
  <si>
    <t>NP</t>
  </si>
  <si>
    <t>counting</t>
  </si>
  <si>
    <t>detail</t>
  </si>
  <si>
    <t>ROI 2019</t>
  </si>
  <si>
    <t>ROI 2018</t>
  </si>
  <si>
    <t>ROI 2017</t>
  </si>
  <si>
    <t>ROI 2016</t>
  </si>
  <si>
    <t>Matching game</t>
  </si>
  <si>
    <t>Centroid fun</t>
  </si>
  <si>
    <t>Cornell H</t>
  </si>
  <si>
    <t>Chordal Graphs</t>
  </si>
  <si>
    <t>1142E</t>
  </si>
  <si>
    <t>1083F</t>
  </si>
  <si>
    <t>730F</t>
  </si>
  <si>
    <t>730K</t>
  </si>
  <si>
    <t>Multi 19</t>
  </si>
  <si>
    <t>1119H</t>
  </si>
  <si>
    <t>ZJOI 18</t>
  </si>
  <si>
    <t>ZJOI 19</t>
  </si>
  <si>
    <t>NOI 18</t>
  </si>
  <si>
    <t>NOI 19</t>
  </si>
  <si>
    <t>BJOI 18</t>
  </si>
  <si>
    <t>725G</t>
  </si>
  <si>
    <t>WR</t>
  </si>
  <si>
    <t>Rating</t>
  </si>
  <si>
    <t>Max</t>
  </si>
  <si>
    <t>Contests</t>
  </si>
  <si>
    <t>Codeforces</t>
  </si>
  <si>
    <t>Deng Mingyang</t>
  </si>
  <si>
    <t>Leung Harris</t>
  </si>
  <si>
    <t>Zhou Yuyang</t>
  </si>
  <si>
    <t>Xu yixuan</t>
  </si>
  <si>
    <t>Zi Song Yeoh</t>
  </si>
  <si>
    <t>Gainullin Ildar</t>
  </si>
  <si>
    <t xml:space="preserve">Birkadze Nikoloz </t>
  </si>
  <si>
    <t>Lendvaj Dorijan</t>
  </si>
  <si>
    <t>Chen Sunli</t>
  </si>
  <si>
    <t>Lin William</t>
  </si>
  <si>
    <t>Ye Zhuorui</t>
  </si>
  <si>
    <t>Zhou Renfei</t>
  </si>
  <si>
    <t>Years Left</t>
  </si>
  <si>
    <t>Yoneda Masataka</t>
  </si>
  <si>
    <t>Name</t>
  </si>
  <si>
    <t>Max Pos.</t>
  </si>
  <si>
    <t>Dai Jiangqi</t>
  </si>
  <si>
    <t>Fang Tangqi</t>
  </si>
  <si>
    <t>BJOI 19</t>
  </si>
  <si>
    <t>ZOJ 48</t>
  </si>
  <si>
    <t>ZOJ 57</t>
  </si>
  <si>
    <t>CTSC 17</t>
  </si>
  <si>
    <t>AEHK</t>
  </si>
  <si>
    <t>ZJOI 17</t>
  </si>
  <si>
    <t>Centroid</t>
  </si>
  <si>
    <t>Difficulty</t>
  </si>
  <si>
    <t>d1B</t>
  </si>
  <si>
    <t>Given tree, for all x,  find u,v such that d(u,v) is largest and u,v is in [1..x]</t>
  </si>
  <si>
    <t xml:space="preserve">Golden Axe </t>
  </si>
  <si>
    <t>d1C~E?</t>
  </si>
  <si>
    <t>933E</t>
  </si>
  <si>
    <t>Moscow competition</t>
  </si>
  <si>
    <t>https://contest.yandex.ru/contest/14843/enter/</t>
  </si>
  <si>
    <t>1179E</t>
  </si>
  <si>
    <t>Sebez Tadija</t>
  </si>
  <si>
    <t>Delta</t>
  </si>
  <si>
    <t>-1</t>
  </si>
  <si>
    <t>0</t>
  </si>
  <si>
    <t>GCJ 2019</t>
  </si>
  <si>
    <t>RMI 2019</t>
  </si>
  <si>
    <t>q11,q22</t>
  </si>
  <si>
    <t>DIKM</t>
  </si>
  <si>
    <t>1246F</t>
  </si>
  <si>
    <t>Golden</t>
  </si>
  <si>
    <t>oi archive</t>
  </si>
  <si>
    <t>UR</t>
  </si>
  <si>
    <t>CEOI1511, GP of kazan A, new year prime contest 19</t>
  </si>
  <si>
    <t>luogu</t>
  </si>
  <si>
    <t>HNOI 19</t>
  </si>
  <si>
    <t>WC181, CTSC1812</t>
  </si>
  <si>
    <t xml:space="preserve">Multi tree </t>
  </si>
  <si>
    <t>保存回歸</t>
  </si>
  <si>
    <t>HNOI1923</t>
  </si>
  <si>
    <t>NOI 07</t>
  </si>
  <si>
    <t>Pigeon</t>
  </si>
  <si>
    <t>CTSC 1621</t>
  </si>
  <si>
    <t>HNOI 18</t>
  </si>
  <si>
    <t>BJOI 14</t>
  </si>
  <si>
    <t>HNOI 17</t>
  </si>
  <si>
    <t>HNOI 16</t>
  </si>
  <si>
    <t>Siberia</t>
  </si>
  <si>
    <t>Poland</t>
  </si>
  <si>
    <t>ICPC</t>
  </si>
  <si>
    <t>286E</t>
  </si>
  <si>
    <t>NOI 17</t>
  </si>
  <si>
    <t>THU 17</t>
  </si>
  <si>
    <t>JSOI 19</t>
  </si>
  <si>
    <t>WC 17</t>
  </si>
  <si>
    <t>THUPC 19</t>
  </si>
  <si>
    <t>THUWC 17</t>
  </si>
  <si>
    <t>PKUSC 18</t>
  </si>
  <si>
    <t>Ynoi</t>
  </si>
  <si>
    <t>THUSC</t>
  </si>
  <si>
    <t>FFA</t>
  </si>
  <si>
    <t>voting</t>
  </si>
  <si>
    <t>2 forests</t>
  </si>
  <si>
    <t>Hanoi</t>
  </si>
  <si>
    <t>https://oi-wiki.org/graph/dynamic-tree-divide/</t>
  </si>
  <si>
    <t>dynamic centroid decomp</t>
  </si>
  <si>
    <t>736D</t>
  </si>
  <si>
    <t>Cow coupons</t>
  </si>
  <si>
    <t>http://www.usaco.org/index.php?page=viewproblem2&amp;cpid=118</t>
  </si>
  <si>
    <t>ZJOI 16</t>
  </si>
  <si>
    <t>ZJOI 15</t>
  </si>
  <si>
    <t>ZJOi 14</t>
  </si>
  <si>
    <t>http://static.icpckorea.net/2019/problems.pdf</t>
  </si>
  <si>
    <t>ICPC Bin</t>
  </si>
  <si>
    <t>DEGK</t>
  </si>
  <si>
    <t>精英培训</t>
    <phoneticPr fontId="2" type="noConversion"/>
  </si>
  <si>
    <t>刘宇豪</t>
    <phoneticPr fontId="9" type="noConversion"/>
  </si>
  <si>
    <t>陆宏</t>
    <phoneticPr fontId="2" type="noConversion"/>
  </si>
  <si>
    <r>
      <t> </t>
    </r>
    <r>
      <rPr>
        <sz val="11"/>
        <color theme="1"/>
        <rFont val="宋体"/>
        <family val="3"/>
        <charset val="134"/>
      </rPr>
      <t>谌星宇</t>
    </r>
  </si>
  <si>
    <t>顾奕成</t>
    <phoneticPr fontId="2" type="noConversion"/>
  </si>
  <si>
    <t>钟雨薇</t>
    <phoneticPr fontId="9" type="noConversion"/>
  </si>
  <si>
    <t>蒋轩林</t>
    <phoneticPr fontId="2" type="noConversion"/>
  </si>
  <si>
    <t>邓晗</t>
    <phoneticPr fontId="2" type="noConversion"/>
  </si>
  <si>
    <t>徐源</t>
    <phoneticPr fontId="9" type="noConversion"/>
  </si>
  <si>
    <t>高麟翔</t>
    <phoneticPr fontId="9" type="noConversion"/>
  </si>
  <si>
    <t>徐哲安</t>
    <phoneticPr fontId="2" type="noConversion"/>
  </si>
  <si>
    <t>张博为</t>
    <phoneticPr fontId="10" type="noConversion"/>
  </si>
  <si>
    <t>丁晓漫</t>
    <phoneticPr fontId="9" type="noConversion"/>
  </si>
  <si>
    <t>邱天异</t>
    <phoneticPr fontId="2" type="noConversion"/>
  </si>
  <si>
    <t>周欣</t>
    <phoneticPr fontId="9" type="noConversion"/>
  </si>
  <si>
    <t>黄子宽</t>
    <phoneticPr fontId="9" type="noConversion"/>
  </si>
  <si>
    <t>代晨昕</t>
    <phoneticPr fontId="9" type="noConversion"/>
  </si>
  <si>
    <t>戴江齐</t>
    <phoneticPr fontId="9" type="noConversion"/>
  </si>
  <si>
    <r>
      <t> </t>
    </r>
    <r>
      <rPr>
        <sz val="11"/>
        <color theme="1"/>
        <rFont val="宋体"/>
        <family val="3"/>
        <charset val="134"/>
      </rPr>
      <t>林昊翰</t>
    </r>
  </si>
  <si>
    <t>张隽恺</t>
    <phoneticPr fontId="9" type="noConversion"/>
  </si>
  <si>
    <t>钱易</t>
    <phoneticPr fontId="2" type="noConversion"/>
  </si>
  <si>
    <t>https://atcoder.jp/contests/agc023/tasks/agc023_e</t>
  </si>
  <si>
    <t>agc023_e</t>
  </si>
  <si>
    <t>https://atcoder.jp/contests/agc032/tasks/agc032_f</t>
  </si>
  <si>
    <t>agc032_f</t>
  </si>
  <si>
    <t>https://codeforces.com/contest/516/problem/D</t>
  </si>
  <si>
    <t>cf516D</t>
  </si>
  <si>
    <t>是</t>
    <phoneticPr fontId="2" type="noConversion"/>
  </si>
  <si>
    <t>时中</t>
    <phoneticPr fontId="2" type="noConversion"/>
  </si>
  <si>
    <t>https://atcoder.jp/contests/arc098/tasks/arc098_d</t>
  </si>
  <si>
    <t>arc098_f</t>
  </si>
  <si>
    <t>https://codeforces.com/contest/679/problem/E</t>
  </si>
  <si>
    <t>cf679E</t>
  </si>
  <si>
    <t>https://codeforces.com/contest/506/problem/C</t>
    <phoneticPr fontId="2" type="noConversion"/>
  </si>
  <si>
    <t>cf506C</t>
    <phoneticPr fontId="2" type="noConversion"/>
  </si>
  <si>
    <t>刘肖</t>
    <phoneticPr fontId="2" type="noConversion"/>
  </si>
  <si>
    <t>https://atcoder.jp/contests/agc023/tasks/agc023_d</t>
  </si>
  <si>
    <t>agc023_d</t>
  </si>
  <si>
    <t>https://atcoder.jp/contests/agc032/tasks/agc032_e</t>
  </si>
  <si>
    <t>agc032_e</t>
  </si>
  <si>
    <t>https://codeforces.com/contest/555/problem/E</t>
  </si>
  <si>
    <t>cf555E</t>
  </si>
  <si>
    <t>安博施</t>
  </si>
  <si>
    <t>https://atcoder.jp/contests/agc022/tasks/agc022_e</t>
  </si>
  <si>
    <t>agc022_e</t>
  </si>
  <si>
    <t>https://atcoder.jp/contests/agc029/tasks/agc029_f</t>
  </si>
  <si>
    <t>agc029_f</t>
  </si>
  <si>
    <t>https://codeforces.com/contest/576/problem/D</t>
  </si>
  <si>
    <t>cf576D</t>
  </si>
  <si>
    <t>陈宇</t>
  </si>
  <si>
    <t>https://atcoder.jp/contests/agc039/tasks/agc039_d</t>
  </si>
  <si>
    <t>agc039_d</t>
  </si>
  <si>
    <t>https://codeforces.com/contest/639/problem/F</t>
  </si>
  <si>
    <t>cf639F</t>
  </si>
  <si>
    <t>https://codeforces.com/contest/506/problem/E</t>
    <phoneticPr fontId="2" type="noConversion"/>
  </si>
  <si>
    <t>cf506E</t>
  </si>
  <si>
    <t>左骏驰</t>
  </si>
  <si>
    <t>https://atcoder.jp/contests/agc022/tasks/agc022_f</t>
  </si>
  <si>
    <t>agc022_f</t>
  </si>
  <si>
    <t>https://atcoder.jp/contests/agc028/tasks/agc028_e</t>
  </si>
  <si>
    <t>agc028_e</t>
  </si>
  <si>
    <t>https://codeforces.com/contest/512/problem/D</t>
    <phoneticPr fontId="2" type="noConversion"/>
  </si>
  <si>
    <t>cf512D</t>
  </si>
  <si>
    <t>李天晓</t>
  </si>
  <si>
    <t>https://atcoder.jp/contests/agc020/tasks/agc020_f</t>
  </si>
  <si>
    <t>agc020_f</t>
  </si>
  <si>
    <t>https://atcoder.jp/contests/agc037/tasks/agc037_e</t>
  </si>
  <si>
    <t>agc037_e</t>
  </si>
  <si>
    <t>https://codeforces.com/contest/559/problem/E</t>
  </si>
  <si>
    <t>cf559E</t>
  </si>
  <si>
    <t>李白天</t>
    <rPh sb="0" eb="1">
      <t>l'b't</t>
    </rPh>
    <phoneticPr fontId="2" type="noConversion"/>
  </si>
  <si>
    <t>https://atcoder.jp/contests/agc039/tasks/agc039_f</t>
  </si>
  <si>
    <t>agc039_f</t>
  </si>
  <si>
    <t>https://codeforces.com/contest/639/problem/E</t>
  </si>
  <si>
    <t>cf639E</t>
  </si>
  <si>
    <t>https://codeforces.com/contest/575/problem/A</t>
  </si>
  <si>
    <t>cf575A</t>
  </si>
  <si>
    <t>袁桢淏</t>
  </si>
  <si>
    <t>https://atcoder.jp/contests/agc031/tasks/agc031_f</t>
  </si>
  <si>
    <t>agc031_f</t>
  </si>
  <si>
    <t>https://atcoder.jp/contests/agc033/tasks/agc033_d</t>
  </si>
  <si>
    <t>agc033_d</t>
  </si>
  <si>
    <t>https://codeforces.com/contest/547/problem/D</t>
  </si>
  <si>
    <t>cf547D</t>
  </si>
  <si>
    <t>王慧</t>
  </si>
  <si>
    <t>https://atcoder.jp/contests/arc097/tasks/arc097_d</t>
  </si>
  <si>
    <t>arc097_f</t>
  </si>
  <si>
    <t>https://codeforces.com/contest/671/problem/D</t>
  </si>
  <si>
    <t>cf671D</t>
  </si>
  <si>
    <t>https://codeforces.com/contest/547/problem/E</t>
  </si>
  <si>
    <t>cf547E</t>
  </si>
  <si>
    <t>何文阳</t>
  </si>
  <si>
    <t>https://atcoder.jp/contests/arc096/tasks/arc096_d</t>
  </si>
  <si>
    <t>arc096_f</t>
  </si>
  <si>
    <t>https://codeforces.com/contest/704/problem/D</t>
  </si>
  <si>
    <t>cf704D</t>
  </si>
  <si>
    <t>https://codeforces.com/contest/576/problem/E</t>
  </si>
  <si>
    <t>cf576E</t>
  </si>
  <si>
    <t>蒋凌宇</t>
  </si>
  <si>
    <t>https://atcoder.jp/contests/agc027/tasks/agc027_d</t>
  </si>
  <si>
    <t>agc027_d</t>
  </si>
  <si>
    <t>https://atcoder.jp/contests/agc030/tasks/agc030_e</t>
  </si>
  <si>
    <t>agc030_e</t>
  </si>
  <si>
    <t>https://codeforces.com/contest/516/problem/E</t>
  </si>
  <si>
    <t>cf516E</t>
  </si>
  <si>
    <t>吴清月</t>
  </si>
  <si>
    <t>https://atcoder.jp/contests/agc025/tasks/agc025_d</t>
  </si>
  <si>
    <t>agc025_d</t>
  </si>
  <si>
    <t>https://atcoder.jp/contests/agc035/tasks/agc035_e</t>
  </si>
  <si>
    <t>agc035_e</t>
  </si>
  <si>
    <t>https://codeforces.com/contest/578/problem/E</t>
  </si>
  <si>
    <t>cf578E</t>
  </si>
  <si>
    <t>魏精</t>
  </si>
  <si>
    <t>https://atcoder.jp/contests/arc099/tasks/arc099_d</t>
  </si>
  <si>
    <t>arc099_f</t>
  </si>
  <si>
    <t>https://codeforces.com/contest/704/problem/B</t>
  </si>
  <si>
    <t>cf704B</t>
  </si>
  <si>
    <t>https://codeforces.com/contest/578/problem/F</t>
  </si>
  <si>
    <t>cf578F</t>
  </si>
  <si>
    <t>陈孙立</t>
  </si>
  <si>
    <t>https://atcoder.jp/contests/agc020/tasks/agc020_d</t>
  </si>
  <si>
    <t>agc020_d</t>
  </si>
  <si>
    <t>https://codeforces.com/contest/634/problem/F</t>
  </si>
  <si>
    <t>cf634F</t>
  </si>
  <si>
    <t>https://codeforces.com/contest/582/problem/D</t>
  </si>
  <si>
    <t>cf582D</t>
  </si>
  <si>
    <t>潘骏跃</t>
  </si>
  <si>
    <t>https://atcoder.jp/contests/arc089/tasks/arc089_d</t>
  </si>
  <si>
    <t>arc089_f</t>
  </si>
  <si>
    <t>https://codeforces.com/contest/698/problem/D</t>
  </si>
  <si>
    <t>cf698D</t>
  </si>
  <si>
    <t>https://codeforces.com/contest/526/problem/G</t>
  </si>
  <si>
    <t>cf526G</t>
  </si>
  <si>
    <t>党星宇</t>
  </si>
  <si>
    <t>https://atcoder.jp/contests/agc026/tasks/agc026_d</t>
  </si>
  <si>
    <t>agc026_d</t>
  </si>
  <si>
    <t>https://atcoder.jp/contests/agc030/tasks/agc030_f</t>
  </si>
  <si>
    <t>agc030_f</t>
  </si>
  <si>
    <t>https://codeforces.com/contest/521/problem/E</t>
  </si>
  <si>
    <t>cf521E</t>
  </si>
  <si>
    <t>陈峻宇</t>
  </si>
  <si>
    <t>https://atcoder.jp/contests/agc020/tasks/agc020_e</t>
  </si>
  <si>
    <t>agc020_e</t>
  </si>
  <si>
    <t>https://atcoder.jp/contests/agc037/tasks/agc037_d</t>
  </si>
  <si>
    <t>agc037_d</t>
  </si>
  <si>
    <t>https://codeforces.com/contest/526/problem/F</t>
  </si>
  <si>
    <t>cf526F</t>
  </si>
  <si>
    <t>曹天佑</t>
  </si>
  <si>
    <t>https://atcoder.jp/contests/agc025/tasks/agc025_f</t>
  </si>
  <si>
    <t>agc025_f</t>
  </si>
  <si>
    <t>https://atcoder.jp/contests/agc039/tasks/agc039_e</t>
  </si>
  <si>
    <t>agc039_e</t>
  </si>
  <si>
    <t>https://codeforces.com/contest/582/problem/E</t>
  </si>
  <si>
    <t>cf582E</t>
  </si>
  <si>
    <t>孙诺舟</t>
  </si>
  <si>
    <t>https://atcoder.jp/contests/agc024/tasks/agc024_d</t>
  </si>
  <si>
    <t>agc024_d</t>
  </si>
  <si>
    <t>https://atcoder.jp/contests/agc032/tasks/agc032_d</t>
  </si>
  <si>
    <t>agc032_d</t>
  </si>
  <si>
    <t>https://codeforces.com/contest/538/problem/H</t>
  </si>
  <si>
    <t>cf538H</t>
  </si>
  <si>
    <t>王展鹏</t>
  </si>
  <si>
    <t>https://atcoder.jp/contests/arc100/tasks/arc100_d</t>
  </si>
  <si>
    <t>arc100_f</t>
  </si>
  <si>
    <t>https://codeforces.com/contest/704/problem/C</t>
  </si>
  <si>
    <t>cf704C</t>
  </si>
  <si>
    <t>https://codeforces.com/contest/568/problem/E</t>
  </si>
  <si>
    <t>cf568E</t>
  </si>
  <si>
    <t>林立</t>
  </si>
  <si>
    <t>https://atcoder.jp/contests/agc025/tasks/agc025_e</t>
  </si>
  <si>
    <t>agc025_e</t>
  </si>
  <si>
    <t>https://codeforces.com/contest/666/problem/E</t>
  </si>
  <si>
    <t>cf666E</t>
  </si>
  <si>
    <t>https://codeforces.com/contest/568/problem/C</t>
  </si>
  <si>
    <t>cf568C</t>
  </si>
  <si>
    <t>周书予</t>
  </si>
  <si>
    <t>https://atcoder.jp/contests/agc023/tasks/agc023_f</t>
  </si>
  <si>
    <t>agc023_f</t>
  </si>
  <si>
    <t>https://atcoder.jp/contests/agc032/tasks/agc032_c</t>
  </si>
  <si>
    <t>agc032_c</t>
  </si>
  <si>
    <t>https://codeforces.com/contest/585/problem/E</t>
  </si>
  <si>
    <t>cf585E</t>
  </si>
  <si>
    <t>房励行</t>
  </si>
  <si>
    <t>https://atcoder.jp/contests/agc028/tasks/agc028_c</t>
  </si>
  <si>
    <t>agc028_c</t>
  </si>
  <si>
    <t>https://atcoder.jp/contests/agc036/tasks/agc036_f</t>
  </si>
  <si>
    <t>agc036_f</t>
  </si>
  <si>
    <t>https://codeforces.com/contest/521/problem/D</t>
  </si>
  <si>
    <t>cf521D</t>
  </si>
  <si>
    <t>甄子豪</t>
  </si>
  <si>
    <t>https://atcoder.jp/contests/arc095/tasks/arc095_d</t>
  </si>
  <si>
    <t>arc095_f</t>
  </si>
  <si>
    <t>https://codeforces.com/contest/708/problem/D</t>
  </si>
  <si>
    <t>cf708D</t>
  </si>
  <si>
    <t>https://codeforces.com/contest/585/problem/F</t>
  </si>
  <si>
    <t>cf585F</t>
  </si>
  <si>
    <t>周镇东</t>
  </si>
  <si>
    <t>https://atcoder.jp/contests/arc101/tasks/arc101_c</t>
  </si>
  <si>
    <t>arc101_e</t>
  </si>
  <si>
    <t>https://codeforces.com/contest/671/problem/E</t>
  </si>
  <si>
    <t>cf671E</t>
  </si>
  <si>
    <t>https://codeforces.com/contest/504/problem/E</t>
    <phoneticPr fontId="2" type="noConversion"/>
  </si>
  <si>
    <t>cf504E</t>
    <phoneticPr fontId="2" type="noConversion"/>
  </si>
  <si>
    <t>陈枫</t>
  </si>
  <si>
    <t>https://atcoder.jp/contests/agc028/tasks/agc028_f2</t>
  </si>
  <si>
    <t>agc028_f</t>
  </si>
  <si>
    <t>https://atcoder.jp/contests/agc035/tasks/agc035_f</t>
  </si>
  <si>
    <t>agc035_f</t>
  </si>
  <si>
    <t>https://codeforces.com/contest/575/problem/I</t>
  </si>
  <si>
    <t>cf575I</t>
  </si>
  <si>
    <t>曾致远</t>
  </si>
  <si>
    <t>https://atcoder.jp/contests/arc091/tasks/arc091_d</t>
  </si>
  <si>
    <t>arc091_f</t>
  </si>
  <si>
    <t>https://codeforces.com/contest/674/problem/F</t>
  </si>
  <si>
    <t>cf674F</t>
  </si>
  <si>
    <t>https://codeforces.com/contest/587/problem/D</t>
  </si>
  <si>
    <t>cf587D</t>
  </si>
  <si>
    <t>屠学畅</t>
  </si>
  <si>
    <t>https://atcoder.jp/contests/arc096/tasks/arc096_c</t>
  </si>
  <si>
    <t>arc096_e</t>
  </si>
  <si>
    <t>https://codeforces.com/contest/685/problem/C</t>
  </si>
  <si>
    <t>cf685C</t>
  </si>
  <si>
    <t>https://codeforces.com/contest/587/problem/F</t>
  </si>
  <si>
    <t>cf587F</t>
  </si>
  <si>
    <t>陈立言</t>
  </si>
  <si>
    <t>https://atcoder.jp/contests/agc026/tasks/agc026_e</t>
  </si>
  <si>
    <t>agc026_e</t>
  </si>
  <si>
    <t>https://atcoder.jp/contests/agc031/tasks/agc031_d</t>
  </si>
  <si>
    <t>agc031_d</t>
  </si>
  <si>
    <t>https://codeforces.com/contest/590/problem/E</t>
  </si>
  <si>
    <t>cf590E</t>
  </si>
  <si>
    <t>郑钧天</t>
  </si>
  <si>
    <t>https://atcoder.jp/contests/agc021/tasks/agc021_e</t>
  </si>
  <si>
    <t>agc021_e</t>
  </si>
  <si>
    <t>https://atcoder.jp/contests/agc036/tasks/agc036_e</t>
  </si>
  <si>
    <t>agc036_e</t>
  </si>
  <si>
    <t>https://codeforces.com/contest/603/problem/E</t>
  </si>
  <si>
    <t>cf603E</t>
  </si>
  <si>
    <t>李骥</t>
  </si>
  <si>
    <t>https://atcoder.jp/contests/arc093/tasks/arc093_d</t>
  </si>
  <si>
    <t>arc093_f</t>
  </si>
  <si>
    <t>https://codeforces.com/contest/708/problem/E</t>
  </si>
  <si>
    <t>cf708E</t>
  </si>
  <si>
    <t>https://codeforces.com/contest/571/problem/D</t>
  </si>
  <si>
    <t>cf571D</t>
  </si>
  <si>
    <t>卞浏予</t>
  </si>
  <si>
    <t>https://atcoder.jp/contests/agc029/tasks/agc029_c</t>
  </si>
  <si>
    <t>agc029_c</t>
  </si>
  <si>
    <t>https://atcoder.jp/contests/agc037/tasks/agc037_f</t>
  </si>
  <si>
    <t>agc037_f</t>
  </si>
  <si>
    <t>https://codeforces.com/contest/553/problem/E</t>
  </si>
  <si>
    <t>cf553E</t>
  </si>
  <si>
    <t>张好风</t>
  </si>
  <si>
    <t>https://atcoder.jp/contests/agc024/tasks/agc024_e</t>
  </si>
  <si>
    <t>agc024_e</t>
  </si>
  <si>
    <t>https://atcoder.jp/contests/agc027/tasks/agc027_f</t>
    <phoneticPr fontId="2" type="noConversion"/>
  </si>
  <si>
    <t>agc027_f</t>
  </si>
  <si>
    <t>https://codeforces.com/contest/536/problem/D</t>
  </si>
  <si>
    <t>cf536D</t>
  </si>
  <si>
    <t>高子翼</t>
  </si>
  <si>
    <t>https://atcoder.jp/contests/agc028/tasks/agc028_d</t>
  </si>
  <si>
    <t>agc028_d</t>
  </si>
  <si>
    <t>https://atcoder.jp/contests/agc031/tasks/agc031_e</t>
  </si>
  <si>
    <t>agc031_e</t>
  </si>
  <si>
    <t>https://codeforces.com/contest/605/problem/E</t>
  </si>
  <si>
    <t>cf605E</t>
  </si>
  <si>
    <t>方汤骐</t>
  </si>
  <si>
    <t>https://atcoder.jp/contests/arc102/tasks/arc102_d</t>
  </si>
  <si>
    <t>arc102_f</t>
  </si>
  <si>
    <t>https://codeforces.com/contest/666/problem/D</t>
  </si>
  <si>
    <t>cf666D</t>
  </si>
  <si>
    <t>https://codeforces.com/contest/626/problem/G</t>
  </si>
  <si>
    <t>cf626G</t>
  </si>
  <si>
    <t>虞皓翔</t>
  </si>
  <si>
    <t>https://atcoder.jp/contests/agc027/tasks/agc027_e</t>
  </si>
  <si>
    <t>agc027_e</t>
  </si>
  <si>
    <t>https://atcoder.jp/contests/agc036/tasks/agc036_d</t>
  </si>
  <si>
    <t>agc036_d</t>
  </si>
  <si>
    <t>https://codeforces.com/contest/611/problem/H</t>
  </si>
  <si>
    <t>cf611H</t>
  </si>
  <si>
    <t>林凯风</t>
  </si>
  <si>
    <t>https://atcoder.jp/contests/agc029/tasks/agc029_e</t>
  </si>
  <si>
    <t>agc029_e</t>
  </si>
  <si>
    <t>https://atcoder.jp/contests/agc038/tasks/agc038_f</t>
  </si>
  <si>
    <t>agc038_f</t>
  </si>
  <si>
    <t>https://codeforces.com/contest/528/problem/C</t>
  </si>
  <si>
    <t>cf528C</t>
  </si>
  <si>
    <t>袁无为</t>
  </si>
  <si>
    <t>AC</t>
    <phoneticPr fontId="2" type="noConversion"/>
  </si>
  <si>
    <t>https://atcoder.jp/contests/agc021/tasks/agc021_f</t>
  </si>
  <si>
    <t>agc021_f</t>
  </si>
  <si>
    <t>https://atcoder.jp/contests/agc033/tasks/agc033_e</t>
  </si>
  <si>
    <t>agc033_e</t>
  </si>
  <si>
    <t>https://codeforces.com/contest/613/problem/E</t>
  </si>
  <si>
    <t>cf613E</t>
  </si>
  <si>
    <t>姜迅驰</t>
  </si>
  <si>
    <t>https://atcoder.jp/contests/agc022/tasks/agc022_d</t>
  </si>
  <si>
    <t>agc022_d</t>
  </si>
  <si>
    <t>https://atcoder.jp/contests/agc034/tasks/agc034_e</t>
  </si>
  <si>
    <t>agc034_e</t>
  </si>
  <si>
    <t>https://codeforces.com/contest/566/problem/E</t>
  </si>
  <si>
    <t>cf566E</t>
  </si>
  <si>
    <t>蒋明润</t>
  </si>
  <si>
    <t>https://atcoder.jp/contests/arc092/tasks/arc092_d</t>
  </si>
  <si>
    <t>arc092_f</t>
  </si>
  <si>
    <t>https://codeforces.com/contest/700/problem/E</t>
  </si>
  <si>
    <t>cf700E</t>
  </si>
  <si>
    <t>https://codeforces.com/contest/566/problem/C</t>
  </si>
  <si>
    <t>cf566C</t>
  </si>
  <si>
    <t>周任飞</t>
  </si>
  <si>
    <t>https://atcoder.jp/contests/arc101/tasks/arc101_d</t>
  </si>
  <si>
    <t>arc101_f</t>
  </si>
  <si>
    <t>https://codeforces.com/contest/674/problem/D</t>
  </si>
  <si>
    <t>cf674D</t>
  </si>
  <si>
    <t>https://codeforces.com/contest/538/problem/G</t>
  </si>
  <si>
    <t>cf538G</t>
  </si>
  <si>
    <t>周楷文</t>
  </si>
  <si>
    <t>https://atcoder.jp/contests/agc033/tasks/agc033_f</t>
    <phoneticPr fontId="2" type="noConversion"/>
  </si>
  <si>
    <t>agc033_f</t>
  </si>
  <si>
    <t>https://atcoder.jp/contests/agc035/tasks/agc035_d</t>
  </si>
  <si>
    <t>agc035_d</t>
  </si>
  <si>
    <t>https://codeforces.com/contest/627/problem/F</t>
  </si>
  <si>
    <t>cf627F</t>
  </si>
  <si>
    <t>罗煜翔</t>
  </si>
  <si>
    <t>https://atcoder.jp/contests/arc103/tasks/arc103_b</t>
  </si>
  <si>
    <t>arc103_d</t>
  </si>
  <si>
    <t>https://codeforces.com/contest/704/problem/E</t>
  </si>
  <si>
    <t>cf704E</t>
  </si>
  <si>
    <t>https://codeforces.com/contest/573/problem/E</t>
  </si>
  <si>
    <t>cf573E</t>
  </si>
  <si>
    <t>徐翊轩</t>
  </si>
  <si>
    <t>https://atcoder.jp/contests/arc093/tasks/arc093_c</t>
  </si>
  <si>
    <t>arc093_e</t>
  </si>
  <si>
    <t>https://codeforces.com/contest/696/problem/F</t>
  </si>
  <si>
    <t>cf696F</t>
  </si>
  <si>
    <t>https://codeforces.com/contest/571/problem/E</t>
  </si>
  <si>
    <t>cf571E</t>
  </si>
  <si>
    <t>马耀华</t>
  </si>
  <si>
    <t>https://atcoder.jp/contests/agc024/tasks/agc024_f</t>
  </si>
  <si>
    <t>agc024_f</t>
  </si>
  <si>
    <t>https://atcoder.jp/contests/agc034/tasks/agc034_d</t>
  </si>
  <si>
    <t>agc034_d</t>
  </si>
  <si>
    <t>https://codeforces.com/contest/611/problem/G</t>
  </si>
  <si>
    <t>cf611G</t>
  </si>
  <si>
    <t>李佳衡</t>
  </si>
  <si>
    <t>https://atcoder.jp/contests/agc030/tasks/agc030_c</t>
  </si>
  <si>
    <t>agc030_c</t>
  </si>
  <si>
    <t>https://atcoder.jp/contests/agc038/tasks/agc038_e</t>
  </si>
  <si>
    <t>agc038_e</t>
  </si>
  <si>
    <t>https://codeforces.com/contest/607/problem/E</t>
  </si>
  <si>
    <t>cf607E</t>
  </si>
  <si>
    <t>叶卓睿</t>
  </si>
  <si>
    <t>https://atcoder.jp/contests/agc026/tasks/agc026_f</t>
  </si>
  <si>
    <t>agc026_f</t>
  </si>
  <si>
    <t>https://atcoder.jp/contests/agc035/tasks/agc035_c</t>
  </si>
  <si>
    <t>agc035_c</t>
    <phoneticPr fontId="2" type="noConversion"/>
  </si>
  <si>
    <t>https://codeforces.com/contest/575/problem/E</t>
  </si>
  <si>
    <t>cf575E</t>
  </si>
  <si>
    <t>任清宇</t>
  </si>
  <si>
    <t>https://atcoder.jp/contests/agc030/tasks/agc030_d</t>
  </si>
  <si>
    <t>agc030_d</t>
  </si>
  <si>
    <t>https://atcoder.jp/contests/agc034/tasks/agc034_f</t>
  </si>
  <si>
    <t>agc034_f</t>
  </si>
  <si>
    <t>https://codeforces.com/contest/594/problem/E</t>
  </si>
  <si>
    <t>cf594E</t>
  </si>
  <si>
    <t>张哲宇</t>
  </si>
  <si>
    <t>https://atcoder.jp/contests/arc103/tasks/arc103_d</t>
    <phoneticPr fontId="2" type="noConversion"/>
  </si>
  <si>
    <t>arc103_f</t>
  </si>
  <si>
    <t>https://codeforces.com/contest/674/problem/G</t>
  </si>
  <si>
    <t>cf674G</t>
  </si>
  <si>
    <t>https://codeforces.com/contest/549/problem/E</t>
  </si>
  <si>
    <t>cf549E</t>
  </si>
  <si>
    <t>周雨扬</t>
  </si>
  <si>
    <t>链接</t>
    <phoneticPr fontId="2" type="noConversion"/>
  </si>
  <si>
    <t>试题三</t>
    <phoneticPr fontId="2" type="noConversion"/>
  </si>
  <si>
    <t>试题二</t>
    <phoneticPr fontId="2" type="noConversion"/>
  </si>
  <si>
    <t>试题一</t>
    <phoneticPr fontId="2" type="noConversion"/>
  </si>
  <si>
    <t>是否集训队</t>
    <phoneticPr fontId="2" type="noConversion"/>
  </si>
  <si>
    <t>姓名</t>
  </si>
  <si>
    <t>序号</t>
    <phoneticPr fontId="2" type="noConversion"/>
  </si>
  <si>
    <t>1000G</t>
  </si>
  <si>
    <t>Korean</t>
  </si>
  <si>
    <t>6</t>
  </si>
  <si>
    <t>4</t>
  </si>
  <si>
    <t>28</t>
  </si>
  <si>
    <t>47</t>
  </si>
  <si>
    <t>31</t>
  </si>
  <si>
    <t>60</t>
  </si>
  <si>
    <t>11</t>
  </si>
  <si>
    <t>34</t>
  </si>
  <si>
    <t>8</t>
  </si>
  <si>
    <t>17</t>
  </si>
  <si>
    <t>3</t>
  </si>
  <si>
    <t>1</t>
  </si>
  <si>
    <t>54</t>
  </si>
  <si>
    <t>5</t>
  </si>
  <si>
    <t>56</t>
  </si>
  <si>
    <t>38</t>
  </si>
  <si>
    <t>51</t>
  </si>
  <si>
    <t>36</t>
  </si>
  <si>
    <t>2</t>
  </si>
  <si>
    <t>29</t>
  </si>
  <si>
    <t>33</t>
  </si>
  <si>
    <t>18</t>
  </si>
  <si>
    <t>40</t>
  </si>
  <si>
    <t>30</t>
  </si>
  <si>
    <t>25</t>
  </si>
  <si>
    <t>12</t>
  </si>
  <si>
    <t>14</t>
  </si>
  <si>
    <t>15</t>
  </si>
  <si>
    <t>32</t>
  </si>
  <si>
    <t>58</t>
  </si>
  <si>
    <t>57</t>
  </si>
  <si>
    <t>44</t>
  </si>
  <si>
    <t>21</t>
  </si>
  <si>
    <t>62</t>
  </si>
  <si>
    <t>Equals to moscow workshop 5</t>
  </si>
  <si>
    <t>3H</t>
  </si>
  <si>
    <t>4J</t>
  </si>
  <si>
    <t>5B</t>
  </si>
  <si>
    <t>3I</t>
  </si>
  <si>
    <t>3B</t>
  </si>
  <si>
    <t>4L</t>
  </si>
  <si>
    <t>3C</t>
  </si>
  <si>
    <t>3D</t>
  </si>
  <si>
    <t>Worm</t>
  </si>
  <si>
    <t>Grid constructive</t>
  </si>
  <si>
    <t>DAG random</t>
  </si>
  <si>
    <t>JAG</t>
  </si>
  <si>
    <t>Permutation count</t>
  </si>
  <si>
    <t>Bear Roaring weird</t>
  </si>
  <si>
    <t>Cutting rectangle</t>
  </si>
  <si>
    <t>35</t>
  </si>
  <si>
    <t>6B</t>
  </si>
  <si>
    <t>Weird matching</t>
  </si>
  <si>
    <t>43</t>
  </si>
  <si>
    <t>55</t>
  </si>
  <si>
    <t>Weird summation</t>
  </si>
  <si>
    <t>7K</t>
  </si>
  <si>
    <t>Stable marriage</t>
  </si>
  <si>
    <t>7H</t>
  </si>
  <si>
    <t>WTF game</t>
  </si>
  <si>
    <t>2G</t>
  </si>
  <si>
    <t>4M</t>
  </si>
  <si>
    <t>zoj48 friend</t>
  </si>
  <si>
    <t>Moscow</t>
  </si>
  <si>
    <t>Sliding Tiles</t>
  </si>
  <si>
    <t>Chordal</t>
  </si>
  <si>
    <t>UR 8B</t>
  </si>
  <si>
    <t>SCC</t>
  </si>
  <si>
    <t>Matroid</t>
  </si>
  <si>
    <t>Random</t>
  </si>
  <si>
    <t>EC Final</t>
  </si>
  <si>
    <t>NERC</t>
  </si>
  <si>
    <t>300iq 1</t>
  </si>
  <si>
    <t>skywalkert 1</t>
  </si>
  <si>
    <t>Yandex cup</t>
  </si>
  <si>
    <t>adamant</t>
  </si>
  <si>
    <t>hacking</t>
  </si>
  <si>
    <t>Multi U</t>
  </si>
  <si>
    <t>19,18</t>
  </si>
  <si>
    <t>Weird DS</t>
  </si>
  <si>
    <t>1053E</t>
  </si>
  <si>
    <t>https://open.kattis.com/contests/nwerc19open</t>
  </si>
  <si>
    <t>NWERC</t>
  </si>
  <si>
    <t>7I</t>
  </si>
  <si>
    <t>nowcoder</t>
  </si>
  <si>
    <t>X-Round (luogu)</t>
  </si>
  <si>
    <t>CometOJ</t>
  </si>
  <si>
    <t>uoj</t>
  </si>
  <si>
    <t>loj</t>
  </si>
  <si>
    <t>zx2003</t>
  </si>
  <si>
    <t>--</t>
  </si>
  <si>
    <t>+2</t>
  </si>
  <si>
    <t>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</si>
</sst>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Open Sans"/>
    </font>
    <font>
      <sz val="10"/>
      <name val="Arial"/>
      <family val="2"/>
    </font>
    <font>
      <u/>
      <sz val="10"/>
      <color rgb="FF1155CC"/>
      <name val="Open Sans"/>
    </font>
    <font>
      <u/>
      <sz val="10"/>
      <color rgb="FF0000FF"/>
      <name val="Open Sans"/>
    </font>
    <font>
      <sz val="10"/>
      <color rgb="FF000000"/>
      <name val="Open Sans"/>
    </font>
    <font>
      <b/>
      <sz val="10"/>
      <name val="Open Sans"/>
    </font>
    <font>
      <u/>
      <sz val="11"/>
      <color theme="10"/>
      <name val="Calibri"/>
      <family val="2"/>
      <scheme val="minor"/>
    </font>
    <font>
      <sz val="10"/>
      <color theme="0"/>
      <name val="Open Sans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20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2"/>
    </font>
    <font>
      <sz val="11"/>
      <color rgb="FFFF0000"/>
      <name val="Calibri"/>
      <family val="3"/>
      <charset val="134"/>
      <scheme val="minor"/>
    </font>
    <font>
      <u/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7030A0"/>
        <bgColor rgb="FFFFFFFF"/>
      </patternFill>
    </fill>
    <fill>
      <patternFill patternType="solid">
        <fgColor rgb="FFFF99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rgb="FFCC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1" fillId="0" borderId="0" applyNumberForma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5" fillId="0" borderId="0" xfId="1" applyFont="1" applyBorder="1" applyAlignment="1">
      <alignment horizontal="center"/>
    </xf>
    <xf numFmtId="0" fontId="5" fillId="0" borderId="0" xfId="1" applyFont="1" applyBorder="1" applyAlignment="1"/>
    <xf numFmtId="0" fontId="5" fillId="0" borderId="1" xfId="1" applyFont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11" borderId="1" xfId="1" applyFont="1" applyFill="1" applyBorder="1" applyAlignment="1">
      <alignment horizontal="center"/>
    </xf>
    <xf numFmtId="0" fontId="11" fillId="0" borderId="0" xfId="2"/>
    <xf numFmtId="0" fontId="5" fillId="2" borderId="1" xfId="1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0" fillId="11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11" fillId="0" borderId="1" xfId="2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0" xfId="0" applyFont="1" applyAlignment="1"/>
    <xf numFmtId="0" fontId="11" fillId="0" borderId="1" xfId="2" applyBorder="1"/>
    <xf numFmtId="0" fontId="1" fillId="0" borderId="1" xfId="0" applyFont="1" applyBorder="1" applyAlignment="1"/>
    <xf numFmtId="0" fontId="13" fillId="7" borderId="0" xfId="0" applyFont="1" applyFill="1"/>
    <xf numFmtId="0" fontId="1" fillId="7" borderId="0" xfId="0" applyFont="1" applyFill="1" applyAlignment="1"/>
    <xf numFmtId="0" fontId="1" fillId="18" borderId="1" xfId="0" applyFont="1" applyFill="1" applyBorder="1"/>
    <xf numFmtId="0" fontId="1" fillId="4" borderId="1" xfId="0" applyFont="1" applyFill="1" applyBorder="1"/>
    <xf numFmtId="0" fontId="1" fillId="17" borderId="1" xfId="0" applyFont="1" applyFill="1" applyBorder="1"/>
    <xf numFmtId="0" fontId="1" fillId="22" borderId="1" xfId="0" applyFont="1" applyFill="1" applyBorder="1" applyAlignment="1">
      <alignment horizontal="center"/>
    </xf>
    <xf numFmtId="0" fontId="9" fillId="15" borderId="1" xfId="1" applyFont="1" applyFill="1" applyBorder="1" applyAlignment="1">
      <alignment horizontal="center"/>
    </xf>
    <xf numFmtId="0" fontId="9" fillId="14" borderId="1" xfId="1" applyFont="1" applyFill="1" applyBorder="1" applyAlignment="1">
      <alignment horizontal="center"/>
    </xf>
    <xf numFmtId="0" fontId="5" fillId="13" borderId="1" xfId="1" applyFont="1" applyFill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4" fillId="0" borderId="0" xfId="1" applyFont="1" applyBorder="1" applyAlignment="1"/>
    <xf numFmtId="0" fontId="7" fillId="0" borderId="0" xfId="1" applyFont="1" applyBorder="1" applyAlignment="1">
      <alignment horizontal="center"/>
    </xf>
    <xf numFmtId="0" fontId="10" fillId="0" borderId="0" xfId="1" applyFont="1" applyBorder="1" applyAlignment="1"/>
    <xf numFmtId="0" fontId="5" fillId="0" borderId="0" xfId="1" applyFont="1" applyBorder="1"/>
    <xf numFmtId="0" fontId="5" fillId="12" borderId="0" xfId="1" applyFont="1" applyFill="1" applyBorder="1" applyAlignment="1"/>
    <xf numFmtId="0" fontId="6" fillId="0" borderId="0" xfId="1" applyFont="1" applyBorder="1" applyAlignment="1"/>
    <xf numFmtId="0" fontId="7" fillId="0" borderId="1" xfId="1" applyFont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4" fillId="22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11" borderId="1" xfId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5" fillId="17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22" borderId="1" xfId="1" applyFont="1" applyFill="1" applyBorder="1" applyAlignment="1">
      <alignment horizontal="center"/>
    </xf>
    <xf numFmtId="0" fontId="5" fillId="16" borderId="1" xfId="1" applyFont="1" applyFill="1" applyBorder="1" applyAlignment="1">
      <alignment horizontal="center"/>
    </xf>
    <xf numFmtId="0" fontId="5" fillId="20" borderId="1" xfId="1" applyFont="1" applyFill="1" applyBorder="1" applyAlignment="1">
      <alignment horizontal="center"/>
    </xf>
    <xf numFmtId="0" fontId="5" fillId="12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5" fillId="10" borderId="1" xfId="1" applyFont="1" applyFill="1" applyBorder="1" applyAlignment="1">
      <alignment horizontal="center"/>
    </xf>
    <xf numFmtId="0" fontId="5" fillId="21" borderId="1" xfId="1" applyFont="1" applyFill="1" applyBorder="1" applyAlignment="1">
      <alignment horizontal="center"/>
    </xf>
    <xf numFmtId="0" fontId="4" fillId="21" borderId="1" xfId="1" applyFont="1" applyFill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11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17" borderId="1" xfId="1" applyFont="1" applyFill="1" applyBorder="1" applyAlignment="1">
      <alignment horizontal="center"/>
    </xf>
    <xf numFmtId="0" fontId="0" fillId="8" borderId="1" xfId="0" applyFill="1" applyBorder="1"/>
    <xf numFmtId="0" fontId="0" fillId="23" borderId="1" xfId="0" applyFill="1" applyBorder="1"/>
    <xf numFmtId="0" fontId="0" fillId="13" borderId="1" xfId="0" applyFont="1" applyFill="1" applyBorder="1"/>
    <xf numFmtId="0" fontId="0" fillId="9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19" borderId="1" xfId="0" applyFill="1" applyBorder="1"/>
    <xf numFmtId="0" fontId="1" fillId="0" borderId="0" xfId="0" applyFont="1" applyFill="1" applyBorder="1"/>
    <xf numFmtId="0" fontId="0" fillId="7" borderId="1" xfId="0" applyFill="1" applyBorder="1"/>
    <xf numFmtId="0" fontId="1" fillId="0" borderId="1" xfId="0" applyFont="1" applyFill="1" applyBorder="1"/>
    <xf numFmtId="0" fontId="0" fillId="7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26" borderId="1" xfId="0" applyFill="1" applyBorder="1"/>
    <xf numFmtId="0" fontId="0" fillId="26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1" fillId="0" borderId="5" xfId="0" applyFont="1" applyFill="1" applyBorder="1"/>
    <xf numFmtId="0" fontId="0" fillId="6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29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11" fillId="0" borderId="1" xfId="2" applyBorder="1" applyAlignment="1">
      <alignment horizontal="center"/>
    </xf>
    <xf numFmtId="0" fontId="3" fillId="0" borderId="0" xfId="0" applyFont="1" applyFill="1"/>
    <xf numFmtId="0" fontId="4" fillId="0" borderId="1" xfId="1" applyFont="1" applyBorder="1" applyAlignment="1"/>
    <xf numFmtId="0" fontId="4" fillId="3" borderId="1" xfId="1" applyFont="1" applyFill="1" applyBorder="1" applyAlignment="1"/>
    <xf numFmtId="0" fontId="5" fillId="7" borderId="2" xfId="1" applyFont="1" applyFill="1" applyBorder="1" applyAlignment="1">
      <alignment horizontal="center"/>
    </xf>
    <xf numFmtId="0" fontId="3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31" borderId="1" xfId="0" applyFill="1" applyBorder="1"/>
    <xf numFmtId="0" fontId="0" fillId="31" borderId="1" xfId="0" applyFill="1" applyBorder="1" applyAlignment="1">
      <alignment horizontal="left"/>
    </xf>
    <xf numFmtId="0" fontId="0" fillId="32" borderId="1" xfId="0" applyFill="1" applyBorder="1"/>
    <xf numFmtId="0" fontId="0" fillId="32" borderId="1" xfId="0" applyFill="1" applyBorder="1" applyAlignment="1">
      <alignment horizontal="left"/>
    </xf>
    <xf numFmtId="0" fontId="0" fillId="30" borderId="1" xfId="0" applyFill="1" applyBorder="1" applyAlignment="1">
      <alignment horizontal="right"/>
    </xf>
    <xf numFmtId="0" fontId="0" fillId="3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49" fontId="0" fillId="31" borderId="1" xfId="0" applyNumberFormat="1" applyFill="1" applyBorder="1" applyAlignment="1">
      <alignment horizontal="right"/>
    </xf>
    <xf numFmtId="49" fontId="0" fillId="32" borderId="1" xfId="0" applyNumberFormat="1" applyFill="1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/>
    <xf numFmtId="0" fontId="3" fillId="21" borderId="1" xfId="0" applyFont="1" applyFill="1" applyBorder="1"/>
    <xf numFmtId="0" fontId="4" fillId="7" borderId="1" xfId="1" applyFont="1" applyFill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2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6" fillId="0" borderId="1" xfId="2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  <xf numFmtId="49" fontId="0" fillId="13" borderId="1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8" borderId="1" xfId="0" applyNumberFormat="1" applyFill="1" applyBorder="1" applyAlignment="1">
      <alignment horizontal="right"/>
    </xf>
    <xf numFmtId="49" fontId="0" fillId="22" borderId="1" xfId="0" applyNumberFormat="1" applyFill="1" applyBorder="1" applyAlignment="1">
      <alignment horizontal="right"/>
    </xf>
    <xf numFmtId="0" fontId="4" fillId="8" borderId="1" xfId="1" applyFont="1" applyFill="1" applyBorder="1" applyAlignment="1">
      <alignment horizontal="center"/>
    </xf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2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0" borderId="1" xfId="1" applyFont="1" applyBorder="1"/>
    <xf numFmtId="0" fontId="10" fillId="0" borderId="1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104">
    <dxf>
      <font>
        <color rgb="FF9C0006"/>
      </font>
      <fill>
        <patternFill>
          <bgColor rgb="FFFFC7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CCFF"/>
      <color rgb="FFCC66FF"/>
      <color rgb="FF00FF00"/>
      <color rgb="FF66FF66"/>
      <color rgb="FFFF9999"/>
      <color rgb="FFFFCCCC"/>
      <color rgb="FFFF9966"/>
      <color rgb="FFFF3300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rnell-hspc19.kattis.com/problems" TargetMode="External"/><Relationship Id="rId13" Type="http://schemas.openxmlformats.org/officeDocument/2006/relationships/hyperlink" Target="https://open.kattis.com/contests/nwerc19open" TargetMode="External"/><Relationship Id="rId3" Type="http://schemas.openxmlformats.org/officeDocument/2006/relationships/hyperlink" Target="https://atcoder.jp/contests/cf17-final-open/tasks/cf17_final_j" TargetMode="External"/><Relationship Id="rId7" Type="http://schemas.openxmlformats.org/officeDocument/2006/relationships/hyperlink" Target="https://atcoder.jp/contests/jag2018summer-day2" TargetMode="External"/><Relationship Id="rId12" Type="http://schemas.openxmlformats.org/officeDocument/2006/relationships/hyperlink" Target="http://static.icpckorea.net/2019/problems.pdf" TargetMode="External"/><Relationship Id="rId2" Type="http://schemas.openxmlformats.org/officeDocument/2006/relationships/hyperlink" Target="https://codeforces.com/blog/entry/70178" TargetMode="External"/><Relationship Id="rId1" Type="http://schemas.openxmlformats.org/officeDocument/2006/relationships/hyperlink" Target="https://asiahk16.kattis.com/problems/scaffolding" TargetMode="External"/><Relationship Id="rId6" Type="http://schemas.openxmlformats.org/officeDocument/2006/relationships/hyperlink" Target="http://entropyincreaser.blog.uoj.ac/blog/5217" TargetMode="External"/><Relationship Id="rId11" Type="http://schemas.openxmlformats.org/officeDocument/2006/relationships/hyperlink" Target="http://www.usaco.org/index.php?page=viewproblem2&amp;cpid=118" TargetMode="External"/><Relationship Id="rId5" Type="http://schemas.openxmlformats.org/officeDocument/2006/relationships/hyperlink" Target="https://blog.csdn.net/qq_39972971/article/category/7488208" TargetMode="External"/><Relationship Id="rId10" Type="http://schemas.openxmlformats.org/officeDocument/2006/relationships/hyperlink" Target="https://oi-wiki.org/graph/dynamic-tree-divide/" TargetMode="External"/><Relationship Id="rId4" Type="http://schemas.openxmlformats.org/officeDocument/2006/relationships/hyperlink" Target="https://blog.csdn.net/qq_39972971/article/category/7673843/1" TargetMode="External"/><Relationship Id="rId9" Type="http://schemas.openxmlformats.org/officeDocument/2006/relationships/hyperlink" Target="https://contest.yandex.ru/contest/14843/enter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est.yandex.ru/roiarchive/" TargetMode="External"/><Relationship Id="rId3" Type="http://schemas.openxmlformats.org/officeDocument/2006/relationships/hyperlink" Target="https://codeforces.com/blog/skywalkert" TargetMode="External"/><Relationship Id="rId7" Type="http://schemas.openxmlformats.org/officeDocument/2006/relationships/hyperlink" Target="https://oi-wiki.org/intro/oi/" TargetMode="External"/><Relationship Id="rId2" Type="http://schemas.openxmlformats.org/officeDocument/2006/relationships/hyperlink" Target="https://probgate.org/contest/index.php" TargetMode="External"/><Relationship Id="rId1" Type="http://schemas.openxmlformats.org/officeDocument/2006/relationships/hyperlink" Target="http://acm.hdu.edu.cn/search.php?action=listproblem" TargetMode="External"/><Relationship Id="rId6" Type="http://schemas.openxmlformats.org/officeDocument/2006/relationships/hyperlink" Target="https://oi-wiki.org/intro/oi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log.csdn.net/qq_39972971/article/details/82382169" TargetMode="External"/><Relationship Id="rId10" Type="http://schemas.openxmlformats.org/officeDocument/2006/relationships/hyperlink" Target="https://www.luogu.org/problem/list?tag=52,331&amp;page=1" TargetMode="External"/><Relationship Id="rId4" Type="http://schemas.openxmlformats.org/officeDocument/2006/relationships/hyperlink" Target="https://szkopul.edu.pl/p/default/problemset/pa" TargetMode="External"/><Relationship Id="rId9" Type="http://schemas.openxmlformats.org/officeDocument/2006/relationships/hyperlink" Target="https://m1.oi-archive.org:9000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atcoder.jp/contests/agc030/tasks/agc030_f" TargetMode="External"/><Relationship Id="rId21" Type="http://schemas.openxmlformats.org/officeDocument/2006/relationships/hyperlink" Target="https://codeforces.com/contest/566/problem/E" TargetMode="External"/><Relationship Id="rId42" Type="http://schemas.openxmlformats.org/officeDocument/2006/relationships/hyperlink" Target="https://codeforces.com/contest/594/problem/E" TargetMode="External"/><Relationship Id="rId63" Type="http://schemas.openxmlformats.org/officeDocument/2006/relationships/hyperlink" Target="https://codeforces.com/contest/696/problem/F" TargetMode="External"/><Relationship Id="rId84" Type="http://schemas.openxmlformats.org/officeDocument/2006/relationships/hyperlink" Target="https://atcoder.jp/contests/arc093/tasks/arc093_d" TargetMode="External"/><Relationship Id="rId138" Type="http://schemas.openxmlformats.org/officeDocument/2006/relationships/hyperlink" Target="https://atcoder.jp/contests/agc024/tasks/agc024_e" TargetMode="External"/><Relationship Id="rId107" Type="http://schemas.openxmlformats.org/officeDocument/2006/relationships/hyperlink" Target="https://atcoder.jp/contests/agc033/tasks/agc033_f" TargetMode="External"/><Relationship Id="rId11" Type="http://schemas.openxmlformats.org/officeDocument/2006/relationships/hyperlink" Target="https://codeforces.com/contest/536/problem/D" TargetMode="External"/><Relationship Id="rId32" Type="http://schemas.openxmlformats.org/officeDocument/2006/relationships/hyperlink" Target="https://codeforces.com/contest/576/problem/E" TargetMode="External"/><Relationship Id="rId53" Type="http://schemas.openxmlformats.org/officeDocument/2006/relationships/hyperlink" Target="https://codeforces.com/contest/639/problem/F" TargetMode="External"/><Relationship Id="rId74" Type="http://schemas.openxmlformats.org/officeDocument/2006/relationships/hyperlink" Target="https://atcoder.jp/contests/arc102/tasks/arc102_d" TargetMode="External"/><Relationship Id="rId128" Type="http://schemas.openxmlformats.org/officeDocument/2006/relationships/hyperlink" Target="https://atcoder.jp/contests/agc027/tasks/agc027_f" TargetMode="External"/><Relationship Id="rId149" Type="http://schemas.openxmlformats.org/officeDocument/2006/relationships/hyperlink" Target="https://atcoder.jp/contests/agc020/tasks/agc020_e" TargetMode="External"/><Relationship Id="rId5" Type="http://schemas.openxmlformats.org/officeDocument/2006/relationships/hyperlink" Target="https://codeforces.com/contest/516/problem/E" TargetMode="External"/><Relationship Id="rId95" Type="http://schemas.openxmlformats.org/officeDocument/2006/relationships/hyperlink" Target="https://atcoder.jp/contests/agc037/tasks/agc037_e" TargetMode="External"/><Relationship Id="rId22" Type="http://schemas.openxmlformats.org/officeDocument/2006/relationships/hyperlink" Target="https://codeforces.com/contest/568/problem/C" TargetMode="External"/><Relationship Id="rId27" Type="http://schemas.openxmlformats.org/officeDocument/2006/relationships/hyperlink" Target="https://codeforces.com/contest/575/problem/A" TargetMode="External"/><Relationship Id="rId43" Type="http://schemas.openxmlformats.org/officeDocument/2006/relationships/hyperlink" Target="https://codeforces.com/contest/603/problem/E" TargetMode="External"/><Relationship Id="rId48" Type="http://schemas.openxmlformats.org/officeDocument/2006/relationships/hyperlink" Target="https://codeforces.com/contest/613/problem/E" TargetMode="External"/><Relationship Id="rId64" Type="http://schemas.openxmlformats.org/officeDocument/2006/relationships/hyperlink" Target="https://codeforces.com/contest/698/problem/D" TargetMode="External"/><Relationship Id="rId69" Type="http://schemas.openxmlformats.org/officeDocument/2006/relationships/hyperlink" Target="https://codeforces.com/contest/704/problem/E" TargetMode="External"/><Relationship Id="rId113" Type="http://schemas.openxmlformats.org/officeDocument/2006/relationships/hyperlink" Target="https://atcoder.jp/contests/agc032/tasks/agc032_d" TargetMode="External"/><Relationship Id="rId118" Type="http://schemas.openxmlformats.org/officeDocument/2006/relationships/hyperlink" Target="https://atcoder.jp/contests/agc030/tasks/agc030_e" TargetMode="External"/><Relationship Id="rId134" Type="http://schemas.openxmlformats.org/officeDocument/2006/relationships/hyperlink" Target="https://atcoder.jp/contests/agc025/tasks/agc025_f" TargetMode="External"/><Relationship Id="rId139" Type="http://schemas.openxmlformats.org/officeDocument/2006/relationships/hyperlink" Target="https://atcoder.jp/contests/agc024/tasks/agc024_d" TargetMode="External"/><Relationship Id="rId80" Type="http://schemas.openxmlformats.org/officeDocument/2006/relationships/hyperlink" Target="https://atcoder.jp/contests/arc097/tasks/arc097_d" TargetMode="External"/><Relationship Id="rId85" Type="http://schemas.openxmlformats.org/officeDocument/2006/relationships/hyperlink" Target="https://atcoder.jp/contests/arc093/tasks/arc093_c" TargetMode="External"/><Relationship Id="rId150" Type="http://schemas.openxmlformats.org/officeDocument/2006/relationships/hyperlink" Target="https://atcoder.jp/contests/agc020/tasks/agc020_d" TargetMode="External"/><Relationship Id="rId12" Type="http://schemas.openxmlformats.org/officeDocument/2006/relationships/hyperlink" Target="https://codeforces.com/contest/538/problem/G" TargetMode="External"/><Relationship Id="rId17" Type="http://schemas.openxmlformats.org/officeDocument/2006/relationships/hyperlink" Target="https://codeforces.com/contest/553/problem/E" TargetMode="External"/><Relationship Id="rId33" Type="http://schemas.openxmlformats.org/officeDocument/2006/relationships/hyperlink" Target="https://codeforces.com/contest/578/problem/E" TargetMode="External"/><Relationship Id="rId38" Type="http://schemas.openxmlformats.org/officeDocument/2006/relationships/hyperlink" Target="https://codeforces.com/contest/585/problem/F" TargetMode="External"/><Relationship Id="rId59" Type="http://schemas.openxmlformats.org/officeDocument/2006/relationships/hyperlink" Target="https://codeforces.com/contest/671/problem/D" TargetMode="External"/><Relationship Id="rId103" Type="http://schemas.openxmlformats.org/officeDocument/2006/relationships/hyperlink" Target="https://atcoder.jp/contests/agc035/tasks/agc035_c" TargetMode="External"/><Relationship Id="rId108" Type="http://schemas.openxmlformats.org/officeDocument/2006/relationships/hyperlink" Target="https://atcoder.jp/contests/agc033/tasks/agc033_e" TargetMode="External"/><Relationship Id="rId124" Type="http://schemas.openxmlformats.org/officeDocument/2006/relationships/hyperlink" Target="https://atcoder.jp/contests/agc028/tasks/agc028_f2" TargetMode="External"/><Relationship Id="rId129" Type="http://schemas.openxmlformats.org/officeDocument/2006/relationships/hyperlink" Target="https://atcoder.jp/contests/agc027/tasks/agc027_e" TargetMode="External"/><Relationship Id="rId54" Type="http://schemas.openxmlformats.org/officeDocument/2006/relationships/hyperlink" Target="https://codeforces.com/contest/666/problem/D" TargetMode="External"/><Relationship Id="rId70" Type="http://schemas.openxmlformats.org/officeDocument/2006/relationships/hyperlink" Target="https://codeforces.com/contest/708/problem/D" TargetMode="External"/><Relationship Id="rId75" Type="http://schemas.openxmlformats.org/officeDocument/2006/relationships/hyperlink" Target="https://atcoder.jp/contests/arc101/tasks/arc101_d" TargetMode="External"/><Relationship Id="rId91" Type="http://schemas.openxmlformats.org/officeDocument/2006/relationships/hyperlink" Target="https://atcoder.jp/contests/agc039/tasks/agc039_d" TargetMode="External"/><Relationship Id="rId96" Type="http://schemas.openxmlformats.org/officeDocument/2006/relationships/hyperlink" Target="https://atcoder.jp/contests/agc037/tasks/agc037_d" TargetMode="External"/><Relationship Id="rId140" Type="http://schemas.openxmlformats.org/officeDocument/2006/relationships/hyperlink" Target="https://atcoder.jp/contests/agc023/tasks/agc023_f" TargetMode="External"/><Relationship Id="rId145" Type="http://schemas.openxmlformats.org/officeDocument/2006/relationships/hyperlink" Target="https://atcoder.jp/contests/agc022/tasks/agc022_d" TargetMode="External"/><Relationship Id="rId1" Type="http://schemas.openxmlformats.org/officeDocument/2006/relationships/hyperlink" Target="https://codeforces.com/contest/516/problem/D" TargetMode="External"/><Relationship Id="rId6" Type="http://schemas.openxmlformats.org/officeDocument/2006/relationships/hyperlink" Target="https://codeforces.com/contest/521/problem/D" TargetMode="External"/><Relationship Id="rId23" Type="http://schemas.openxmlformats.org/officeDocument/2006/relationships/hyperlink" Target="https://codeforces.com/contest/568/problem/E" TargetMode="External"/><Relationship Id="rId28" Type="http://schemas.openxmlformats.org/officeDocument/2006/relationships/hyperlink" Target="https://codeforces.com/contest/575/problem/E" TargetMode="External"/><Relationship Id="rId49" Type="http://schemas.openxmlformats.org/officeDocument/2006/relationships/hyperlink" Target="https://codeforces.com/contest/626/problem/G" TargetMode="External"/><Relationship Id="rId114" Type="http://schemas.openxmlformats.org/officeDocument/2006/relationships/hyperlink" Target="https://atcoder.jp/contests/agc032/tasks/agc032_c" TargetMode="External"/><Relationship Id="rId119" Type="http://schemas.openxmlformats.org/officeDocument/2006/relationships/hyperlink" Target="https://atcoder.jp/contests/agc030/tasks/agc030_d" TargetMode="External"/><Relationship Id="rId44" Type="http://schemas.openxmlformats.org/officeDocument/2006/relationships/hyperlink" Target="https://codeforces.com/contest/605/problem/E" TargetMode="External"/><Relationship Id="rId60" Type="http://schemas.openxmlformats.org/officeDocument/2006/relationships/hyperlink" Target="https://codeforces.com/contest/671/problem/E" TargetMode="External"/><Relationship Id="rId65" Type="http://schemas.openxmlformats.org/officeDocument/2006/relationships/hyperlink" Target="https://codeforces.com/contest/700/problem/E" TargetMode="External"/><Relationship Id="rId81" Type="http://schemas.openxmlformats.org/officeDocument/2006/relationships/hyperlink" Target="https://atcoder.jp/contests/arc096/tasks/arc096_d" TargetMode="External"/><Relationship Id="rId86" Type="http://schemas.openxmlformats.org/officeDocument/2006/relationships/hyperlink" Target="https://atcoder.jp/contests/arc092/tasks/arc092_d" TargetMode="External"/><Relationship Id="rId130" Type="http://schemas.openxmlformats.org/officeDocument/2006/relationships/hyperlink" Target="https://atcoder.jp/contests/agc027/tasks/agc027_d" TargetMode="External"/><Relationship Id="rId135" Type="http://schemas.openxmlformats.org/officeDocument/2006/relationships/hyperlink" Target="https://atcoder.jp/contests/agc025/tasks/agc025_e" TargetMode="External"/><Relationship Id="rId151" Type="http://schemas.openxmlformats.org/officeDocument/2006/relationships/printerSettings" Target="../printerSettings/printerSettings5.bin"/><Relationship Id="rId13" Type="http://schemas.openxmlformats.org/officeDocument/2006/relationships/hyperlink" Target="https://codeforces.com/contest/538/problem/H" TargetMode="External"/><Relationship Id="rId18" Type="http://schemas.openxmlformats.org/officeDocument/2006/relationships/hyperlink" Target="https://codeforces.com/contest/555/problem/E" TargetMode="External"/><Relationship Id="rId39" Type="http://schemas.openxmlformats.org/officeDocument/2006/relationships/hyperlink" Target="https://codeforces.com/contest/587/problem/D" TargetMode="External"/><Relationship Id="rId109" Type="http://schemas.openxmlformats.org/officeDocument/2006/relationships/hyperlink" Target="https://atcoder.jp/contests/agc033/tasks/agc033_d" TargetMode="External"/><Relationship Id="rId34" Type="http://schemas.openxmlformats.org/officeDocument/2006/relationships/hyperlink" Target="https://codeforces.com/contest/578/problem/F" TargetMode="External"/><Relationship Id="rId50" Type="http://schemas.openxmlformats.org/officeDocument/2006/relationships/hyperlink" Target="https://codeforces.com/contest/627/problem/F" TargetMode="External"/><Relationship Id="rId55" Type="http://schemas.openxmlformats.org/officeDocument/2006/relationships/hyperlink" Target="https://codeforces.com/contest/666/problem/E" TargetMode="External"/><Relationship Id="rId76" Type="http://schemas.openxmlformats.org/officeDocument/2006/relationships/hyperlink" Target="https://atcoder.jp/contests/arc101/tasks/arc101_c" TargetMode="External"/><Relationship Id="rId97" Type="http://schemas.openxmlformats.org/officeDocument/2006/relationships/hyperlink" Target="https://atcoder.jp/contests/agc036/tasks/agc036_f" TargetMode="External"/><Relationship Id="rId104" Type="http://schemas.openxmlformats.org/officeDocument/2006/relationships/hyperlink" Target="https://atcoder.jp/contests/agc034/tasks/agc034_f" TargetMode="External"/><Relationship Id="rId120" Type="http://schemas.openxmlformats.org/officeDocument/2006/relationships/hyperlink" Target="https://atcoder.jp/contests/agc030/tasks/agc030_c" TargetMode="External"/><Relationship Id="rId125" Type="http://schemas.openxmlformats.org/officeDocument/2006/relationships/hyperlink" Target="https://atcoder.jp/contests/agc028/tasks/agc028_e" TargetMode="External"/><Relationship Id="rId141" Type="http://schemas.openxmlformats.org/officeDocument/2006/relationships/hyperlink" Target="https://atcoder.jp/contests/agc023/tasks/agc023_e" TargetMode="External"/><Relationship Id="rId146" Type="http://schemas.openxmlformats.org/officeDocument/2006/relationships/hyperlink" Target="https://atcoder.jp/contests/agc021/tasks/agc021_f" TargetMode="External"/><Relationship Id="rId7" Type="http://schemas.openxmlformats.org/officeDocument/2006/relationships/hyperlink" Target="https://codeforces.com/contest/521/problem/E" TargetMode="External"/><Relationship Id="rId71" Type="http://schemas.openxmlformats.org/officeDocument/2006/relationships/hyperlink" Target="https://codeforces.com/contest/708/problem/E" TargetMode="External"/><Relationship Id="rId92" Type="http://schemas.openxmlformats.org/officeDocument/2006/relationships/hyperlink" Target="https://atcoder.jp/contests/agc038/tasks/agc038_f" TargetMode="External"/><Relationship Id="rId2" Type="http://schemas.openxmlformats.org/officeDocument/2006/relationships/hyperlink" Target="https://codeforces.com/contest/506/problem/C" TargetMode="External"/><Relationship Id="rId29" Type="http://schemas.openxmlformats.org/officeDocument/2006/relationships/hyperlink" Target="https://codeforces.com/contest/575/problem/I" TargetMode="External"/><Relationship Id="rId24" Type="http://schemas.openxmlformats.org/officeDocument/2006/relationships/hyperlink" Target="https://codeforces.com/contest/571/problem/D" TargetMode="External"/><Relationship Id="rId40" Type="http://schemas.openxmlformats.org/officeDocument/2006/relationships/hyperlink" Target="https://codeforces.com/contest/587/problem/F" TargetMode="External"/><Relationship Id="rId45" Type="http://schemas.openxmlformats.org/officeDocument/2006/relationships/hyperlink" Target="https://codeforces.com/contest/607/problem/E" TargetMode="External"/><Relationship Id="rId66" Type="http://schemas.openxmlformats.org/officeDocument/2006/relationships/hyperlink" Target="https://codeforces.com/contest/704/problem/B" TargetMode="External"/><Relationship Id="rId87" Type="http://schemas.openxmlformats.org/officeDocument/2006/relationships/hyperlink" Target="https://atcoder.jp/contests/arc091/tasks/arc091_d" TargetMode="External"/><Relationship Id="rId110" Type="http://schemas.openxmlformats.org/officeDocument/2006/relationships/hyperlink" Target="https://atcoder.jp/contests/agc032/tasks/agc032_f" TargetMode="External"/><Relationship Id="rId115" Type="http://schemas.openxmlformats.org/officeDocument/2006/relationships/hyperlink" Target="https://atcoder.jp/contests/agc031/tasks/agc031_e" TargetMode="External"/><Relationship Id="rId131" Type="http://schemas.openxmlformats.org/officeDocument/2006/relationships/hyperlink" Target="https://atcoder.jp/contests/agc026/tasks/agc026_f" TargetMode="External"/><Relationship Id="rId136" Type="http://schemas.openxmlformats.org/officeDocument/2006/relationships/hyperlink" Target="https://atcoder.jp/contests/agc025/tasks/agc025_d" TargetMode="External"/><Relationship Id="rId61" Type="http://schemas.openxmlformats.org/officeDocument/2006/relationships/hyperlink" Target="https://codeforces.com/contest/679/problem/E" TargetMode="External"/><Relationship Id="rId82" Type="http://schemas.openxmlformats.org/officeDocument/2006/relationships/hyperlink" Target="https://atcoder.jp/contests/arc096/tasks/arc096_c" TargetMode="External"/><Relationship Id="rId19" Type="http://schemas.openxmlformats.org/officeDocument/2006/relationships/hyperlink" Target="https://codeforces.com/contest/559/problem/E" TargetMode="External"/><Relationship Id="rId14" Type="http://schemas.openxmlformats.org/officeDocument/2006/relationships/hyperlink" Target="https://codeforces.com/contest/547/problem/D" TargetMode="External"/><Relationship Id="rId30" Type="http://schemas.openxmlformats.org/officeDocument/2006/relationships/hyperlink" Target="https://codeforces.com/contest/506/problem/E" TargetMode="External"/><Relationship Id="rId35" Type="http://schemas.openxmlformats.org/officeDocument/2006/relationships/hyperlink" Target="https://codeforces.com/contest/582/problem/D" TargetMode="External"/><Relationship Id="rId56" Type="http://schemas.openxmlformats.org/officeDocument/2006/relationships/hyperlink" Target="https://codeforces.com/contest/674/problem/D" TargetMode="External"/><Relationship Id="rId77" Type="http://schemas.openxmlformats.org/officeDocument/2006/relationships/hyperlink" Target="https://atcoder.jp/contests/arc100/tasks/arc100_d" TargetMode="External"/><Relationship Id="rId100" Type="http://schemas.openxmlformats.org/officeDocument/2006/relationships/hyperlink" Target="https://atcoder.jp/contests/agc035/tasks/agc035_f" TargetMode="External"/><Relationship Id="rId105" Type="http://schemas.openxmlformats.org/officeDocument/2006/relationships/hyperlink" Target="https://atcoder.jp/contests/agc034/tasks/agc034_e" TargetMode="External"/><Relationship Id="rId126" Type="http://schemas.openxmlformats.org/officeDocument/2006/relationships/hyperlink" Target="https://atcoder.jp/contests/agc028/tasks/agc028_d" TargetMode="External"/><Relationship Id="rId147" Type="http://schemas.openxmlformats.org/officeDocument/2006/relationships/hyperlink" Target="https://atcoder.jp/contests/agc021/tasks/agc021_e" TargetMode="External"/><Relationship Id="rId8" Type="http://schemas.openxmlformats.org/officeDocument/2006/relationships/hyperlink" Target="https://codeforces.com/contest/526/problem/F" TargetMode="External"/><Relationship Id="rId51" Type="http://schemas.openxmlformats.org/officeDocument/2006/relationships/hyperlink" Target="https://codeforces.com/contest/634/problem/F" TargetMode="External"/><Relationship Id="rId72" Type="http://schemas.openxmlformats.org/officeDocument/2006/relationships/hyperlink" Target="https://atcoder.jp/contests/arc103/tasks/arc103_b" TargetMode="External"/><Relationship Id="rId93" Type="http://schemas.openxmlformats.org/officeDocument/2006/relationships/hyperlink" Target="https://atcoder.jp/contests/agc038/tasks/agc038_e" TargetMode="External"/><Relationship Id="rId98" Type="http://schemas.openxmlformats.org/officeDocument/2006/relationships/hyperlink" Target="https://atcoder.jp/contests/agc036/tasks/agc036_e" TargetMode="External"/><Relationship Id="rId121" Type="http://schemas.openxmlformats.org/officeDocument/2006/relationships/hyperlink" Target="https://atcoder.jp/contests/agc029/tasks/agc029_f" TargetMode="External"/><Relationship Id="rId142" Type="http://schemas.openxmlformats.org/officeDocument/2006/relationships/hyperlink" Target="https://atcoder.jp/contests/agc023/tasks/agc023_d" TargetMode="External"/><Relationship Id="rId3" Type="http://schemas.openxmlformats.org/officeDocument/2006/relationships/hyperlink" Target="https://codeforces.com/contest/512/problem/D" TargetMode="External"/><Relationship Id="rId25" Type="http://schemas.openxmlformats.org/officeDocument/2006/relationships/hyperlink" Target="https://codeforces.com/contest/571/problem/E" TargetMode="External"/><Relationship Id="rId46" Type="http://schemas.openxmlformats.org/officeDocument/2006/relationships/hyperlink" Target="https://codeforces.com/contest/611/problem/G" TargetMode="External"/><Relationship Id="rId67" Type="http://schemas.openxmlformats.org/officeDocument/2006/relationships/hyperlink" Target="https://codeforces.com/contest/704/problem/C" TargetMode="External"/><Relationship Id="rId116" Type="http://schemas.openxmlformats.org/officeDocument/2006/relationships/hyperlink" Target="https://atcoder.jp/contests/agc031/tasks/agc031_d" TargetMode="External"/><Relationship Id="rId137" Type="http://schemas.openxmlformats.org/officeDocument/2006/relationships/hyperlink" Target="https://atcoder.jp/contests/agc024/tasks/agc024_f" TargetMode="External"/><Relationship Id="rId20" Type="http://schemas.openxmlformats.org/officeDocument/2006/relationships/hyperlink" Target="https://codeforces.com/contest/566/problem/C" TargetMode="External"/><Relationship Id="rId41" Type="http://schemas.openxmlformats.org/officeDocument/2006/relationships/hyperlink" Target="https://codeforces.com/contest/590/problem/E" TargetMode="External"/><Relationship Id="rId62" Type="http://schemas.openxmlformats.org/officeDocument/2006/relationships/hyperlink" Target="https://codeforces.com/contest/685/problem/C" TargetMode="External"/><Relationship Id="rId83" Type="http://schemas.openxmlformats.org/officeDocument/2006/relationships/hyperlink" Target="https://atcoder.jp/contests/arc095/tasks/arc095_d" TargetMode="External"/><Relationship Id="rId88" Type="http://schemas.openxmlformats.org/officeDocument/2006/relationships/hyperlink" Target="https://atcoder.jp/contests/arc089/tasks/arc089_d" TargetMode="External"/><Relationship Id="rId111" Type="http://schemas.openxmlformats.org/officeDocument/2006/relationships/hyperlink" Target="https://atcoder.jp/contests/agc031/tasks/agc031_f" TargetMode="External"/><Relationship Id="rId132" Type="http://schemas.openxmlformats.org/officeDocument/2006/relationships/hyperlink" Target="https://atcoder.jp/contests/agc026/tasks/agc026_e" TargetMode="External"/><Relationship Id="rId15" Type="http://schemas.openxmlformats.org/officeDocument/2006/relationships/hyperlink" Target="https://codeforces.com/contest/547/problem/E" TargetMode="External"/><Relationship Id="rId36" Type="http://schemas.openxmlformats.org/officeDocument/2006/relationships/hyperlink" Target="https://codeforces.com/contest/582/problem/E" TargetMode="External"/><Relationship Id="rId57" Type="http://schemas.openxmlformats.org/officeDocument/2006/relationships/hyperlink" Target="https://codeforces.com/contest/674/problem/F" TargetMode="External"/><Relationship Id="rId106" Type="http://schemas.openxmlformats.org/officeDocument/2006/relationships/hyperlink" Target="https://atcoder.jp/contests/agc034/tasks/agc034_d" TargetMode="External"/><Relationship Id="rId127" Type="http://schemas.openxmlformats.org/officeDocument/2006/relationships/hyperlink" Target="https://atcoder.jp/contests/agc028/tasks/agc028_c" TargetMode="External"/><Relationship Id="rId10" Type="http://schemas.openxmlformats.org/officeDocument/2006/relationships/hyperlink" Target="https://codeforces.com/contest/528/problem/C" TargetMode="External"/><Relationship Id="rId31" Type="http://schemas.openxmlformats.org/officeDocument/2006/relationships/hyperlink" Target="https://codeforces.com/contest/576/problem/D" TargetMode="External"/><Relationship Id="rId52" Type="http://schemas.openxmlformats.org/officeDocument/2006/relationships/hyperlink" Target="https://codeforces.com/contest/639/problem/E" TargetMode="External"/><Relationship Id="rId73" Type="http://schemas.openxmlformats.org/officeDocument/2006/relationships/hyperlink" Target="https://atcoder.jp/contests/arc103/tasks/arc103_d" TargetMode="External"/><Relationship Id="rId78" Type="http://schemas.openxmlformats.org/officeDocument/2006/relationships/hyperlink" Target="https://atcoder.jp/contests/arc099/tasks/arc099_d" TargetMode="External"/><Relationship Id="rId94" Type="http://schemas.openxmlformats.org/officeDocument/2006/relationships/hyperlink" Target="https://atcoder.jp/contests/agc037/tasks/agc037_f" TargetMode="External"/><Relationship Id="rId99" Type="http://schemas.openxmlformats.org/officeDocument/2006/relationships/hyperlink" Target="https://atcoder.jp/contests/agc036/tasks/agc036_d" TargetMode="External"/><Relationship Id="rId101" Type="http://schemas.openxmlformats.org/officeDocument/2006/relationships/hyperlink" Target="https://atcoder.jp/contests/agc035/tasks/agc035_e" TargetMode="External"/><Relationship Id="rId122" Type="http://schemas.openxmlformats.org/officeDocument/2006/relationships/hyperlink" Target="https://atcoder.jp/contests/agc029/tasks/agc029_e" TargetMode="External"/><Relationship Id="rId143" Type="http://schemas.openxmlformats.org/officeDocument/2006/relationships/hyperlink" Target="https://atcoder.jp/contests/agc022/tasks/agc022_f" TargetMode="External"/><Relationship Id="rId148" Type="http://schemas.openxmlformats.org/officeDocument/2006/relationships/hyperlink" Target="https://atcoder.jp/contests/agc020/tasks/agc020_f" TargetMode="External"/><Relationship Id="rId4" Type="http://schemas.openxmlformats.org/officeDocument/2006/relationships/hyperlink" Target="https://codeforces.com/contest/504/problem/E" TargetMode="External"/><Relationship Id="rId9" Type="http://schemas.openxmlformats.org/officeDocument/2006/relationships/hyperlink" Target="https://codeforces.com/contest/526/problem/G" TargetMode="External"/><Relationship Id="rId26" Type="http://schemas.openxmlformats.org/officeDocument/2006/relationships/hyperlink" Target="https://codeforces.com/contest/573/problem/E" TargetMode="External"/><Relationship Id="rId47" Type="http://schemas.openxmlformats.org/officeDocument/2006/relationships/hyperlink" Target="https://codeforces.com/contest/611/problem/H" TargetMode="External"/><Relationship Id="rId68" Type="http://schemas.openxmlformats.org/officeDocument/2006/relationships/hyperlink" Target="https://codeforces.com/contest/704/problem/D" TargetMode="External"/><Relationship Id="rId89" Type="http://schemas.openxmlformats.org/officeDocument/2006/relationships/hyperlink" Target="https://atcoder.jp/contests/agc039/tasks/agc039_f" TargetMode="External"/><Relationship Id="rId112" Type="http://schemas.openxmlformats.org/officeDocument/2006/relationships/hyperlink" Target="https://atcoder.jp/contests/agc032/tasks/agc032_e" TargetMode="External"/><Relationship Id="rId133" Type="http://schemas.openxmlformats.org/officeDocument/2006/relationships/hyperlink" Target="https://atcoder.jp/contests/agc026/tasks/agc026_d" TargetMode="External"/><Relationship Id="rId16" Type="http://schemas.openxmlformats.org/officeDocument/2006/relationships/hyperlink" Target="https://codeforces.com/contest/549/problem/E" TargetMode="External"/><Relationship Id="rId37" Type="http://schemas.openxmlformats.org/officeDocument/2006/relationships/hyperlink" Target="https://codeforces.com/contest/585/problem/E" TargetMode="External"/><Relationship Id="rId58" Type="http://schemas.openxmlformats.org/officeDocument/2006/relationships/hyperlink" Target="https://codeforces.com/contest/674/problem/G" TargetMode="External"/><Relationship Id="rId79" Type="http://schemas.openxmlformats.org/officeDocument/2006/relationships/hyperlink" Target="https://atcoder.jp/contests/arc098/tasks/arc098_d" TargetMode="External"/><Relationship Id="rId102" Type="http://schemas.openxmlformats.org/officeDocument/2006/relationships/hyperlink" Target="https://atcoder.jp/contests/agc035/tasks/agc035_d" TargetMode="External"/><Relationship Id="rId123" Type="http://schemas.openxmlformats.org/officeDocument/2006/relationships/hyperlink" Target="https://atcoder.jp/contests/agc029/tasks/agc029_c" TargetMode="External"/><Relationship Id="rId144" Type="http://schemas.openxmlformats.org/officeDocument/2006/relationships/hyperlink" Target="https://atcoder.jp/contests/agc022/tasks/agc022_e" TargetMode="External"/><Relationship Id="rId90" Type="http://schemas.openxmlformats.org/officeDocument/2006/relationships/hyperlink" Target="https://atcoder.jp/contests/agc039/tasks/agc039_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C14" sqref="C14"/>
    </sheetView>
  </sheetViews>
  <sheetFormatPr defaultColWidth="11.77734375" defaultRowHeight="13.8"/>
  <cols>
    <col min="1" max="1" width="11.77734375" style="42"/>
    <col min="2" max="2" width="11.77734375" style="38"/>
    <col min="3" max="4" width="22.77734375" style="23" customWidth="1"/>
    <col min="5" max="5" width="12.109375" style="23" customWidth="1"/>
    <col min="6" max="16384" width="11.77734375" style="1"/>
  </cols>
  <sheetData>
    <row r="1" spans="1:15">
      <c r="A1" s="40" t="s">
        <v>606</v>
      </c>
      <c r="C1" s="41" t="s">
        <v>600</v>
      </c>
      <c r="D1" s="41" t="s">
        <v>609</v>
      </c>
      <c r="E1" s="41" t="s">
        <v>608</v>
      </c>
      <c r="K1" s="88" t="s">
        <v>611</v>
      </c>
    </row>
    <row r="2" spans="1:15" ht="14.4">
      <c r="A2" s="42" t="s">
        <v>599</v>
      </c>
      <c r="C2" s="23" t="s">
        <v>607</v>
      </c>
      <c r="D2" s="23" t="s">
        <v>587</v>
      </c>
      <c r="E2" s="36" t="s">
        <v>596</v>
      </c>
      <c r="K2" s="93" t="s">
        <v>11</v>
      </c>
    </row>
    <row r="3" spans="1:15" ht="14.4">
      <c r="A3" s="42" t="s">
        <v>594</v>
      </c>
      <c r="C3" s="23" t="s">
        <v>869</v>
      </c>
      <c r="E3" s="36"/>
      <c r="K3" s="94" t="s">
        <v>591</v>
      </c>
    </row>
    <row r="4" spans="1:15" ht="14.4">
      <c r="A4" s="42" t="s">
        <v>595</v>
      </c>
      <c r="C4" s="86" t="s">
        <v>837</v>
      </c>
      <c r="D4" s="86" t="s">
        <v>838</v>
      </c>
      <c r="K4" s="95" t="s">
        <v>9</v>
      </c>
      <c r="M4" s="151" t="s">
        <v>884</v>
      </c>
      <c r="N4" s="152"/>
      <c r="O4" s="153"/>
    </row>
    <row r="5" spans="1:15" ht="14.4">
      <c r="A5" s="42" t="s">
        <v>597</v>
      </c>
      <c r="C5" s="96" t="s">
        <v>755</v>
      </c>
      <c r="D5" s="96"/>
      <c r="E5" s="19" t="s">
        <v>749</v>
      </c>
      <c r="K5" s="27" t="s">
        <v>612</v>
      </c>
      <c r="M5" s="23">
        <v>102056</v>
      </c>
      <c r="N5" s="23" t="s">
        <v>820</v>
      </c>
      <c r="O5" s="23" t="s">
        <v>1338</v>
      </c>
    </row>
    <row r="6" spans="1:15">
      <c r="A6" s="42" t="s">
        <v>1</v>
      </c>
      <c r="C6" s="23" t="s">
        <v>675</v>
      </c>
      <c r="K6" s="43" t="s">
        <v>613</v>
      </c>
      <c r="M6" s="23">
        <v>102412</v>
      </c>
      <c r="N6" s="23"/>
      <c r="O6" s="23"/>
    </row>
    <row r="7" spans="1:15" ht="14.4">
      <c r="A7" s="42" t="s">
        <v>666</v>
      </c>
      <c r="C7" s="23" t="s">
        <v>678</v>
      </c>
      <c r="E7" s="36" t="s">
        <v>677</v>
      </c>
      <c r="K7" s="44" t="s">
        <v>554</v>
      </c>
      <c r="M7" s="23">
        <v>1250</v>
      </c>
      <c r="N7" s="23" t="s">
        <v>839</v>
      </c>
      <c r="O7" s="23" t="s">
        <v>1339</v>
      </c>
    </row>
    <row r="8" spans="1:15" ht="14.4">
      <c r="A8" s="42" t="s">
        <v>667</v>
      </c>
      <c r="C8" s="23" t="s">
        <v>829</v>
      </c>
      <c r="E8" s="36" t="s">
        <v>830</v>
      </c>
      <c r="K8" s="45" t="s">
        <v>10</v>
      </c>
      <c r="M8" s="23" t="s">
        <v>1267</v>
      </c>
      <c r="N8" s="23" t="s">
        <v>885</v>
      </c>
      <c r="O8" s="19" t="s">
        <v>883</v>
      </c>
    </row>
    <row r="9" spans="1:15">
      <c r="A9" s="42" t="s">
        <v>723</v>
      </c>
      <c r="C9" s="23" t="s">
        <v>722</v>
      </c>
      <c r="K9" s="20" t="s">
        <v>12</v>
      </c>
      <c r="M9" s="23">
        <v>102114</v>
      </c>
      <c r="N9" s="23"/>
      <c r="O9" s="86" t="s">
        <v>1341</v>
      </c>
    </row>
    <row r="10" spans="1:15">
      <c r="A10" s="42" t="s">
        <v>731</v>
      </c>
      <c r="C10" s="23" t="s">
        <v>836</v>
      </c>
      <c r="D10" s="86"/>
      <c r="E10" s="86"/>
      <c r="K10" s="46" t="s">
        <v>539</v>
      </c>
      <c r="M10" s="23">
        <v>102268</v>
      </c>
      <c r="N10" s="23"/>
      <c r="O10" s="86" t="s">
        <v>1340</v>
      </c>
    </row>
    <row r="11" spans="1:15" ht="14.4">
      <c r="A11" s="42" t="s">
        <v>748</v>
      </c>
      <c r="C11" s="96" t="s">
        <v>878</v>
      </c>
      <c r="D11" s="150"/>
      <c r="E11" s="19" t="s">
        <v>879</v>
      </c>
      <c r="K11" s="68" t="s">
        <v>629</v>
      </c>
      <c r="M11" s="23">
        <v>102156</v>
      </c>
      <c r="N11" s="23"/>
      <c r="O11" s="86" t="s">
        <v>1342</v>
      </c>
    </row>
    <row r="12" spans="1:15">
      <c r="A12" s="42" t="s">
        <v>750</v>
      </c>
      <c r="C12" s="86" t="s">
        <v>1345</v>
      </c>
      <c r="D12" s="86" t="s">
        <v>1346</v>
      </c>
      <c r="E12" s="86"/>
      <c r="K12" s="47" t="s">
        <v>589</v>
      </c>
      <c r="M12" s="23">
        <v>102129</v>
      </c>
      <c r="N12" s="23"/>
      <c r="O12" s="86" t="s">
        <v>1343</v>
      </c>
    </row>
    <row r="13" spans="1:15" s="21" customFormat="1" ht="14.4">
      <c r="A13" s="42" t="s">
        <v>751</v>
      </c>
      <c r="B13" s="38"/>
      <c r="C13" s="86" t="s">
        <v>1350</v>
      </c>
      <c r="D13" s="86"/>
      <c r="E13" s="19" t="s">
        <v>1349</v>
      </c>
      <c r="K13" s="59" t="s">
        <v>620</v>
      </c>
      <c r="M13" s="86">
        <v>102028</v>
      </c>
      <c r="N13" s="86"/>
      <c r="O13" s="86"/>
    </row>
    <row r="14" spans="1:15" s="21" customFormat="1">
      <c r="A14" s="42" t="s">
        <v>756</v>
      </c>
      <c r="B14" s="38"/>
      <c r="C14" s="86"/>
      <c r="D14" s="86"/>
      <c r="E14" s="86"/>
      <c r="M14" s="86">
        <v>102012</v>
      </c>
      <c r="N14" s="86"/>
      <c r="O14" s="86"/>
    </row>
    <row r="15" spans="1:15" s="21" customFormat="1">
      <c r="A15" s="42" t="s">
        <v>759</v>
      </c>
      <c r="B15" s="38"/>
      <c r="C15" s="84"/>
      <c r="D15" s="84"/>
      <c r="E15" s="84"/>
      <c r="M15" s="86">
        <v>1089</v>
      </c>
      <c r="N15" s="86"/>
      <c r="O15" s="86"/>
    </row>
    <row r="16" spans="1:15">
      <c r="A16" s="42" t="s">
        <v>760</v>
      </c>
      <c r="C16" s="41" t="s">
        <v>689</v>
      </c>
      <c r="D16" s="41"/>
      <c r="E16" s="41"/>
      <c r="H16" s="154" t="s">
        <v>684</v>
      </c>
      <c r="I16" s="154"/>
      <c r="J16" s="154"/>
      <c r="L16" s="35"/>
      <c r="M16" s="37"/>
      <c r="N16" s="37"/>
      <c r="O16" s="86"/>
    </row>
    <row r="17" spans="1:15">
      <c r="A17" s="42" t="s">
        <v>761</v>
      </c>
      <c r="C17" s="23" t="s">
        <v>670</v>
      </c>
      <c r="D17" s="23" t="s">
        <v>674</v>
      </c>
      <c r="H17" s="151" t="s">
        <v>601</v>
      </c>
      <c r="I17" s="152"/>
      <c r="J17" s="153"/>
      <c r="M17" s="23"/>
      <c r="N17" s="23"/>
      <c r="O17" s="86"/>
    </row>
    <row r="18" spans="1:15">
      <c r="A18" s="42" t="s">
        <v>781</v>
      </c>
      <c r="C18" s="23" t="s">
        <v>671</v>
      </c>
      <c r="D18" s="23" t="s">
        <v>672</v>
      </c>
      <c r="H18" s="151" t="s">
        <v>610</v>
      </c>
      <c r="I18" s="152"/>
      <c r="J18" s="153"/>
      <c r="M18" s="23"/>
      <c r="N18" s="23"/>
      <c r="O18" s="86"/>
    </row>
    <row r="19" spans="1:15">
      <c r="A19" s="42" t="s">
        <v>782</v>
      </c>
      <c r="B19" s="39"/>
      <c r="C19" s="23" t="s">
        <v>676</v>
      </c>
      <c r="D19" s="37"/>
      <c r="E19" s="37"/>
      <c r="F19" s="35"/>
      <c r="H19" s="151" t="s">
        <v>685</v>
      </c>
      <c r="I19" s="152"/>
      <c r="J19" s="153"/>
    </row>
    <row r="20" spans="1:15">
      <c r="A20" s="42" t="s">
        <v>783</v>
      </c>
      <c r="C20" s="23" t="s">
        <v>673</v>
      </c>
      <c r="H20" s="151" t="s">
        <v>603</v>
      </c>
      <c r="I20" s="152"/>
      <c r="J20" s="153"/>
    </row>
    <row r="21" spans="1:15">
      <c r="A21" s="42" t="s">
        <v>784</v>
      </c>
      <c r="C21" s="23" t="s">
        <v>668</v>
      </c>
      <c r="D21" s="23" t="s">
        <v>669</v>
      </c>
      <c r="H21" s="154" t="s">
        <v>604</v>
      </c>
      <c r="I21" s="154"/>
      <c r="J21" s="154"/>
    </row>
    <row r="22" spans="1:15">
      <c r="A22" s="42" t="s">
        <v>786</v>
      </c>
      <c r="C22" s="23" t="s">
        <v>732</v>
      </c>
      <c r="H22" s="151" t="s">
        <v>686</v>
      </c>
      <c r="I22" s="152"/>
      <c r="J22" s="153"/>
    </row>
    <row r="23" spans="1:15" ht="14.4">
      <c r="A23" s="42" t="s">
        <v>792</v>
      </c>
      <c r="C23" s="23" t="s">
        <v>735</v>
      </c>
      <c r="E23" s="19" t="s">
        <v>734</v>
      </c>
      <c r="H23" s="151" t="s">
        <v>712</v>
      </c>
      <c r="I23" s="152"/>
      <c r="J23" s="153"/>
    </row>
    <row r="24" spans="1:15" ht="14.4">
      <c r="A24" s="42" t="s">
        <v>828</v>
      </c>
      <c r="C24" s="23" t="s">
        <v>737</v>
      </c>
      <c r="E24" s="19" t="s">
        <v>736</v>
      </c>
      <c r="H24" s="151" t="s">
        <v>687</v>
      </c>
      <c r="I24" s="152"/>
      <c r="J24" s="153"/>
    </row>
    <row r="25" spans="1:15" ht="14.4">
      <c r="A25" s="42" t="s">
        <v>831</v>
      </c>
      <c r="C25" s="23" t="s">
        <v>780</v>
      </c>
      <c r="D25" s="23" t="s">
        <v>844</v>
      </c>
      <c r="H25" s="151" t="s">
        <v>588</v>
      </c>
      <c r="I25" s="152"/>
      <c r="J25" s="153"/>
      <c r="K25" s="19" t="s">
        <v>738</v>
      </c>
    </row>
    <row r="26" spans="1:15">
      <c r="A26" s="42" t="s">
        <v>840</v>
      </c>
      <c r="H26" s="154" t="s">
        <v>711</v>
      </c>
      <c r="I26" s="154"/>
      <c r="J26" s="154"/>
    </row>
    <row r="27" spans="1:15">
      <c r="A27" s="42" t="s">
        <v>861</v>
      </c>
      <c r="C27" s="23" t="s">
        <v>849</v>
      </c>
      <c r="D27" s="23" t="s">
        <v>850</v>
      </c>
      <c r="H27" s="151" t="s">
        <v>688</v>
      </c>
      <c r="I27" s="152"/>
      <c r="J27" s="153"/>
    </row>
    <row r="28" spans="1:15" ht="14.4">
      <c r="A28" s="42" t="s">
        <v>877</v>
      </c>
      <c r="C28" s="23" t="s">
        <v>876</v>
      </c>
      <c r="E28" s="19" t="s">
        <v>875</v>
      </c>
      <c r="H28" s="154" t="s">
        <v>733</v>
      </c>
      <c r="I28" s="154"/>
      <c r="J28" s="154"/>
    </row>
    <row r="29" spans="1:15" ht="14.4">
      <c r="A29" s="42" t="s">
        <v>1266</v>
      </c>
      <c r="H29" s="154" t="s">
        <v>779</v>
      </c>
      <c r="I29" s="154"/>
      <c r="J29" s="154"/>
      <c r="K29" s="19" t="s">
        <v>605</v>
      </c>
    </row>
    <row r="30" spans="1:15">
      <c r="A30" s="42" t="s">
        <v>1348</v>
      </c>
      <c r="C30" s="123"/>
      <c r="D30" s="123"/>
      <c r="E30" s="123"/>
    </row>
    <row r="31" spans="1:15">
      <c r="C31" s="41" t="s">
        <v>696</v>
      </c>
      <c r="D31" s="41"/>
      <c r="E31" s="41"/>
    </row>
    <row r="32" spans="1:15">
      <c r="C32" s="23" t="s">
        <v>602</v>
      </c>
      <c r="D32" s="23" t="s">
        <v>718</v>
      </c>
    </row>
    <row r="33" spans="3:8" ht="14.4">
      <c r="C33" s="23" t="s">
        <v>690</v>
      </c>
      <c r="H33" s="19"/>
    </row>
    <row r="34" spans="3:8">
      <c r="C34" s="23" t="s">
        <v>691</v>
      </c>
      <c r="D34" s="23" t="s">
        <v>717</v>
      </c>
    </row>
    <row r="35" spans="3:8">
      <c r="C35" s="23" t="s">
        <v>692</v>
      </c>
      <c r="D35" s="23" t="s">
        <v>716</v>
      </c>
    </row>
    <row r="36" spans="3:8">
      <c r="C36" s="23" t="s">
        <v>693</v>
      </c>
      <c r="D36" s="23" t="s">
        <v>645</v>
      </c>
    </row>
    <row r="37" spans="3:8">
      <c r="C37" s="23" t="s">
        <v>694</v>
      </c>
      <c r="D37" s="23" t="s">
        <v>715</v>
      </c>
    </row>
    <row r="38" spans="3:8">
      <c r="C38" s="23" t="s">
        <v>695</v>
      </c>
      <c r="D38" s="23" t="s">
        <v>714</v>
      </c>
    </row>
    <row r="39" spans="3:8">
      <c r="C39" s="23" t="s">
        <v>713</v>
      </c>
      <c r="D39" s="23" t="s">
        <v>405</v>
      </c>
    </row>
    <row r="40" spans="3:8" ht="14.4">
      <c r="C40" s="23" t="s">
        <v>719</v>
      </c>
      <c r="D40" s="23" t="s">
        <v>721</v>
      </c>
      <c r="E40" s="19" t="s">
        <v>720</v>
      </c>
    </row>
    <row r="41" spans="3:8">
      <c r="C41" s="23" t="s">
        <v>847</v>
      </c>
      <c r="D41" s="23" t="s">
        <v>848</v>
      </c>
    </row>
    <row r="57" spans="12:13">
      <c r="L57" s="24" t="s">
        <v>105</v>
      </c>
      <c r="M57" s="24" t="s">
        <v>590</v>
      </c>
    </row>
    <row r="58" spans="12:13">
      <c r="L58" s="25">
        <v>1</v>
      </c>
      <c r="M58" s="157">
        <v>2</v>
      </c>
    </row>
    <row r="59" spans="12:13">
      <c r="L59" s="25">
        <v>2</v>
      </c>
      <c r="M59" s="157"/>
    </row>
    <row r="60" spans="12:13">
      <c r="L60" s="25">
        <v>3</v>
      </c>
      <c r="M60" s="157">
        <v>3</v>
      </c>
    </row>
    <row r="61" spans="12:13">
      <c r="L61" s="25">
        <v>4</v>
      </c>
      <c r="M61" s="157"/>
    </row>
    <row r="62" spans="12:13">
      <c r="L62" s="25">
        <v>5</v>
      </c>
      <c r="M62" s="157">
        <v>4</v>
      </c>
    </row>
    <row r="63" spans="12:13">
      <c r="L63" s="25">
        <v>6</v>
      </c>
      <c r="M63" s="157"/>
    </row>
    <row r="64" spans="12:13">
      <c r="L64" s="25">
        <v>7</v>
      </c>
      <c r="M64" s="157">
        <v>7</v>
      </c>
    </row>
    <row r="65" spans="12:13">
      <c r="L65" s="25">
        <v>8</v>
      </c>
      <c r="M65" s="157"/>
    </row>
    <row r="66" spans="12:13">
      <c r="L66" s="25">
        <v>9</v>
      </c>
      <c r="M66" s="157">
        <v>10</v>
      </c>
    </row>
    <row r="67" spans="12:13">
      <c r="L67" s="25">
        <v>10</v>
      </c>
      <c r="M67" s="157"/>
    </row>
    <row r="68" spans="12:13">
      <c r="L68" s="26">
        <v>11</v>
      </c>
      <c r="M68" s="155">
        <v>13</v>
      </c>
    </row>
    <row r="69" spans="12:13">
      <c r="L69" s="26">
        <v>12</v>
      </c>
      <c r="M69" s="155"/>
    </row>
    <row r="70" spans="12:13">
      <c r="L70" s="26">
        <v>13</v>
      </c>
      <c r="M70" s="155">
        <v>18</v>
      </c>
    </row>
    <row r="71" spans="12:13">
      <c r="L71" s="26">
        <v>14</v>
      </c>
      <c r="M71" s="155"/>
    </row>
    <row r="72" spans="12:13">
      <c r="L72" s="27">
        <v>15</v>
      </c>
      <c r="M72" s="156">
        <v>23</v>
      </c>
    </row>
    <row r="73" spans="12:13">
      <c r="L73" s="27">
        <v>16</v>
      </c>
      <c r="M73" s="156"/>
    </row>
    <row r="74" spans="12:13">
      <c r="L74" s="27">
        <v>17</v>
      </c>
      <c r="M74" s="156">
        <v>28</v>
      </c>
    </row>
    <row r="75" spans="12:13">
      <c r="L75" s="27">
        <v>18</v>
      </c>
      <c r="M75" s="156"/>
    </row>
    <row r="76" spans="12:13">
      <c r="L76" s="27">
        <v>19</v>
      </c>
      <c r="M76" s="156">
        <v>33</v>
      </c>
    </row>
    <row r="77" spans="12:13">
      <c r="L77" s="27">
        <v>20</v>
      </c>
      <c r="M77" s="156"/>
    </row>
  </sheetData>
  <mergeCells count="25">
    <mergeCell ref="H20:J20"/>
    <mergeCell ref="M72:M73"/>
    <mergeCell ref="M74:M75"/>
    <mergeCell ref="M76:M77"/>
    <mergeCell ref="M58:M59"/>
    <mergeCell ref="M60:M61"/>
    <mergeCell ref="M64:M65"/>
    <mergeCell ref="M62:M63"/>
    <mergeCell ref="M66:M67"/>
    <mergeCell ref="M4:O4"/>
    <mergeCell ref="H29:J29"/>
    <mergeCell ref="H28:J28"/>
    <mergeCell ref="M68:M69"/>
    <mergeCell ref="M70:M71"/>
    <mergeCell ref="H27:J27"/>
    <mergeCell ref="H26:J26"/>
    <mergeCell ref="H21:J21"/>
    <mergeCell ref="H22:J22"/>
    <mergeCell ref="H23:J23"/>
    <mergeCell ref="H24:J24"/>
    <mergeCell ref="H25:J25"/>
    <mergeCell ref="H16:J16"/>
    <mergeCell ref="H17:J17"/>
    <mergeCell ref="H18:J18"/>
    <mergeCell ref="H19:J19"/>
  </mergeCells>
  <conditionalFormatting sqref="K1">
    <cfRule type="cellIs" dxfId="103" priority="6" operator="equal">
      <formula>"ACC"</formula>
    </cfRule>
  </conditionalFormatting>
  <conditionalFormatting sqref="K1">
    <cfRule type="cellIs" dxfId="102" priority="3" operator="equal">
      <formula>"Know"</formula>
    </cfRule>
    <cfRule type="cellIs" dxfId="101" priority="4" operator="equal">
      <formula>"Know"</formula>
    </cfRule>
    <cfRule type="cellIs" dxfId="100" priority="5" operator="equal">
      <formula>"ACC"</formula>
    </cfRule>
  </conditionalFormatting>
  <conditionalFormatting sqref="K1">
    <cfRule type="cellIs" dxfId="99" priority="2" operator="equal">
      <formula>"ACE"</formula>
    </cfRule>
  </conditionalFormatting>
  <conditionalFormatting sqref="K1">
    <cfRule type="cellIs" dxfId="98" priority="1" operator="equal">
      <formula>"Know"</formula>
    </cfRule>
  </conditionalFormatting>
  <hyperlinks>
    <hyperlink ref="E2" r:id="rId1"/>
    <hyperlink ref="E7" r:id="rId2"/>
    <hyperlink ref="E40" r:id="rId3"/>
    <hyperlink ref="E23" r:id="rId4"/>
    <hyperlink ref="E24" r:id="rId5"/>
    <hyperlink ref="K25" r:id="rId6"/>
    <hyperlink ref="E5" r:id="rId7"/>
    <hyperlink ref="K29" r:id="rId8"/>
    <hyperlink ref="E8" r:id="rId9" tooltip="https://contest.yandex.ru/contest/14843/enter/"/>
    <hyperlink ref="E28" r:id="rId10"/>
    <hyperlink ref="E11" r:id="rId11"/>
    <hyperlink ref="O8" r:id="rId12"/>
    <hyperlink ref="E13" r:id="rId13"/>
  </hyperlinks>
  <pageMargins left="0.7" right="0.7" top="0.75" bottom="0.75" header="0.3" footer="0.3"/>
  <pageSetup paperSize="9" orientation="portrait" horizontalDpi="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4" zoomScaleNormal="100" workbookViewId="0">
      <selection activeCell="K31" sqref="K31"/>
    </sheetView>
  </sheetViews>
  <sheetFormatPr defaultRowHeight="14.4"/>
  <cols>
    <col min="12" max="12" width="8.88671875" style="87"/>
    <col min="13" max="13" width="13.21875" bestFit="1" customWidth="1"/>
    <col min="16" max="16" width="11.6640625" bestFit="1" customWidth="1"/>
    <col min="19" max="19" width="14" bestFit="1" customWidth="1"/>
    <col min="21" max="21" width="10.88671875" bestFit="1" customWidth="1"/>
  </cols>
  <sheetData>
    <row r="1" spans="1:21">
      <c r="A1" s="2" t="s">
        <v>724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587</v>
      </c>
      <c r="I1" s="2" t="s">
        <v>586</v>
      </c>
      <c r="J1" s="2" t="s">
        <v>640</v>
      </c>
      <c r="K1" s="2" t="s">
        <v>641</v>
      </c>
      <c r="M1" s="2" t="s">
        <v>600</v>
      </c>
      <c r="N1" s="2" t="s">
        <v>725</v>
      </c>
      <c r="P1" s="2" t="s">
        <v>852</v>
      </c>
      <c r="Q1" s="2"/>
      <c r="S1" s="2" t="s">
        <v>1360</v>
      </c>
    </row>
    <row r="2" spans="1:21">
      <c r="A2" s="2" t="s">
        <v>787</v>
      </c>
      <c r="B2" s="77">
        <v>2433</v>
      </c>
      <c r="C2" s="4">
        <v>2434</v>
      </c>
      <c r="D2" s="100">
        <v>2435</v>
      </c>
      <c r="E2" s="100">
        <v>2528</v>
      </c>
      <c r="F2" s="4">
        <v>2529</v>
      </c>
      <c r="G2" s="3">
        <v>2530</v>
      </c>
      <c r="H2" s="80"/>
      <c r="I2" s="80"/>
      <c r="J2" s="80"/>
      <c r="K2" s="80"/>
      <c r="M2" s="2" t="s">
        <v>730</v>
      </c>
      <c r="N2" s="2">
        <v>3068</v>
      </c>
      <c r="P2" s="2" t="s">
        <v>788</v>
      </c>
      <c r="Q2" s="29">
        <v>3044</v>
      </c>
      <c r="S2" s="2">
        <v>6276</v>
      </c>
      <c r="U2" s="88" t="s">
        <v>611</v>
      </c>
    </row>
    <row r="3" spans="1:21">
      <c r="A3" s="2" t="s">
        <v>788</v>
      </c>
      <c r="B3" s="32">
        <v>3042</v>
      </c>
      <c r="C3" s="32">
        <v>3043</v>
      </c>
      <c r="D3" s="29">
        <v>3044</v>
      </c>
      <c r="E3" s="116">
        <v>3045</v>
      </c>
      <c r="F3" s="32">
        <v>3046</v>
      </c>
      <c r="G3" s="3">
        <v>3047</v>
      </c>
      <c r="H3" s="80"/>
      <c r="I3" s="80"/>
      <c r="J3" s="80"/>
      <c r="K3" s="80"/>
      <c r="M3" s="2" t="s">
        <v>752</v>
      </c>
      <c r="N3" s="2">
        <v>2537</v>
      </c>
      <c r="P3" s="2" t="s">
        <v>789</v>
      </c>
      <c r="Q3" s="29">
        <v>2722</v>
      </c>
      <c r="S3" s="2">
        <v>2339</v>
      </c>
      <c r="U3" s="98" t="s">
        <v>11</v>
      </c>
    </row>
    <row r="4" spans="1:21">
      <c r="A4" s="2" t="s">
        <v>789</v>
      </c>
      <c r="B4" s="4">
        <v>2718</v>
      </c>
      <c r="C4" s="4">
        <v>2719</v>
      </c>
      <c r="D4" s="3">
        <v>2720</v>
      </c>
      <c r="E4" s="3">
        <v>2721</v>
      </c>
      <c r="F4" s="29">
        <v>2722</v>
      </c>
      <c r="G4" s="77">
        <v>2723</v>
      </c>
      <c r="H4" s="80"/>
      <c r="I4" s="80"/>
      <c r="J4" s="80"/>
      <c r="K4" s="80"/>
      <c r="M4" s="2" t="s">
        <v>817</v>
      </c>
      <c r="N4" s="2"/>
      <c r="P4" s="2" t="s">
        <v>790</v>
      </c>
      <c r="Q4" s="31">
        <v>3158</v>
      </c>
      <c r="S4" s="2">
        <v>3077</v>
      </c>
      <c r="U4" s="99" t="s">
        <v>591</v>
      </c>
    </row>
    <row r="5" spans="1:21">
      <c r="A5" s="2" t="s">
        <v>790</v>
      </c>
      <c r="B5" s="4">
        <v>3156</v>
      </c>
      <c r="C5" s="116">
        <v>3157</v>
      </c>
      <c r="D5" s="31">
        <v>3158</v>
      </c>
      <c r="E5" s="3">
        <v>3159</v>
      </c>
      <c r="F5" s="100">
        <v>3160</v>
      </c>
      <c r="G5" s="85">
        <v>3161</v>
      </c>
      <c r="H5" s="80"/>
      <c r="I5" s="80"/>
      <c r="J5" s="80"/>
      <c r="K5" s="80"/>
      <c r="M5" s="2" t="s">
        <v>818</v>
      </c>
      <c r="N5" s="2"/>
      <c r="P5" s="2" t="s">
        <v>585</v>
      </c>
      <c r="Q5" s="29">
        <v>6378</v>
      </c>
      <c r="S5" s="2">
        <v>3046</v>
      </c>
      <c r="U5" s="97" t="s">
        <v>9</v>
      </c>
    </row>
    <row r="6" spans="1:21">
      <c r="A6" s="2" t="s">
        <v>785</v>
      </c>
      <c r="B6" s="4">
        <v>3048</v>
      </c>
      <c r="C6" s="3">
        <v>3049</v>
      </c>
      <c r="D6" s="85">
        <v>3050</v>
      </c>
      <c r="E6" s="4">
        <v>3051</v>
      </c>
      <c r="F6" s="4">
        <v>3052</v>
      </c>
      <c r="G6" s="77">
        <v>3053</v>
      </c>
      <c r="H6" s="80"/>
      <c r="I6" s="80"/>
      <c r="J6" s="80"/>
      <c r="K6" s="80"/>
      <c r="M6" s="2" t="s">
        <v>727</v>
      </c>
      <c r="N6" s="77">
        <v>3082</v>
      </c>
      <c r="P6" s="2" t="s">
        <v>821</v>
      </c>
      <c r="Q6" s="29">
        <v>2570</v>
      </c>
      <c r="S6" s="2">
        <v>2262</v>
      </c>
      <c r="U6" s="27" t="s">
        <v>612</v>
      </c>
    </row>
    <row r="7" spans="1:21">
      <c r="A7" s="2" t="s">
        <v>585</v>
      </c>
      <c r="B7" s="4">
        <v>6377</v>
      </c>
      <c r="C7" s="29">
        <v>6378</v>
      </c>
      <c r="D7" s="117">
        <v>6380</v>
      </c>
      <c r="E7" s="77">
        <v>6379</v>
      </c>
      <c r="F7" s="100">
        <v>6381</v>
      </c>
      <c r="G7" s="3">
        <v>6382</v>
      </c>
      <c r="H7" s="4">
        <v>6383</v>
      </c>
      <c r="I7" s="4">
        <v>6384</v>
      </c>
      <c r="J7" s="80"/>
      <c r="K7" s="80"/>
      <c r="M7" s="2" t="s">
        <v>790</v>
      </c>
      <c r="N7" s="85">
        <v>3161</v>
      </c>
      <c r="P7" s="2" t="s">
        <v>819</v>
      </c>
      <c r="Q7" s="31">
        <v>2261</v>
      </c>
      <c r="S7" s="2">
        <v>2495</v>
      </c>
      <c r="U7" s="43" t="s">
        <v>613</v>
      </c>
    </row>
    <row r="8" spans="1:21">
      <c r="A8" s="2" t="s">
        <v>766</v>
      </c>
      <c r="B8" s="117">
        <v>2552</v>
      </c>
      <c r="C8" s="4">
        <v>2553</v>
      </c>
      <c r="D8" s="117">
        <v>2554</v>
      </c>
      <c r="E8" s="4">
        <v>2555</v>
      </c>
      <c r="F8" s="77">
        <v>2556</v>
      </c>
      <c r="G8" s="85">
        <v>2557</v>
      </c>
      <c r="H8" s="80"/>
      <c r="I8" s="80"/>
      <c r="J8" s="80"/>
      <c r="K8" s="80"/>
      <c r="M8" s="2" t="s">
        <v>851</v>
      </c>
      <c r="N8" s="2">
        <v>2357</v>
      </c>
      <c r="P8" s="2" t="s">
        <v>821</v>
      </c>
      <c r="Q8" s="29">
        <v>2251</v>
      </c>
      <c r="S8" s="2">
        <v>6490</v>
      </c>
      <c r="U8" s="44" t="s">
        <v>554</v>
      </c>
    </row>
    <row r="9" spans="1:21">
      <c r="A9" s="2" t="s">
        <v>767</v>
      </c>
      <c r="B9" s="117">
        <v>3119</v>
      </c>
      <c r="C9" s="117">
        <v>3120</v>
      </c>
      <c r="D9" s="85">
        <v>3121</v>
      </c>
      <c r="E9" s="3">
        <v>3122</v>
      </c>
      <c r="F9" s="3">
        <v>3123</v>
      </c>
      <c r="G9" s="117">
        <v>3124</v>
      </c>
      <c r="H9" s="80"/>
      <c r="I9" s="80"/>
      <c r="J9" s="80"/>
      <c r="K9" s="80"/>
      <c r="M9" s="2" t="s">
        <v>853</v>
      </c>
      <c r="N9" s="77">
        <v>2990</v>
      </c>
      <c r="P9" s="2" t="s">
        <v>863</v>
      </c>
      <c r="Q9" s="29">
        <v>2324</v>
      </c>
      <c r="S9" s="2"/>
      <c r="U9" s="45" t="s">
        <v>10</v>
      </c>
    </row>
    <row r="10" spans="1:21">
      <c r="A10" s="2" t="s">
        <v>768</v>
      </c>
      <c r="B10" s="4">
        <v>2339</v>
      </c>
      <c r="C10" s="3">
        <v>2340</v>
      </c>
      <c r="D10" s="3">
        <v>2341</v>
      </c>
      <c r="E10" s="80"/>
      <c r="F10" s="80"/>
      <c r="G10" s="80"/>
      <c r="H10" s="80"/>
      <c r="I10" s="80"/>
      <c r="J10" s="80"/>
      <c r="K10" s="80"/>
      <c r="M10" s="2" t="s">
        <v>860</v>
      </c>
      <c r="N10" s="2">
        <v>6405</v>
      </c>
      <c r="P10" s="2" t="s">
        <v>863</v>
      </c>
      <c r="Q10" s="29">
        <v>2330</v>
      </c>
      <c r="S10" s="2"/>
      <c r="U10" s="20" t="s">
        <v>12</v>
      </c>
    </row>
    <row r="11" spans="1:21">
      <c r="A11" s="2" t="s">
        <v>769</v>
      </c>
      <c r="B11" s="117">
        <v>2983</v>
      </c>
      <c r="C11" s="85">
        <v>2984</v>
      </c>
      <c r="D11" s="4">
        <v>2985</v>
      </c>
      <c r="E11" s="80"/>
      <c r="F11" s="80"/>
      <c r="G11" s="80"/>
      <c r="H11" s="80"/>
      <c r="I11" s="80"/>
      <c r="J11" s="80"/>
      <c r="K11" s="80"/>
      <c r="M11" s="2" t="s">
        <v>862</v>
      </c>
      <c r="N11" s="2">
        <v>2306</v>
      </c>
      <c r="P11" s="2" t="s">
        <v>863</v>
      </c>
      <c r="Q11" s="29">
        <v>2331</v>
      </c>
      <c r="S11" s="2"/>
      <c r="U11" s="46" t="s">
        <v>539</v>
      </c>
    </row>
    <row r="12" spans="1:21">
      <c r="A12" s="2" t="s">
        <v>791</v>
      </c>
      <c r="B12" s="108">
        <v>2491</v>
      </c>
      <c r="C12" s="4">
        <v>2492</v>
      </c>
      <c r="D12" s="32">
        <v>2493</v>
      </c>
      <c r="E12" s="85">
        <v>2511</v>
      </c>
      <c r="F12" s="4">
        <v>2512</v>
      </c>
      <c r="G12" s="4">
        <v>2513</v>
      </c>
      <c r="H12" s="80"/>
      <c r="I12" s="80"/>
      <c r="J12" s="80"/>
      <c r="K12" s="80"/>
      <c r="M12" s="2" t="s">
        <v>865</v>
      </c>
      <c r="N12" s="77">
        <v>2285</v>
      </c>
      <c r="P12" s="2"/>
      <c r="Q12" s="2"/>
      <c r="S12" s="2"/>
      <c r="U12" s="68" t="s">
        <v>629</v>
      </c>
    </row>
    <row r="13" spans="1:21">
      <c r="A13" s="2" t="s">
        <v>816</v>
      </c>
      <c r="B13" s="3">
        <v>3089</v>
      </c>
      <c r="C13" s="100">
        <v>3090</v>
      </c>
      <c r="D13" s="3">
        <v>3091</v>
      </c>
      <c r="E13" s="4">
        <v>3092</v>
      </c>
      <c r="F13" s="4">
        <v>3093</v>
      </c>
      <c r="G13" s="4">
        <v>3094</v>
      </c>
      <c r="H13" s="80"/>
      <c r="I13" s="80"/>
      <c r="J13" s="80"/>
      <c r="K13" s="80"/>
      <c r="M13" s="2" t="s">
        <v>866</v>
      </c>
      <c r="N13" s="2">
        <v>6612</v>
      </c>
      <c r="P13" s="13"/>
      <c r="Q13" s="13"/>
      <c r="S13" s="2"/>
      <c r="U13" s="47" t="s">
        <v>589</v>
      </c>
    </row>
    <row r="14" spans="1:21">
      <c r="A14" s="2" t="s">
        <v>819</v>
      </c>
      <c r="B14" s="31">
        <v>2261</v>
      </c>
      <c r="C14" s="32">
        <v>2262</v>
      </c>
      <c r="D14" s="4">
        <v>2263</v>
      </c>
      <c r="E14" s="4">
        <v>2264</v>
      </c>
      <c r="F14" s="77">
        <v>2265</v>
      </c>
      <c r="G14" s="3">
        <v>2266</v>
      </c>
      <c r="H14" s="80"/>
      <c r="I14" s="80"/>
      <c r="J14" s="80"/>
      <c r="K14" s="80"/>
      <c r="M14" s="2" t="s">
        <v>867</v>
      </c>
      <c r="N14" s="77">
        <v>2290</v>
      </c>
      <c r="P14" s="2"/>
      <c r="Q14" s="2"/>
      <c r="S14" s="2"/>
      <c r="U14" s="59" t="s">
        <v>620</v>
      </c>
    </row>
    <row r="15" spans="1:21">
      <c r="A15" s="2" t="s">
        <v>821</v>
      </c>
      <c r="B15" s="3">
        <v>2250</v>
      </c>
      <c r="C15" s="29">
        <v>2251</v>
      </c>
      <c r="D15" s="77">
        <v>2252</v>
      </c>
      <c r="E15" s="29">
        <v>2570</v>
      </c>
      <c r="F15" s="77">
        <v>2571</v>
      </c>
      <c r="G15" s="3">
        <v>2572</v>
      </c>
      <c r="H15" s="80"/>
      <c r="I15" s="80"/>
      <c r="J15" s="80"/>
      <c r="K15" s="80"/>
    </row>
    <row r="16" spans="1:21">
      <c r="A16" s="2" t="s">
        <v>846</v>
      </c>
      <c r="B16" s="3">
        <v>3054</v>
      </c>
      <c r="C16" s="3">
        <v>3055</v>
      </c>
      <c r="D16" s="4">
        <v>3056</v>
      </c>
      <c r="E16" s="32">
        <v>3057</v>
      </c>
      <c r="F16" s="100">
        <v>3058</v>
      </c>
      <c r="G16" s="100">
        <v>3059</v>
      </c>
      <c r="H16" s="80"/>
      <c r="I16" s="80"/>
      <c r="J16" s="80"/>
      <c r="K16" s="80"/>
    </row>
    <row r="17" spans="1:19">
      <c r="A17" s="2" t="s">
        <v>854</v>
      </c>
      <c r="B17" s="108">
        <v>2494</v>
      </c>
      <c r="C17" s="32">
        <v>2495</v>
      </c>
      <c r="D17" s="4">
        <v>2496</v>
      </c>
      <c r="E17" s="4">
        <v>2508</v>
      </c>
      <c r="F17" s="4">
        <v>2509</v>
      </c>
      <c r="G17" s="2">
        <v>2510</v>
      </c>
      <c r="H17" s="80"/>
      <c r="I17" s="80"/>
      <c r="J17" s="80"/>
      <c r="K17" s="80"/>
      <c r="M17" s="2" t="s">
        <v>726</v>
      </c>
      <c r="N17" s="2" t="s">
        <v>725</v>
      </c>
      <c r="P17" s="2" t="s">
        <v>841</v>
      </c>
      <c r="Q17" s="2" t="s">
        <v>725</v>
      </c>
      <c r="S17" s="2" t="s">
        <v>1352</v>
      </c>
    </row>
    <row r="18" spans="1:19">
      <c r="A18" s="2" t="s">
        <v>856</v>
      </c>
      <c r="B18" s="3">
        <v>2018</v>
      </c>
      <c r="C18" s="4">
        <v>2019</v>
      </c>
      <c r="D18" s="117">
        <v>2020</v>
      </c>
      <c r="E18" s="3">
        <v>2021</v>
      </c>
      <c r="F18" s="3">
        <v>2022</v>
      </c>
      <c r="G18" s="100">
        <v>2023</v>
      </c>
      <c r="H18" s="80"/>
      <c r="I18" s="80"/>
      <c r="J18" s="80"/>
      <c r="K18" s="80"/>
      <c r="M18" s="2" t="s">
        <v>728</v>
      </c>
      <c r="N18" s="32">
        <v>3077</v>
      </c>
      <c r="P18" s="2" t="s">
        <v>728</v>
      </c>
      <c r="Q18" s="32">
        <v>3077</v>
      </c>
      <c r="S18" s="2" t="s">
        <v>1353</v>
      </c>
    </row>
    <row r="19" spans="1:19">
      <c r="A19" s="2" t="s">
        <v>857</v>
      </c>
      <c r="B19" s="4">
        <v>2048</v>
      </c>
      <c r="C19" s="4">
        <v>2049</v>
      </c>
      <c r="D19" s="4">
        <v>2050</v>
      </c>
      <c r="E19" s="4">
        <v>2051</v>
      </c>
      <c r="F19" s="3">
        <v>2052</v>
      </c>
      <c r="G19" s="4">
        <v>2053</v>
      </c>
      <c r="H19" s="80"/>
      <c r="I19" s="80"/>
      <c r="J19" s="80"/>
      <c r="K19" s="80"/>
      <c r="M19" s="2" t="s">
        <v>729</v>
      </c>
      <c r="N19" s="32">
        <v>3076</v>
      </c>
      <c r="P19" s="2" t="s">
        <v>729</v>
      </c>
      <c r="Q19" s="32">
        <v>3076</v>
      </c>
      <c r="S19" s="2" t="s">
        <v>1354</v>
      </c>
    </row>
    <row r="20" spans="1:19">
      <c r="A20" s="2" t="s">
        <v>862</v>
      </c>
      <c r="B20" s="4">
        <v>2302</v>
      </c>
      <c r="C20" s="3">
        <v>2303</v>
      </c>
      <c r="D20" s="3">
        <v>2304</v>
      </c>
      <c r="E20" s="4">
        <v>2305</v>
      </c>
      <c r="F20" s="2">
        <v>2306</v>
      </c>
      <c r="G20" s="3">
        <v>2307</v>
      </c>
      <c r="H20" s="80"/>
      <c r="I20" s="80"/>
      <c r="J20" s="80"/>
      <c r="K20" s="80"/>
      <c r="M20" s="2" t="s">
        <v>791</v>
      </c>
      <c r="N20" s="32">
        <v>2493</v>
      </c>
      <c r="P20" s="2" t="s">
        <v>788</v>
      </c>
      <c r="Q20" s="32">
        <v>3046</v>
      </c>
      <c r="S20" s="2" t="s">
        <v>1355</v>
      </c>
    </row>
    <row r="21" spans="1:19">
      <c r="A21" s="158" t="s">
        <v>863</v>
      </c>
      <c r="B21" s="100">
        <v>2320</v>
      </c>
      <c r="C21" s="101">
        <v>2321</v>
      </c>
      <c r="D21" s="4">
        <v>2322</v>
      </c>
      <c r="E21" s="3">
        <v>2323</v>
      </c>
      <c r="F21" s="29">
        <v>2324</v>
      </c>
      <c r="G21" s="100">
        <v>2325</v>
      </c>
      <c r="H21" s="80"/>
      <c r="I21" s="80"/>
      <c r="J21" s="80"/>
      <c r="K21" s="80"/>
      <c r="M21" s="2" t="s">
        <v>788</v>
      </c>
      <c r="N21" s="32">
        <v>3042</v>
      </c>
      <c r="P21" s="2" t="s">
        <v>846</v>
      </c>
      <c r="Q21" s="32">
        <v>3057</v>
      </c>
      <c r="S21" s="2" t="s">
        <v>1356</v>
      </c>
    </row>
    <row r="22" spans="1:19">
      <c r="A22" s="159"/>
      <c r="B22" s="4">
        <v>2326</v>
      </c>
      <c r="C22" s="100">
        <v>2327</v>
      </c>
      <c r="D22" s="2">
        <v>2328</v>
      </c>
      <c r="E22" s="3">
        <v>2329</v>
      </c>
      <c r="F22" s="29">
        <v>2330</v>
      </c>
      <c r="G22" s="29">
        <v>2331</v>
      </c>
      <c r="H22" s="80"/>
      <c r="I22" s="80"/>
      <c r="J22" s="80"/>
      <c r="K22" s="80"/>
      <c r="M22" s="2" t="s">
        <v>788</v>
      </c>
      <c r="N22" s="32">
        <v>3043</v>
      </c>
      <c r="P22" s="2" t="s">
        <v>787</v>
      </c>
      <c r="Q22" s="77">
        <v>2433</v>
      </c>
    </row>
    <row r="23" spans="1:19">
      <c r="A23" s="2" t="s">
        <v>864</v>
      </c>
      <c r="B23" s="4">
        <v>3101</v>
      </c>
      <c r="C23" s="2">
        <v>3102</v>
      </c>
      <c r="D23" s="3">
        <v>3103</v>
      </c>
      <c r="E23" s="80"/>
      <c r="F23" s="80"/>
      <c r="G23" s="80"/>
      <c r="H23" s="80"/>
      <c r="I23" s="80"/>
      <c r="J23" s="80"/>
      <c r="K23" s="80"/>
      <c r="M23" s="2" t="s">
        <v>788</v>
      </c>
      <c r="N23" s="32">
        <v>3046</v>
      </c>
      <c r="P23" s="2"/>
      <c r="Q23" s="2"/>
    </row>
    <row r="24" spans="1:19">
      <c r="A24" s="2" t="s">
        <v>868</v>
      </c>
      <c r="B24" s="4">
        <v>6432</v>
      </c>
      <c r="C24" s="4">
        <v>6433</v>
      </c>
      <c r="D24" s="3">
        <v>6434</v>
      </c>
      <c r="E24" s="2">
        <v>6435</v>
      </c>
      <c r="F24" s="3">
        <v>6436</v>
      </c>
      <c r="G24" s="3">
        <v>6437</v>
      </c>
      <c r="H24" s="80"/>
      <c r="I24" s="80"/>
      <c r="J24" s="80"/>
      <c r="K24" s="80"/>
      <c r="M24" s="2" t="s">
        <v>768</v>
      </c>
      <c r="N24" s="4">
        <v>2339</v>
      </c>
      <c r="P24" s="2"/>
      <c r="Q24" s="2"/>
    </row>
    <row r="25" spans="1:19">
      <c r="A25" s="2" t="s">
        <v>870</v>
      </c>
      <c r="B25" s="3">
        <v>2291</v>
      </c>
      <c r="C25" s="4">
        <v>2292</v>
      </c>
      <c r="D25" s="3">
        <v>2293</v>
      </c>
      <c r="E25" s="3">
        <v>2977</v>
      </c>
      <c r="F25" s="3">
        <v>2978</v>
      </c>
      <c r="G25" s="2">
        <v>2979</v>
      </c>
      <c r="H25" s="4">
        <v>2980</v>
      </c>
      <c r="I25" s="3">
        <v>2981</v>
      </c>
      <c r="J25" s="3">
        <v>2982</v>
      </c>
      <c r="K25" s="80"/>
      <c r="M25" s="2" t="s">
        <v>766</v>
      </c>
      <c r="N25" s="4">
        <v>2553</v>
      </c>
      <c r="P25" s="2"/>
      <c r="Q25" s="2"/>
    </row>
    <row r="26" spans="1:19">
      <c r="A26" s="13" t="s">
        <v>880</v>
      </c>
      <c r="B26" s="85">
        <v>2089</v>
      </c>
      <c r="C26" s="4">
        <v>2090</v>
      </c>
      <c r="D26" s="13">
        <v>2091</v>
      </c>
      <c r="E26" s="3">
        <v>2092</v>
      </c>
      <c r="F26" s="13">
        <v>2093</v>
      </c>
      <c r="G26" s="77">
        <v>2094</v>
      </c>
      <c r="H26" s="80"/>
      <c r="I26" s="80"/>
      <c r="J26" s="80"/>
      <c r="K26" s="80"/>
      <c r="M26" s="2" t="s">
        <v>819</v>
      </c>
      <c r="N26" s="32">
        <v>2262</v>
      </c>
      <c r="P26" s="2"/>
      <c r="Q26" s="2"/>
    </row>
    <row r="27" spans="1:19" ht="14.4" customHeight="1">
      <c r="A27" s="2" t="s">
        <v>881</v>
      </c>
      <c r="B27" s="2">
        <v>2135</v>
      </c>
      <c r="C27" s="2">
        <v>2136</v>
      </c>
      <c r="D27" s="3">
        <v>2137</v>
      </c>
      <c r="E27" s="101">
        <v>2138</v>
      </c>
      <c r="F27" s="3">
        <v>2139</v>
      </c>
      <c r="G27" s="80">
        <v>2140</v>
      </c>
      <c r="H27" s="80"/>
      <c r="I27" s="80"/>
      <c r="J27" s="80"/>
      <c r="K27" s="80"/>
      <c r="M27" s="2" t="s">
        <v>788</v>
      </c>
      <c r="N27" s="116">
        <v>3045</v>
      </c>
      <c r="P27" s="2"/>
      <c r="Q27" s="2"/>
    </row>
    <row r="28" spans="1:19" ht="14.4" customHeight="1">
      <c r="A28" s="2" t="s">
        <v>882</v>
      </c>
      <c r="B28" s="2">
        <v>2199</v>
      </c>
      <c r="C28" s="117">
        <v>2200</v>
      </c>
      <c r="D28" s="2">
        <v>2201</v>
      </c>
      <c r="E28" s="2">
        <v>2202</v>
      </c>
      <c r="F28" s="2">
        <v>2203</v>
      </c>
      <c r="G28" s="80">
        <v>2204</v>
      </c>
      <c r="H28" s="80"/>
      <c r="I28" s="80"/>
      <c r="J28" s="80"/>
      <c r="K28" s="80"/>
      <c r="M28" s="2" t="s">
        <v>846</v>
      </c>
      <c r="N28" s="32">
        <v>3057</v>
      </c>
    </row>
    <row r="29" spans="1:19" ht="14.4" customHeight="1">
      <c r="A29" s="160" t="s">
        <v>871</v>
      </c>
      <c r="B29" s="4">
        <v>6057</v>
      </c>
      <c r="C29" s="2">
        <v>6081</v>
      </c>
      <c r="D29" s="4">
        <v>6086</v>
      </c>
      <c r="E29" s="28">
        <v>6087</v>
      </c>
      <c r="F29" s="4">
        <v>6088</v>
      </c>
      <c r="G29" s="4">
        <v>6169</v>
      </c>
      <c r="H29" s="4">
        <v>6186</v>
      </c>
      <c r="I29" s="4">
        <v>6187</v>
      </c>
      <c r="J29" s="101">
        <v>6197</v>
      </c>
      <c r="K29" s="4">
        <v>6219</v>
      </c>
      <c r="M29" s="2" t="s">
        <v>854</v>
      </c>
      <c r="N29" s="32">
        <v>2495</v>
      </c>
    </row>
    <row r="30" spans="1:19" ht="14.4" customHeight="1">
      <c r="A30" s="161"/>
      <c r="B30" s="2">
        <v>6232</v>
      </c>
      <c r="C30" s="4">
        <v>6243</v>
      </c>
      <c r="D30" s="4">
        <v>6246</v>
      </c>
      <c r="E30" s="77">
        <v>6265</v>
      </c>
      <c r="F30" s="4">
        <v>6266</v>
      </c>
      <c r="G30" s="4">
        <v>6270</v>
      </c>
      <c r="H30" s="4">
        <v>6273</v>
      </c>
      <c r="I30" s="4">
        <v>6276</v>
      </c>
      <c r="J30" s="4">
        <v>6287</v>
      </c>
      <c r="K30" s="4">
        <v>6290</v>
      </c>
      <c r="M30" s="2" t="s">
        <v>855</v>
      </c>
      <c r="N30" s="77">
        <v>2229</v>
      </c>
    </row>
    <row r="31" spans="1:19" ht="14.4" customHeight="1">
      <c r="A31" s="161"/>
      <c r="B31" s="4">
        <v>6294</v>
      </c>
      <c r="C31" s="4">
        <v>6339</v>
      </c>
      <c r="D31" s="3">
        <v>6340</v>
      </c>
      <c r="E31" s="77">
        <v>6341</v>
      </c>
      <c r="F31" s="4">
        <v>6346</v>
      </c>
      <c r="G31" s="4">
        <v>6364</v>
      </c>
      <c r="H31" s="4">
        <v>6373</v>
      </c>
      <c r="I31" s="4">
        <v>6376</v>
      </c>
      <c r="J31" s="31">
        <v>6400</v>
      </c>
      <c r="K31" s="4">
        <v>6463</v>
      </c>
      <c r="M31" s="2" t="s">
        <v>787</v>
      </c>
      <c r="N31" s="77">
        <v>2433</v>
      </c>
    </row>
    <row r="32" spans="1:19" ht="14.4" customHeight="1">
      <c r="A32" s="162"/>
      <c r="B32" s="4">
        <v>6468</v>
      </c>
      <c r="C32" s="4">
        <v>6483</v>
      </c>
      <c r="D32" s="4">
        <v>6487</v>
      </c>
      <c r="E32" s="32">
        <v>6490</v>
      </c>
      <c r="F32" s="13">
        <v>6534</v>
      </c>
      <c r="G32" s="2">
        <v>6537</v>
      </c>
      <c r="H32" s="4">
        <v>6561</v>
      </c>
      <c r="I32" s="4">
        <v>6562</v>
      </c>
      <c r="J32" s="4">
        <v>6566</v>
      </c>
      <c r="K32" s="4">
        <v>6567</v>
      </c>
      <c r="M32" s="2" t="s">
        <v>863</v>
      </c>
      <c r="N32" s="101">
        <v>2321</v>
      </c>
    </row>
    <row r="33" spans="13:15">
      <c r="M33" s="13" t="s">
        <v>864</v>
      </c>
      <c r="N33" s="3">
        <v>3103</v>
      </c>
      <c r="O33" s="22"/>
    </row>
    <row r="34" spans="13:15">
      <c r="M34" s="2" t="s">
        <v>819</v>
      </c>
      <c r="N34" s="77">
        <v>2265</v>
      </c>
    </row>
  </sheetData>
  <mergeCells count="2">
    <mergeCell ref="A21:A22"/>
    <mergeCell ref="A29:A32"/>
  </mergeCells>
  <conditionalFormatting sqref="A6">
    <cfRule type="cellIs" dxfId="97" priority="16" operator="equal">
      <formula>"ACC"</formula>
    </cfRule>
  </conditionalFormatting>
  <conditionalFormatting sqref="A6">
    <cfRule type="cellIs" dxfId="96" priority="15" operator="equal">
      <formula>"Know"</formula>
    </cfRule>
  </conditionalFormatting>
  <conditionalFormatting sqref="U2">
    <cfRule type="cellIs" dxfId="95" priority="6" operator="equal">
      <formula>"ACC"</formula>
    </cfRule>
  </conditionalFormatting>
  <conditionalFormatting sqref="U2">
    <cfRule type="cellIs" dxfId="94" priority="3" operator="equal">
      <formula>"Know"</formula>
    </cfRule>
    <cfRule type="cellIs" dxfId="93" priority="4" operator="equal">
      <formula>"Know"</formula>
    </cfRule>
    <cfRule type="cellIs" dxfId="92" priority="5" operator="equal">
      <formula>"ACC"</formula>
    </cfRule>
  </conditionalFormatting>
  <conditionalFormatting sqref="U2">
    <cfRule type="cellIs" dxfId="91" priority="2" operator="equal">
      <formula>"ACE"</formula>
    </cfRule>
  </conditionalFormatting>
  <conditionalFormatting sqref="U2">
    <cfRule type="cellIs" dxfId="90" priority="1" operator="equal">
      <formula>"Know"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workbookViewId="0">
      <selection activeCell="K9" sqref="K9"/>
    </sheetView>
  </sheetViews>
  <sheetFormatPr defaultRowHeight="14.4"/>
  <cols>
    <col min="11" max="11" width="10.88671875" bestFit="1" customWidth="1"/>
    <col min="13" max="13" width="10.88671875" bestFit="1" customWidth="1"/>
    <col min="14" max="16" width="8.88671875" style="12"/>
    <col min="17" max="17" width="8.88671875" customWidth="1"/>
    <col min="20" max="20" width="10.21875" bestFit="1" customWidth="1"/>
    <col min="21" max="21" width="10.88671875" bestFit="1" customWidth="1"/>
  </cols>
  <sheetData>
    <row r="1" spans="1:21">
      <c r="A1" s="163" t="s">
        <v>2</v>
      </c>
      <c r="B1" s="163"/>
      <c r="C1" s="163"/>
      <c r="D1" s="163"/>
      <c r="E1" s="163"/>
      <c r="F1" s="163"/>
      <c r="G1" s="163"/>
      <c r="I1" s="2" t="s">
        <v>843</v>
      </c>
      <c r="J1" s="6" t="s">
        <v>3</v>
      </c>
      <c r="K1" s="7" t="s">
        <v>4</v>
      </c>
      <c r="L1" s="8" t="s">
        <v>5</v>
      </c>
      <c r="M1" s="4" t="s">
        <v>6</v>
      </c>
      <c r="N1" s="9" t="s">
        <v>7</v>
      </c>
      <c r="P1" s="124"/>
      <c r="Q1" s="124"/>
      <c r="R1" s="124"/>
      <c r="S1" s="124"/>
    </row>
    <row r="2" spans="1:21">
      <c r="A2" s="5"/>
      <c r="B2" s="6" t="s">
        <v>3</v>
      </c>
      <c r="C2" s="7" t="s">
        <v>4</v>
      </c>
      <c r="D2" s="8" t="s">
        <v>5</v>
      </c>
      <c r="E2" s="4" t="s">
        <v>6</v>
      </c>
      <c r="F2" s="9" t="s">
        <v>7</v>
      </c>
      <c r="G2" s="10" t="s">
        <v>8</v>
      </c>
      <c r="I2" s="90">
        <v>1</v>
      </c>
      <c r="J2" s="4"/>
      <c r="K2" s="4"/>
      <c r="L2" s="3" t="s">
        <v>757</v>
      </c>
      <c r="M2" s="80"/>
      <c r="N2" s="80"/>
      <c r="U2" s="89" t="s">
        <v>611</v>
      </c>
    </row>
    <row r="3" spans="1:21">
      <c r="A3" s="5">
        <v>1</v>
      </c>
      <c r="B3" s="2"/>
      <c r="C3" s="2"/>
      <c r="D3" s="2"/>
      <c r="E3" s="2"/>
      <c r="F3" s="2"/>
      <c r="G3" s="2"/>
      <c r="I3" s="90">
        <v>2</v>
      </c>
      <c r="J3" s="4"/>
      <c r="K3" s="4"/>
      <c r="L3" s="2"/>
      <c r="M3" s="80"/>
      <c r="N3" s="80"/>
      <c r="U3" s="98" t="s">
        <v>11</v>
      </c>
    </row>
    <row r="4" spans="1:21">
      <c r="A4" s="5">
        <v>2</v>
      </c>
      <c r="B4" s="2"/>
      <c r="C4" s="2"/>
      <c r="D4" s="2"/>
      <c r="E4" s="2"/>
      <c r="F4" s="2"/>
      <c r="G4" s="2"/>
      <c r="I4" s="90">
        <v>3</v>
      </c>
      <c r="J4" s="4"/>
      <c r="K4" s="4"/>
      <c r="L4" s="2"/>
      <c r="M4" s="80"/>
      <c r="N4" s="80"/>
      <c r="U4" s="99" t="s">
        <v>591</v>
      </c>
    </row>
    <row r="5" spans="1:21">
      <c r="A5" s="5">
        <v>3</v>
      </c>
      <c r="B5" s="2"/>
      <c r="C5" s="2"/>
      <c r="D5" s="2"/>
      <c r="E5" s="2"/>
      <c r="F5" s="2"/>
      <c r="G5" s="2"/>
      <c r="I5" s="91">
        <v>4</v>
      </c>
      <c r="J5" s="2"/>
      <c r="K5" s="2"/>
      <c r="L5" s="2"/>
      <c r="M5" s="80"/>
      <c r="N5" s="80"/>
      <c r="U5" s="97" t="s">
        <v>9</v>
      </c>
    </row>
    <row r="6" spans="1:21">
      <c r="A6" s="5">
        <v>4</v>
      </c>
      <c r="B6" s="2"/>
      <c r="C6" s="2"/>
      <c r="D6" s="2"/>
      <c r="E6" s="2"/>
      <c r="F6" s="2"/>
      <c r="G6" s="2"/>
      <c r="I6" s="91">
        <v>5</v>
      </c>
      <c r="J6" s="2"/>
      <c r="K6" s="2"/>
      <c r="L6" s="2"/>
      <c r="M6" s="80"/>
      <c r="N6" s="80"/>
      <c r="U6" s="27" t="s">
        <v>612</v>
      </c>
    </row>
    <row r="7" spans="1:21">
      <c r="A7" s="5">
        <v>5</v>
      </c>
      <c r="B7" s="2"/>
      <c r="C7" s="2"/>
      <c r="D7" s="2"/>
      <c r="E7" s="2"/>
      <c r="F7" s="2"/>
      <c r="G7" s="2"/>
      <c r="I7" s="91" t="s">
        <v>739</v>
      </c>
      <c r="J7" s="2"/>
      <c r="K7" s="2"/>
      <c r="L7" s="2"/>
      <c r="M7" s="2"/>
      <c r="N7" s="2"/>
      <c r="U7" s="43" t="s">
        <v>613</v>
      </c>
    </row>
    <row r="8" spans="1:21">
      <c r="A8" s="5">
        <v>6</v>
      </c>
      <c r="B8" s="2"/>
      <c r="C8" s="2"/>
      <c r="D8" s="2"/>
      <c r="E8" s="2"/>
      <c r="F8" s="2"/>
      <c r="G8" s="2"/>
      <c r="I8" s="91">
        <v>6</v>
      </c>
      <c r="J8" s="4"/>
      <c r="K8" s="4"/>
      <c r="L8" s="31"/>
      <c r="M8" s="80"/>
      <c r="N8" s="80"/>
      <c r="U8" s="44" t="s">
        <v>554</v>
      </c>
    </row>
    <row r="9" spans="1:21">
      <c r="A9" s="5">
        <v>7</v>
      </c>
      <c r="B9" s="2"/>
      <c r="C9" s="2"/>
      <c r="D9" s="2"/>
      <c r="E9" s="2"/>
      <c r="F9" s="2"/>
      <c r="G9" s="2"/>
      <c r="I9" s="90">
        <v>7</v>
      </c>
      <c r="J9" s="28"/>
      <c r="K9" s="85" t="s">
        <v>1344</v>
      </c>
      <c r="L9" s="2"/>
      <c r="M9" s="80"/>
      <c r="N9" s="80"/>
      <c r="U9" s="45" t="s">
        <v>10</v>
      </c>
    </row>
    <row r="10" spans="1:21">
      <c r="A10" s="5">
        <v>8</v>
      </c>
      <c r="B10" s="2"/>
      <c r="C10" s="2"/>
      <c r="D10" s="2"/>
      <c r="E10" s="2"/>
      <c r="F10" s="2"/>
      <c r="G10" s="2"/>
      <c r="I10" s="91">
        <v>8</v>
      </c>
      <c r="J10" s="4"/>
      <c r="K10" s="32" t="s">
        <v>1337</v>
      </c>
      <c r="L10" s="100"/>
      <c r="M10" s="80"/>
      <c r="N10" s="80"/>
      <c r="U10" s="20" t="s">
        <v>12</v>
      </c>
    </row>
    <row r="11" spans="1:21">
      <c r="A11" s="5">
        <v>9</v>
      </c>
      <c r="B11" s="2"/>
      <c r="C11" s="2"/>
      <c r="D11" s="2"/>
      <c r="E11" s="2"/>
      <c r="F11" s="2"/>
      <c r="G11" s="2"/>
      <c r="I11" s="91">
        <v>9</v>
      </c>
      <c r="J11" s="4"/>
      <c r="K11" s="77"/>
      <c r="L11" s="85"/>
      <c r="M11" s="80"/>
      <c r="N11" s="80"/>
      <c r="U11" s="46" t="s">
        <v>539</v>
      </c>
    </row>
    <row r="12" spans="1:21">
      <c r="A12" s="5">
        <v>10</v>
      </c>
      <c r="B12" s="2"/>
      <c r="C12" s="2"/>
      <c r="D12" s="2"/>
      <c r="E12" s="2"/>
      <c r="F12" s="2"/>
      <c r="G12" s="2"/>
      <c r="I12" s="91">
        <v>10</v>
      </c>
      <c r="J12" s="2"/>
      <c r="K12" s="2"/>
      <c r="L12" s="2"/>
      <c r="M12" s="80"/>
      <c r="N12" s="80"/>
      <c r="U12" s="68" t="s">
        <v>629</v>
      </c>
    </row>
    <row r="13" spans="1:21">
      <c r="A13" s="5">
        <v>11</v>
      </c>
      <c r="B13" s="2"/>
      <c r="C13" s="2"/>
      <c r="D13" s="2"/>
      <c r="E13" s="2"/>
      <c r="F13" s="2"/>
      <c r="G13" s="2"/>
      <c r="I13" s="91">
        <v>11</v>
      </c>
      <c r="J13" s="3" t="s">
        <v>874</v>
      </c>
      <c r="K13" s="125" t="s">
        <v>873</v>
      </c>
      <c r="L13" s="4"/>
      <c r="M13" s="80"/>
      <c r="N13" s="80"/>
      <c r="U13" s="47" t="s">
        <v>589</v>
      </c>
    </row>
    <row r="14" spans="1:21">
      <c r="A14" s="5">
        <v>12</v>
      </c>
      <c r="B14" s="2"/>
      <c r="C14" s="2"/>
      <c r="D14" s="2"/>
      <c r="E14" s="2"/>
      <c r="F14" s="2"/>
      <c r="G14" s="2"/>
      <c r="I14" s="90" t="s">
        <v>740</v>
      </c>
      <c r="J14" s="2"/>
      <c r="K14" s="2"/>
      <c r="L14" s="2"/>
      <c r="M14" s="2"/>
      <c r="N14" s="2"/>
      <c r="U14" s="59" t="s">
        <v>620</v>
      </c>
    </row>
    <row r="15" spans="1:21">
      <c r="A15" s="5">
        <v>13</v>
      </c>
      <c r="B15" s="2"/>
      <c r="C15" s="2"/>
      <c r="D15" s="2"/>
      <c r="E15" s="2"/>
      <c r="F15" s="2"/>
      <c r="G15" s="2"/>
      <c r="I15" s="91">
        <v>12</v>
      </c>
      <c r="J15" s="4"/>
      <c r="K15" s="2"/>
      <c r="L15" s="99"/>
      <c r="M15" s="80"/>
      <c r="N15" s="80"/>
    </row>
    <row r="16" spans="1:21">
      <c r="A16" s="5">
        <v>14</v>
      </c>
      <c r="B16" s="2"/>
      <c r="C16" s="2"/>
      <c r="D16" s="2"/>
      <c r="E16" s="2"/>
      <c r="F16" s="2"/>
      <c r="G16" s="2"/>
      <c r="I16" s="91">
        <v>13</v>
      </c>
      <c r="J16" s="4"/>
      <c r="K16" s="2"/>
      <c r="L16" s="100"/>
      <c r="M16" s="80"/>
      <c r="N16" s="80"/>
    </row>
    <row r="17" spans="1:16">
      <c r="A17" s="5">
        <v>15</v>
      </c>
      <c r="B17" s="2"/>
      <c r="C17" s="2"/>
      <c r="D17" s="2"/>
      <c r="E17" s="2"/>
      <c r="F17" s="2"/>
      <c r="G17" s="2"/>
      <c r="I17" s="91">
        <v>14</v>
      </c>
      <c r="J17" s="2"/>
      <c r="K17" s="2"/>
      <c r="L17" s="2"/>
      <c r="M17" s="80"/>
      <c r="N17" s="80"/>
    </row>
    <row r="18" spans="1:16">
      <c r="A18" s="5">
        <v>16</v>
      </c>
      <c r="B18" s="2"/>
      <c r="C18" s="2"/>
      <c r="D18" s="2"/>
      <c r="E18" s="2"/>
      <c r="F18" s="2"/>
      <c r="G18" s="2"/>
      <c r="I18" s="90" t="s">
        <v>741</v>
      </c>
      <c r="J18" s="2"/>
      <c r="K18" s="2"/>
      <c r="L18" s="2"/>
      <c r="M18" s="80"/>
      <c r="N18" s="80"/>
    </row>
    <row r="19" spans="1:16">
      <c r="A19" s="5">
        <v>17</v>
      </c>
      <c r="B19" s="2"/>
      <c r="C19" s="2"/>
      <c r="D19" s="2"/>
      <c r="E19" s="2"/>
      <c r="F19" s="2"/>
      <c r="G19" s="2"/>
      <c r="I19" s="90" t="s">
        <v>742</v>
      </c>
      <c r="J19" s="2"/>
      <c r="K19" s="2"/>
      <c r="L19" s="2"/>
      <c r="M19" s="80"/>
      <c r="N19" s="80"/>
    </row>
    <row r="20" spans="1:16">
      <c r="A20" s="5">
        <v>18</v>
      </c>
      <c r="B20" s="2"/>
      <c r="C20" s="2"/>
      <c r="D20" s="2"/>
      <c r="E20" s="2"/>
      <c r="F20" s="2"/>
      <c r="G20" s="2"/>
      <c r="I20" s="91">
        <v>15</v>
      </c>
      <c r="J20" s="2"/>
      <c r="K20" s="2"/>
      <c r="L20" s="2"/>
      <c r="M20" s="80"/>
      <c r="N20" s="80"/>
    </row>
    <row r="21" spans="1:16">
      <c r="A21" s="5">
        <v>19</v>
      </c>
      <c r="B21" s="2"/>
      <c r="C21" s="2"/>
      <c r="D21" s="2"/>
      <c r="E21" s="2"/>
      <c r="F21" s="2"/>
      <c r="G21" s="2"/>
      <c r="I21" s="91">
        <v>16</v>
      </c>
      <c r="J21" s="2"/>
      <c r="K21" s="2"/>
      <c r="L21" s="2"/>
      <c r="M21" s="80"/>
      <c r="N21" s="80"/>
    </row>
    <row r="22" spans="1:16">
      <c r="A22" s="5">
        <v>20</v>
      </c>
      <c r="B22" s="2"/>
      <c r="C22" s="2"/>
      <c r="D22" s="2"/>
      <c r="E22" s="2"/>
      <c r="F22" s="2"/>
      <c r="G22" s="2"/>
      <c r="I22" s="90" t="s">
        <v>743</v>
      </c>
      <c r="J22" s="2"/>
      <c r="K22" s="2"/>
      <c r="L22" s="2"/>
      <c r="M22" s="2"/>
      <c r="N22" s="2"/>
    </row>
    <row r="23" spans="1:16">
      <c r="A23" s="5">
        <v>21</v>
      </c>
      <c r="B23" s="2"/>
      <c r="C23" s="2"/>
      <c r="D23" s="2"/>
      <c r="E23" s="2"/>
      <c r="F23" s="2"/>
      <c r="G23" s="2"/>
      <c r="I23" s="91" t="s">
        <v>745</v>
      </c>
      <c r="J23" s="2"/>
      <c r="K23" s="2"/>
      <c r="L23" s="2"/>
      <c r="M23" s="80"/>
      <c r="N23" s="80"/>
    </row>
    <row r="24" spans="1:16">
      <c r="A24" s="5">
        <v>22</v>
      </c>
      <c r="B24" s="28">
        <v>801</v>
      </c>
      <c r="C24" s="28">
        <v>374</v>
      </c>
      <c r="D24" s="4">
        <v>185</v>
      </c>
      <c r="E24" s="4">
        <v>6</v>
      </c>
      <c r="F24" s="28">
        <v>56</v>
      </c>
      <c r="G24" s="4">
        <v>11</v>
      </c>
      <c r="I24" s="91" t="s">
        <v>744</v>
      </c>
      <c r="J24" s="2"/>
      <c r="K24" s="2"/>
      <c r="L24" s="2"/>
      <c r="M24" s="80"/>
      <c r="N24" s="80"/>
    </row>
    <row r="25" spans="1:16">
      <c r="A25" s="5">
        <v>23</v>
      </c>
      <c r="B25" s="2">
        <v>944</v>
      </c>
      <c r="C25" s="2">
        <v>637</v>
      </c>
      <c r="D25" s="2">
        <v>117</v>
      </c>
      <c r="E25" s="2">
        <v>30</v>
      </c>
      <c r="F25" s="2">
        <v>7</v>
      </c>
      <c r="G25" s="2">
        <v>34</v>
      </c>
      <c r="I25" s="91" t="s">
        <v>746</v>
      </c>
      <c r="J25" s="4"/>
      <c r="K25" s="2"/>
      <c r="L25" s="2"/>
      <c r="M25" s="28"/>
      <c r="N25" s="31" t="s">
        <v>872</v>
      </c>
    </row>
    <row r="26" spans="1:16">
      <c r="A26" s="5">
        <v>24</v>
      </c>
      <c r="B26" s="2">
        <v>1525</v>
      </c>
      <c r="C26" s="2">
        <v>842</v>
      </c>
      <c r="D26" s="2">
        <v>819</v>
      </c>
      <c r="E26" s="2">
        <v>200</v>
      </c>
      <c r="F26" s="2">
        <v>58</v>
      </c>
      <c r="G26" s="2">
        <v>15</v>
      </c>
      <c r="I26" s="90">
        <v>17</v>
      </c>
      <c r="J26" s="4"/>
      <c r="K26" s="2"/>
      <c r="L26" s="2"/>
      <c r="M26" s="80"/>
      <c r="N26" s="80"/>
    </row>
    <row r="27" spans="1:16">
      <c r="A27" s="5">
        <v>25</v>
      </c>
      <c r="B27" s="2">
        <v>1686</v>
      </c>
      <c r="C27" s="2">
        <v>465</v>
      </c>
      <c r="D27" s="2">
        <v>293</v>
      </c>
      <c r="E27" s="2">
        <v>74</v>
      </c>
      <c r="F27" s="4">
        <v>12</v>
      </c>
      <c r="G27" s="2">
        <v>4</v>
      </c>
      <c r="I27" s="91" t="s">
        <v>747</v>
      </c>
      <c r="J27" s="4"/>
      <c r="K27" s="4"/>
      <c r="L27" s="2"/>
      <c r="M27" s="2"/>
      <c r="N27" s="2"/>
    </row>
    <row r="28" spans="1:16">
      <c r="A28" s="5">
        <v>26</v>
      </c>
      <c r="B28" s="2">
        <v>1890</v>
      </c>
      <c r="C28" s="2">
        <v>504</v>
      </c>
      <c r="D28" s="2">
        <v>425</v>
      </c>
      <c r="E28" s="2">
        <v>88</v>
      </c>
      <c r="F28" s="2">
        <v>49</v>
      </c>
      <c r="G28" s="2">
        <v>8</v>
      </c>
      <c r="I28" s="91" t="s">
        <v>762</v>
      </c>
      <c r="J28" s="32" t="s">
        <v>764</v>
      </c>
      <c r="K28" s="32" t="s">
        <v>765</v>
      </c>
      <c r="L28" s="4"/>
      <c r="M28" s="80"/>
      <c r="N28" s="80"/>
    </row>
    <row r="29" spans="1:16">
      <c r="A29" s="5">
        <v>27</v>
      </c>
      <c r="B29" s="2">
        <v>1705</v>
      </c>
      <c r="C29" s="2">
        <v>105</v>
      </c>
      <c r="D29" s="2">
        <v>275</v>
      </c>
      <c r="E29" s="2">
        <v>53</v>
      </c>
      <c r="F29" s="2">
        <v>11</v>
      </c>
      <c r="G29" s="2">
        <v>14</v>
      </c>
      <c r="I29" s="91" t="s">
        <v>763</v>
      </c>
      <c r="J29" s="101"/>
      <c r="K29" s="2" t="s">
        <v>770</v>
      </c>
      <c r="L29" s="85"/>
      <c r="M29" s="80"/>
      <c r="N29" s="80"/>
    </row>
    <row r="30" spans="1:16">
      <c r="A30" s="5">
        <v>28</v>
      </c>
      <c r="B30" s="2">
        <v>1377</v>
      </c>
      <c r="C30" s="2">
        <v>215</v>
      </c>
      <c r="D30" s="2">
        <v>123</v>
      </c>
      <c r="E30" s="2">
        <v>13</v>
      </c>
      <c r="F30" s="2">
        <v>2</v>
      </c>
      <c r="G30" s="2">
        <v>14</v>
      </c>
      <c r="I30" s="90">
        <v>18</v>
      </c>
      <c r="J30" s="13" t="s">
        <v>772</v>
      </c>
      <c r="K30" s="100" t="s">
        <v>771</v>
      </c>
      <c r="L30" s="31" t="s">
        <v>0</v>
      </c>
      <c r="M30" s="80"/>
      <c r="N30" s="80"/>
    </row>
    <row r="31" spans="1:16">
      <c r="A31" s="5">
        <v>29</v>
      </c>
      <c r="B31" s="2">
        <v>1751</v>
      </c>
      <c r="C31" s="2">
        <v>627</v>
      </c>
      <c r="D31" s="2">
        <v>274</v>
      </c>
      <c r="E31" s="2">
        <v>301</v>
      </c>
      <c r="F31" s="2">
        <v>43</v>
      </c>
      <c r="G31" s="2">
        <v>16</v>
      </c>
      <c r="O31"/>
      <c r="P31"/>
    </row>
    <row r="32" spans="1:16">
      <c r="A32" s="5" t="s">
        <v>592</v>
      </c>
      <c r="B32" s="4">
        <v>95</v>
      </c>
      <c r="C32" s="4">
        <v>12</v>
      </c>
      <c r="D32" s="30">
        <v>13</v>
      </c>
      <c r="E32" s="77">
        <v>0</v>
      </c>
      <c r="F32" s="77">
        <v>0</v>
      </c>
      <c r="G32" s="100">
        <v>0</v>
      </c>
      <c r="N32"/>
      <c r="O32"/>
      <c r="P32"/>
    </row>
    <row r="33" spans="1:23">
      <c r="A33" s="5">
        <v>30</v>
      </c>
      <c r="B33" s="28">
        <v>1869</v>
      </c>
      <c r="C33" s="4">
        <v>172</v>
      </c>
      <c r="D33" s="32">
        <v>34</v>
      </c>
      <c r="E33" s="28">
        <v>92</v>
      </c>
      <c r="F33" s="29">
        <v>8</v>
      </c>
      <c r="G33" s="29">
        <v>18</v>
      </c>
      <c r="N33"/>
      <c r="O33"/>
      <c r="P33"/>
    </row>
    <row r="34" spans="1:23">
      <c r="A34" s="5">
        <v>31</v>
      </c>
      <c r="B34" s="28">
        <v>1536</v>
      </c>
      <c r="C34" s="28">
        <v>993</v>
      </c>
      <c r="D34" s="28">
        <v>246</v>
      </c>
      <c r="E34" s="28">
        <v>54</v>
      </c>
      <c r="F34" s="4">
        <v>9</v>
      </c>
      <c r="G34" s="100">
        <v>5</v>
      </c>
      <c r="N34"/>
      <c r="O34"/>
      <c r="P34"/>
    </row>
    <row r="35" spans="1:23">
      <c r="A35" s="5">
        <v>32</v>
      </c>
      <c r="B35" s="2">
        <v>1222</v>
      </c>
      <c r="C35" s="2">
        <v>894</v>
      </c>
      <c r="D35" s="2">
        <v>197</v>
      </c>
      <c r="E35" s="29">
        <v>111</v>
      </c>
      <c r="F35" s="29">
        <v>21</v>
      </c>
      <c r="G35" s="100">
        <v>4</v>
      </c>
      <c r="N35"/>
      <c r="O35"/>
      <c r="P35"/>
    </row>
    <row r="36" spans="1:23">
      <c r="A36" s="5">
        <v>33</v>
      </c>
      <c r="B36" s="2">
        <v>1191</v>
      </c>
      <c r="C36" s="2">
        <v>865</v>
      </c>
      <c r="D36" s="2">
        <v>477</v>
      </c>
      <c r="E36" s="29">
        <v>53</v>
      </c>
      <c r="F36" s="29">
        <v>39</v>
      </c>
      <c r="G36" s="29">
        <v>12</v>
      </c>
      <c r="N36"/>
      <c r="O36"/>
      <c r="P36"/>
    </row>
    <row r="37" spans="1:23">
      <c r="A37" s="5">
        <v>34</v>
      </c>
      <c r="B37" s="28">
        <v>1903</v>
      </c>
      <c r="C37" s="28">
        <v>1363</v>
      </c>
      <c r="D37" s="28">
        <v>151</v>
      </c>
      <c r="E37" s="4">
        <v>11</v>
      </c>
      <c r="F37" s="28">
        <v>116</v>
      </c>
      <c r="G37" s="4">
        <v>12</v>
      </c>
      <c r="N37"/>
      <c r="O37"/>
      <c r="P37"/>
      <c r="Q37" s="12"/>
      <c r="R37" s="12"/>
      <c r="S37" s="12"/>
      <c r="T37" s="12"/>
      <c r="U37" s="12"/>
    </row>
    <row r="38" spans="1:23">
      <c r="A38" s="5">
        <v>35</v>
      </c>
      <c r="B38" s="13">
        <v>1727</v>
      </c>
      <c r="C38" s="13">
        <v>335</v>
      </c>
      <c r="D38" s="4">
        <v>194</v>
      </c>
      <c r="E38" s="4">
        <v>59</v>
      </c>
      <c r="F38" s="29">
        <v>8</v>
      </c>
      <c r="G38" s="13">
        <v>8</v>
      </c>
      <c r="N38"/>
      <c r="O38"/>
      <c r="P38"/>
      <c r="Q38" s="12"/>
      <c r="R38" s="12"/>
      <c r="S38" s="12"/>
      <c r="T38" s="12"/>
      <c r="U38" s="12"/>
    </row>
    <row r="39" spans="1:23">
      <c r="A39" s="5">
        <v>36</v>
      </c>
      <c r="B39" s="13">
        <v>1125</v>
      </c>
      <c r="C39" s="13">
        <v>446</v>
      </c>
      <c r="D39" s="4">
        <v>164</v>
      </c>
      <c r="E39" s="32">
        <v>20</v>
      </c>
      <c r="F39" s="29">
        <v>6</v>
      </c>
      <c r="G39" s="13">
        <v>6</v>
      </c>
      <c r="N39"/>
      <c r="O39"/>
      <c r="P39"/>
      <c r="Q39" s="12"/>
      <c r="R39" s="12"/>
      <c r="S39" s="12"/>
      <c r="T39" s="12"/>
      <c r="U39" s="12"/>
      <c r="V39" s="12"/>
      <c r="W39" s="12"/>
    </row>
    <row r="40" spans="1:23">
      <c r="A40" s="5">
        <v>37</v>
      </c>
      <c r="B40" s="28">
        <v>1886</v>
      </c>
      <c r="C40" s="28">
        <v>233</v>
      </c>
      <c r="D40" s="28">
        <v>391</v>
      </c>
      <c r="E40" s="28">
        <v>97</v>
      </c>
      <c r="F40" s="28">
        <v>101</v>
      </c>
      <c r="G40" s="4">
        <v>7</v>
      </c>
      <c r="N40"/>
      <c r="O40"/>
      <c r="P40"/>
      <c r="Q40" s="12"/>
      <c r="R40" s="12"/>
      <c r="S40" s="12"/>
      <c r="T40" s="12"/>
      <c r="U40" s="12"/>
      <c r="V40" s="12"/>
      <c r="W40" s="12"/>
    </row>
    <row r="41" spans="1:23">
      <c r="A41" s="5">
        <v>38</v>
      </c>
      <c r="B41" s="28">
        <v>1012</v>
      </c>
      <c r="C41" s="28">
        <v>580</v>
      </c>
      <c r="D41" s="28">
        <v>181</v>
      </c>
      <c r="E41" s="28">
        <v>89</v>
      </c>
      <c r="F41" s="100">
        <v>7</v>
      </c>
      <c r="G41" s="28">
        <v>25</v>
      </c>
      <c r="N41"/>
      <c r="O41"/>
      <c r="P41"/>
      <c r="Q41" s="12"/>
      <c r="R41" s="12"/>
      <c r="S41" s="12"/>
      <c r="T41" s="12"/>
      <c r="U41" s="12"/>
      <c r="V41" s="12"/>
      <c r="W41" s="12"/>
    </row>
    <row r="42" spans="1:23">
      <c r="A42" s="5">
        <v>39</v>
      </c>
      <c r="B42" s="28">
        <v>1979</v>
      </c>
      <c r="C42" s="28">
        <v>998</v>
      </c>
      <c r="D42" s="28">
        <v>195</v>
      </c>
      <c r="E42" s="28">
        <v>40</v>
      </c>
      <c r="F42" s="29">
        <v>18</v>
      </c>
      <c r="G42" s="13">
        <v>3</v>
      </c>
      <c r="N42"/>
      <c r="O42"/>
      <c r="P42"/>
      <c r="Q42" s="12"/>
      <c r="R42" s="12"/>
      <c r="S42" s="12"/>
      <c r="T42" s="12"/>
      <c r="U42" s="12"/>
      <c r="V42" s="12"/>
      <c r="W42" s="12"/>
    </row>
    <row r="43" spans="1:23">
      <c r="A43" s="5">
        <v>40</v>
      </c>
      <c r="B43" s="13">
        <v>1543</v>
      </c>
      <c r="C43" s="4">
        <v>451</v>
      </c>
      <c r="D43" s="4">
        <v>73</v>
      </c>
      <c r="E43" s="13">
        <v>15</v>
      </c>
      <c r="F43" s="32">
        <v>8</v>
      </c>
      <c r="G43" s="13">
        <v>0</v>
      </c>
      <c r="N43"/>
      <c r="O43"/>
      <c r="P43"/>
      <c r="Q43" s="12"/>
      <c r="R43" s="12"/>
      <c r="S43" s="12"/>
      <c r="T43" s="12"/>
      <c r="U43" s="12"/>
      <c r="V43" s="12"/>
      <c r="W43" s="12"/>
    </row>
    <row r="44" spans="1:23">
      <c r="N44"/>
      <c r="O44"/>
      <c r="P44"/>
      <c r="Q44" s="12"/>
      <c r="R44" s="12"/>
      <c r="S44" s="12"/>
      <c r="T44" s="12"/>
      <c r="U44" s="12"/>
      <c r="V44" s="12"/>
      <c r="W44" s="12"/>
    </row>
    <row r="45" spans="1:23">
      <c r="N45"/>
      <c r="O45"/>
      <c r="P45"/>
      <c r="Q45" s="12"/>
      <c r="R45" s="12"/>
      <c r="S45" s="12"/>
      <c r="T45" s="12"/>
      <c r="U45" s="12"/>
      <c r="V45" s="12"/>
      <c r="W45" s="12"/>
    </row>
    <row r="46" spans="1:23">
      <c r="N46"/>
      <c r="O46"/>
      <c r="P46"/>
      <c r="Q46" s="12"/>
      <c r="R46" s="12"/>
      <c r="S46" s="12"/>
      <c r="T46" s="12"/>
      <c r="U46" s="11"/>
      <c r="V46" s="12"/>
      <c r="W46" s="12"/>
    </row>
    <row r="47" spans="1:23">
      <c r="I47" s="12"/>
      <c r="J47" s="12"/>
      <c r="K47" s="12"/>
      <c r="L47" s="12"/>
      <c r="M47" s="12"/>
      <c r="Q47" s="12"/>
      <c r="R47" s="12"/>
      <c r="S47" s="12"/>
      <c r="T47" s="12"/>
      <c r="U47" s="11"/>
      <c r="V47" s="12"/>
      <c r="W47" s="12"/>
    </row>
    <row r="48" spans="1:23">
      <c r="I48" s="12"/>
      <c r="J48" s="12"/>
      <c r="K48" s="12"/>
      <c r="L48" s="12"/>
      <c r="M48" s="12"/>
      <c r="Q48" s="12"/>
      <c r="R48" s="12"/>
      <c r="S48" s="12"/>
      <c r="T48" s="12"/>
      <c r="U48" s="11"/>
      <c r="V48" s="12"/>
      <c r="W48" s="12"/>
    </row>
    <row r="49" spans="1:21">
      <c r="N49"/>
      <c r="O49"/>
      <c r="P49"/>
      <c r="U49" s="104"/>
    </row>
    <row r="50" spans="1:21">
      <c r="N50"/>
      <c r="O50"/>
      <c r="P50"/>
      <c r="U50" s="22"/>
    </row>
    <row r="51" spans="1:21">
      <c r="N51"/>
      <c r="O51"/>
      <c r="P51"/>
      <c r="U51" s="22"/>
    </row>
    <row r="52" spans="1:21">
      <c r="N52"/>
      <c r="O52"/>
      <c r="P52"/>
      <c r="U52" s="22"/>
    </row>
    <row r="53" spans="1:21">
      <c r="N53"/>
      <c r="O53"/>
      <c r="P53"/>
      <c r="U53" s="22"/>
    </row>
    <row r="54" spans="1:21">
      <c r="N54"/>
      <c r="O54"/>
      <c r="P54"/>
      <c r="U54" s="22"/>
    </row>
    <row r="55" spans="1:21">
      <c r="A55" s="22"/>
      <c r="N55"/>
      <c r="O55"/>
      <c r="P55"/>
      <c r="U55" s="22"/>
    </row>
    <row r="56" spans="1:21">
      <c r="N56"/>
      <c r="O56"/>
      <c r="P56"/>
      <c r="U56" s="22"/>
    </row>
    <row r="57" spans="1:21">
      <c r="N57"/>
      <c r="O57"/>
      <c r="P57"/>
      <c r="U57" s="22"/>
    </row>
    <row r="58" spans="1:21">
      <c r="N58"/>
      <c r="O58"/>
      <c r="P58"/>
      <c r="U58" s="22"/>
    </row>
    <row r="59" spans="1:21">
      <c r="N59"/>
      <c r="O59"/>
      <c r="P59"/>
      <c r="U59" s="22"/>
    </row>
    <row r="60" spans="1:21">
      <c r="N60"/>
      <c r="O60"/>
      <c r="P60"/>
      <c r="U60" s="22"/>
    </row>
    <row r="61" spans="1:21">
      <c r="N61"/>
      <c r="O61"/>
      <c r="P61"/>
      <c r="U61" s="22"/>
    </row>
    <row r="62" spans="1:21">
      <c r="N62"/>
      <c r="O62"/>
      <c r="P62"/>
      <c r="U62" s="22"/>
    </row>
    <row r="63" spans="1:21">
      <c r="N63"/>
      <c r="P63"/>
      <c r="T63" s="22"/>
      <c r="U63" s="22"/>
    </row>
    <row r="64" spans="1:21">
      <c r="N64"/>
      <c r="P64"/>
      <c r="T64" s="22"/>
      <c r="U64" s="22"/>
    </row>
    <row r="65" spans="14:21">
      <c r="N65"/>
      <c r="P65"/>
      <c r="T65" s="22"/>
      <c r="U65" s="22"/>
    </row>
    <row r="66" spans="14:21">
      <c r="N66"/>
      <c r="P66"/>
      <c r="T66" s="22"/>
      <c r="U66" s="22"/>
    </row>
    <row r="67" spans="14:21">
      <c r="P67"/>
      <c r="T67" s="22"/>
      <c r="U67" s="22"/>
    </row>
    <row r="68" spans="14:21">
      <c r="P68" s="11"/>
      <c r="Q68" s="22"/>
      <c r="R68" s="22"/>
      <c r="S68" s="22"/>
      <c r="T68" s="22"/>
      <c r="U68" s="22"/>
    </row>
    <row r="69" spans="14:21">
      <c r="P69" s="11"/>
      <c r="Q69" s="22"/>
      <c r="R69" s="22"/>
      <c r="S69" s="22"/>
      <c r="T69" s="22"/>
      <c r="U69" s="22"/>
    </row>
    <row r="70" spans="14:21">
      <c r="P70" s="11"/>
      <c r="Q70" s="22"/>
      <c r="R70" s="22"/>
      <c r="S70" s="22"/>
      <c r="T70" s="22"/>
      <c r="U70" s="22"/>
    </row>
  </sheetData>
  <mergeCells count="1">
    <mergeCell ref="A1:G1"/>
  </mergeCells>
  <conditionalFormatting sqref="A33:G33 A31:G31 A68:XFD96 A5:G14 Y42:XFD47 H41 A15:H15 Y33:XFD39 Y1:XFD30 I5:I8 I10:I13 I15:I17 I20:I21 I27 A36:G36 A35:F35 A38:G41 A37:F37 A34:E34 A25:A30 H27:H39 A42:H44 A67:O67 T67:XFD67 G48:H54 E47:S47 E45:H46 A55:H66 H47:T62 A1:H4 I23:I25 I1:I3 A16:G24 A110:XFD1048576 A97:S109 U97:XFD109 H44:H46 Q44:T46">
    <cfRule type="cellIs" dxfId="89" priority="107" operator="equal">
      <formula>"ACC"</formula>
    </cfRule>
  </conditionalFormatting>
  <conditionalFormatting sqref="A33:G33 A1:G24 A68:XFD96 H1:H4 H15 A44:H44 U49:XFD58 Y1:XFD48 A36:G36 A35:F35 A38:G41 A37:F37 A34:E34 A31:G31 A25:A30 A67:O67 T59:XFD67 G48:H54 E47:S47 E45:H46 A55:H66 H47:T62 I23 A110:XFD1048576 A97:S109 U97:XFD109 H27:H46 Q44:T46">
    <cfRule type="cellIs" dxfId="88" priority="104" operator="equal">
      <formula>"Know"</formula>
    </cfRule>
    <cfRule type="cellIs" dxfId="87" priority="105" operator="equal">
      <formula>"Know"</formula>
    </cfRule>
    <cfRule type="cellIs" dxfId="86" priority="106" operator="equal">
      <formula>"ACC"</formula>
    </cfRule>
  </conditionalFormatting>
  <conditionalFormatting sqref="E33">
    <cfRule type="cellIs" dxfId="85" priority="103" operator="equal">
      <formula>"ACC"</formula>
    </cfRule>
  </conditionalFormatting>
  <conditionalFormatting sqref="A42:G43">
    <cfRule type="cellIs" dxfId="84" priority="100" operator="equal">
      <formula>"Know"</formula>
    </cfRule>
    <cfRule type="cellIs" dxfId="83" priority="101" operator="equal">
      <formula>"Know"</formula>
    </cfRule>
    <cfRule type="cellIs" dxfId="82" priority="102" operator="equal">
      <formula>"ACC"</formula>
    </cfRule>
  </conditionalFormatting>
  <conditionalFormatting sqref="A33:G33 A31:G31 A68:XFD96 A1:H4 A15:H15 A5:G14 A42:H44 U49:XFD58 Y1:XFD48 A36:G36 A35:F35 A38:G41 A37:F37 A34:E34 A25:A30 H27:H41 A67:O67 T59:XFD67 G48:H54 E47:S47 E45:H46 A55:H66 H47:T62 I23 A16:G24 A110:XFD1048576 A97:S109 U97:XFD109 H44:H46 Q44:T46">
    <cfRule type="cellIs" dxfId="81" priority="99" operator="equal">
      <formula>"ACE"</formula>
    </cfRule>
  </conditionalFormatting>
  <conditionalFormatting sqref="Y31:XFD32 H40 T59:XFD66 U49:XFD58 Y40:XFD41 Y48:XFD48">
    <cfRule type="cellIs" dxfId="80" priority="87" operator="equal">
      <formula>"ACC"</formula>
    </cfRule>
  </conditionalFormatting>
  <conditionalFormatting sqref="A33:G33 A31:G31 A5:G14 A68:XFD96 U49:XFD58 A15:H15 Y1:XFD48 I5:I8 I10:I13 I15:I17 I20:I21 I27 A36:G36 A35:F35 A38:G41 A37:F37 A34:E34 A25:A30 H27:H41 A42:H44 A67:O67 T59:XFD67 G48:H54 E47:S47 E45:H46 A55:H66 H47:T62 A1:H4 I23:I25 I1:I3 A16:G24 A110:XFD1048576 A97:S109 U97:XFD109 H44:H46 Q44:T46">
    <cfRule type="cellIs" dxfId="79" priority="86" operator="equal">
      <formula>"Know"</formula>
    </cfRule>
  </conditionalFormatting>
  <conditionalFormatting sqref="A32">
    <cfRule type="cellIs" dxfId="78" priority="79" operator="equal">
      <formula>"ACC"</formula>
    </cfRule>
  </conditionalFormatting>
  <conditionalFormatting sqref="A32">
    <cfRule type="cellIs" dxfId="77" priority="76" operator="equal">
      <formula>"Know"</formula>
    </cfRule>
    <cfRule type="cellIs" dxfId="76" priority="77" operator="equal">
      <formula>"Know"</formula>
    </cfRule>
    <cfRule type="cellIs" dxfId="75" priority="78" operator="equal">
      <formula>"ACC"</formula>
    </cfRule>
  </conditionalFormatting>
  <conditionalFormatting sqref="A32">
    <cfRule type="cellIs" dxfId="74" priority="75" operator="equal">
      <formula>"ACE"</formula>
    </cfRule>
  </conditionalFormatting>
  <conditionalFormatting sqref="A32">
    <cfRule type="cellIs" dxfId="73" priority="74" operator="equal">
      <formula>"Know"</formula>
    </cfRule>
  </conditionalFormatting>
  <conditionalFormatting sqref="B32:F32">
    <cfRule type="cellIs" dxfId="72" priority="73" operator="equal">
      <formula>"ACC"</formula>
    </cfRule>
  </conditionalFormatting>
  <conditionalFormatting sqref="B32:F32">
    <cfRule type="cellIs" dxfId="71" priority="70" operator="equal">
      <formula>"Know"</formula>
    </cfRule>
    <cfRule type="cellIs" dxfId="70" priority="71" operator="equal">
      <formula>"Know"</formula>
    </cfRule>
    <cfRule type="cellIs" dxfId="69" priority="72" operator="equal">
      <formula>"ACC"</formula>
    </cfRule>
  </conditionalFormatting>
  <conditionalFormatting sqref="B32:F32">
    <cfRule type="cellIs" dxfId="68" priority="69" operator="equal">
      <formula>"ACE"</formula>
    </cfRule>
  </conditionalFormatting>
  <conditionalFormatting sqref="B32:F32">
    <cfRule type="cellIs" dxfId="67" priority="68" operator="equal">
      <formula>"Know"</formula>
    </cfRule>
  </conditionalFormatting>
  <conditionalFormatting sqref="J1:N1">
    <cfRule type="cellIs" dxfId="66" priority="56" operator="equal">
      <formula>"ACC"</formula>
    </cfRule>
  </conditionalFormatting>
  <conditionalFormatting sqref="J1:N1">
    <cfRule type="cellIs" dxfId="65" priority="53" operator="equal">
      <formula>"Know"</formula>
    </cfRule>
    <cfRule type="cellIs" dxfId="64" priority="54" operator="equal">
      <formula>"Know"</formula>
    </cfRule>
    <cfRule type="cellIs" dxfId="63" priority="55" operator="equal">
      <formula>"ACC"</formula>
    </cfRule>
  </conditionalFormatting>
  <conditionalFormatting sqref="J1:N1">
    <cfRule type="cellIs" dxfId="62" priority="52" operator="equal">
      <formula>"ACE"</formula>
    </cfRule>
  </conditionalFormatting>
  <conditionalFormatting sqref="J1:N1">
    <cfRule type="cellIs" dxfId="61" priority="51" operator="equal">
      <formula>"Know"</formula>
    </cfRule>
  </conditionalFormatting>
  <conditionalFormatting sqref="I28:I29">
    <cfRule type="cellIs" dxfId="60" priority="50" operator="equal">
      <formula>"ACC"</formula>
    </cfRule>
  </conditionalFormatting>
  <conditionalFormatting sqref="I28">
    <cfRule type="cellIs" dxfId="59" priority="47" operator="equal">
      <formula>"Know"</formula>
    </cfRule>
    <cfRule type="cellIs" dxfId="58" priority="48" operator="equal">
      <formula>"Know"</formula>
    </cfRule>
    <cfRule type="cellIs" dxfId="57" priority="49" operator="equal">
      <formula>"ACC"</formula>
    </cfRule>
  </conditionalFormatting>
  <conditionalFormatting sqref="I28">
    <cfRule type="cellIs" dxfId="56" priority="46" operator="equal">
      <formula>"ACE"</formula>
    </cfRule>
  </conditionalFormatting>
  <conditionalFormatting sqref="I28:I29">
    <cfRule type="cellIs" dxfId="55" priority="45" operator="equal">
      <formula>"Know"</formula>
    </cfRule>
  </conditionalFormatting>
  <conditionalFormatting sqref="B25:G25">
    <cfRule type="cellIs" dxfId="54" priority="25" operator="equal">
      <formula>"Know"</formula>
    </cfRule>
  </conditionalFormatting>
  <conditionalFormatting sqref="B27:G30">
    <cfRule type="cellIs" dxfId="53" priority="42" operator="equal">
      <formula>"ACC"</formula>
    </cfRule>
  </conditionalFormatting>
  <conditionalFormatting sqref="B27:G30">
    <cfRule type="cellIs" dxfId="52" priority="39" operator="equal">
      <formula>"Know"</formula>
    </cfRule>
    <cfRule type="cellIs" dxfId="51" priority="40" operator="equal">
      <formula>"Know"</formula>
    </cfRule>
    <cfRule type="cellIs" dxfId="50" priority="41" operator="equal">
      <formula>"ACC"</formula>
    </cfRule>
  </conditionalFormatting>
  <conditionalFormatting sqref="B27:G30">
    <cfRule type="cellIs" dxfId="49" priority="38" operator="equal">
      <formula>"ACE"</formula>
    </cfRule>
  </conditionalFormatting>
  <conditionalFormatting sqref="B27:G30">
    <cfRule type="cellIs" dxfId="48" priority="37" operator="equal">
      <formula>"Know"</formula>
    </cfRule>
  </conditionalFormatting>
  <conditionalFormatting sqref="B26:G26">
    <cfRule type="cellIs" dxfId="47" priority="36" operator="equal">
      <formula>"ACC"</formula>
    </cfRule>
  </conditionalFormatting>
  <conditionalFormatting sqref="B26:G26">
    <cfRule type="cellIs" dxfId="46" priority="33" operator="equal">
      <formula>"Know"</formula>
    </cfRule>
    <cfRule type="cellIs" dxfId="45" priority="34" operator="equal">
      <formula>"Know"</formula>
    </cfRule>
    <cfRule type="cellIs" dxfId="44" priority="35" operator="equal">
      <formula>"ACC"</formula>
    </cfRule>
  </conditionalFormatting>
  <conditionalFormatting sqref="B26:G26">
    <cfRule type="cellIs" dxfId="43" priority="32" operator="equal">
      <formula>"ACE"</formula>
    </cfRule>
  </conditionalFormatting>
  <conditionalFormatting sqref="B26:G26">
    <cfRule type="cellIs" dxfId="42" priority="31" operator="equal">
      <formula>"Know"</formula>
    </cfRule>
  </conditionalFormatting>
  <conditionalFormatting sqref="B25:G25">
    <cfRule type="cellIs" dxfId="41" priority="30" operator="equal">
      <formula>"ACC"</formula>
    </cfRule>
  </conditionalFormatting>
  <conditionalFormatting sqref="B25:G25">
    <cfRule type="cellIs" dxfId="40" priority="27" operator="equal">
      <formula>"Know"</formula>
    </cfRule>
    <cfRule type="cellIs" dxfId="39" priority="28" operator="equal">
      <formula>"Know"</formula>
    </cfRule>
    <cfRule type="cellIs" dxfId="38" priority="29" operator="equal">
      <formula>"ACC"</formula>
    </cfRule>
  </conditionalFormatting>
  <conditionalFormatting sqref="B25:G25">
    <cfRule type="cellIs" dxfId="37" priority="26" operator="equal">
      <formula>"ACE"</formula>
    </cfRule>
  </conditionalFormatting>
  <conditionalFormatting sqref="U2">
    <cfRule type="cellIs" dxfId="36" priority="24" operator="equal">
      <formula>"ACC"</formula>
    </cfRule>
  </conditionalFormatting>
  <conditionalFormatting sqref="U2">
    <cfRule type="cellIs" dxfId="35" priority="21" operator="equal">
      <formula>"Know"</formula>
    </cfRule>
    <cfRule type="cellIs" dxfId="34" priority="22" operator="equal">
      <formula>"Know"</formula>
    </cfRule>
    <cfRule type="cellIs" dxfId="33" priority="23" operator="equal">
      <formula>"ACC"</formula>
    </cfRule>
  </conditionalFormatting>
  <conditionalFormatting sqref="U2">
    <cfRule type="cellIs" dxfId="32" priority="20" operator="equal">
      <formula>"ACE"</formula>
    </cfRule>
  </conditionalFormatting>
  <conditionalFormatting sqref="U2">
    <cfRule type="cellIs" dxfId="31" priority="19" operator="equal">
      <formula>"Know"</formula>
    </cfRule>
  </conditionalFormatting>
  <conditionalFormatting sqref="I55:N57 I58:J58 M58:N58 I59:N66">
    <cfRule type="cellIs" dxfId="30" priority="18" operator="equal">
      <formula>"ACC"</formula>
    </cfRule>
  </conditionalFormatting>
  <conditionalFormatting sqref="I55:N57 I58:J58 M58:N58 I59:N66">
    <cfRule type="cellIs" dxfId="29" priority="15" operator="equal">
      <formula>"Know"</formula>
    </cfRule>
    <cfRule type="cellIs" dxfId="28" priority="16" operator="equal">
      <formula>"Know"</formula>
    </cfRule>
    <cfRule type="cellIs" dxfId="27" priority="17" operator="equal">
      <formula>"ACC"</formula>
    </cfRule>
  </conditionalFormatting>
  <conditionalFormatting sqref="I55:N57 I58:J58 M58:N58 I59:N66">
    <cfRule type="cellIs" dxfId="26" priority="14" operator="equal">
      <formula>"ACE"</formula>
    </cfRule>
  </conditionalFormatting>
  <conditionalFormatting sqref="I55:N57 I58:J58 M58:N58 I59:N66">
    <cfRule type="cellIs" dxfId="25" priority="13" operator="equal">
      <formula>"Know"</formula>
    </cfRule>
  </conditionalFormatting>
  <conditionalFormatting sqref="K58:L58">
    <cfRule type="cellIs" dxfId="24" priority="12" operator="equal">
      <formula>"ACC"</formula>
    </cfRule>
  </conditionalFormatting>
  <conditionalFormatting sqref="K58:L58">
    <cfRule type="cellIs" dxfId="23" priority="9" operator="equal">
      <formula>"Know"</formula>
    </cfRule>
    <cfRule type="cellIs" dxfId="22" priority="10" operator="equal">
      <formula>"Know"</formula>
    </cfRule>
    <cfRule type="cellIs" dxfId="21" priority="11" operator="equal">
      <formula>"ACC"</formula>
    </cfRule>
  </conditionalFormatting>
  <conditionalFormatting sqref="K58:L58">
    <cfRule type="cellIs" dxfId="20" priority="8" operator="equal">
      <formula>"ACE"</formula>
    </cfRule>
  </conditionalFormatting>
  <conditionalFormatting sqref="K58:L58">
    <cfRule type="cellIs" dxfId="19" priority="7" operator="equal">
      <formula>"Know"</formula>
    </cfRule>
  </conditionalFormatting>
  <conditionalFormatting sqref="P53:S67">
    <cfRule type="cellIs" dxfId="18" priority="6" operator="equal">
      <formula>"ACC"</formula>
    </cfRule>
  </conditionalFormatting>
  <conditionalFormatting sqref="P53:S67">
    <cfRule type="cellIs" dxfId="17" priority="3" operator="equal">
      <formula>"Know"</formula>
    </cfRule>
    <cfRule type="cellIs" dxfId="16" priority="4" operator="equal">
      <formula>"Know"</formula>
    </cfRule>
    <cfRule type="cellIs" dxfId="15" priority="5" operator="equal">
      <formula>"ACC"</formula>
    </cfRule>
  </conditionalFormatting>
  <conditionalFormatting sqref="P53:S67">
    <cfRule type="cellIs" dxfId="14" priority="2" operator="equal">
      <formula>"ACE"</formula>
    </cfRule>
  </conditionalFormatting>
  <conditionalFormatting sqref="P53:S67">
    <cfRule type="cellIs" dxfId="13" priority="1" operator="equal">
      <formula>"Know"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2"/>
  <sheetViews>
    <sheetView topLeftCell="A16" workbookViewId="0">
      <selection activeCell="I23" sqref="I23"/>
    </sheetView>
  </sheetViews>
  <sheetFormatPr defaultColWidth="14.44140625" defaultRowHeight="15.75" customHeight="1"/>
  <cols>
    <col min="1" max="17" width="10.88671875" style="48" customWidth="1"/>
    <col min="18" max="16384" width="14.44140625" style="48"/>
  </cols>
  <sheetData>
    <row r="1" spans="1:31" ht="15.75" customHeight="1">
      <c r="A1" s="34" t="s">
        <v>619</v>
      </c>
      <c r="B1" s="149"/>
      <c r="C1" s="149"/>
      <c r="D1" s="149"/>
      <c r="E1" s="149"/>
      <c r="F1" s="149"/>
      <c r="G1" s="149"/>
      <c r="N1" s="89" t="s">
        <v>611</v>
      </c>
    </row>
    <row r="2" spans="1:31" ht="15.75" customHeight="1">
      <c r="A2" s="34" t="s">
        <v>598</v>
      </c>
      <c r="B2" s="58" t="s">
        <v>617</v>
      </c>
      <c r="C2" s="58" t="s">
        <v>234</v>
      </c>
      <c r="D2" s="56" t="s">
        <v>618</v>
      </c>
      <c r="E2" s="126" t="s">
        <v>615</v>
      </c>
      <c r="F2" s="57" t="s">
        <v>614</v>
      </c>
      <c r="G2" s="69" t="s">
        <v>616</v>
      </c>
      <c r="N2" s="98" t="s">
        <v>11</v>
      </c>
    </row>
    <row r="3" spans="1:31" ht="15.75" customHeight="1">
      <c r="A3" s="54" t="str">
        <f>HYPERLINK("https://contest.yandex.ru/ioi/","IOI 2018")</f>
        <v>IOI 2018</v>
      </c>
      <c r="B3" s="18" t="s">
        <v>558</v>
      </c>
      <c r="C3" s="60" t="s">
        <v>557</v>
      </c>
      <c r="D3" s="17" t="s">
        <v>556</v>
      </c>
      <c r="E3" s="18" t="s">
        <v>555</v>
      </c>
      <c r="F3" s="17" t="s">
        <v>164</v>
      </c>
      <c r="G3" s="18" t="s">
        <v>245</v>
      </c>
      <c r="H3" s="15"/>
      <c r="J3" s="15"/>
      <c r="K3" s="167" t="s">
        <v>553</v>
      </c>
      <c r="L3" s="166"/>
      <c r="M3" s="50"/>
      <c r="N3" s="99" t="s">
        <v>591</v>
      </c>
      <c r="O3" s="15"/>
      <c r="P3" s="15"/>
      <c r="Q3" s="15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</row>
    <row r="4" spans="1:31" ht="15.75" customHeight="1">
      <c r="A4" s="54" t="str">
        <f>HYPERLINK("https://contest.yandex.ru/ioi/","IOI 2017")</f>
        <v>IOI 2017</v>
      </c>
      <c r="B4" s="55" t="s">
        <v>552</v>
      </c>
      <c r="C4" s="18" t="s">
        <v>551</v>
      </c>
      <c r="D4" s="62" t="s">
        <v>550</v>
      </c>
      <c r="E4" s="17" t="s">
        <v>549</v>
      </c>
      <c r="F4" s="17" t="s">
        <v>548</v>
      </c>
      <c r="G4" s="17" t="s">
        <v>547</v>
      </c>
      <c r="H4" s="15"/>
      <c r="J4" s="15"/>
      <c r="K4" s="165" t="str">
        <f>HYPERLINK("https://kenkoooo.com/atcoder","Atcoder checklist")</f>
        <v>Atcoder checklist</v>
      </c>
      <c r="L4" s="166"/>
      <c r="M4" s="15"/>
      <c r="N4" s="97" t="s">
        <v>9</v>
      </c>
      <c r="O4" s="15"/>
      <c r="P4" s="15"/>
      <c r="Q4" s="15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1" ht="15.75" customHeight="1">
      <c r="A5" s="54" t="str">
        <f>HYPERLINK("https://contest.yandex.ru/ioi/","IOI 2016")</f>
        <v>IOI 2016</v>
      </c>
      <c r="B5" s="18" t="s">
        <v>546</v>
      </c>
      <c r="C5" s="62" t="s">
        <v>388</v>
      </c>
      <c r="D5" s="17" t="s">
        <v>545</v>
      </c>
      <c r="E5" s="18" t="s">
        <v>544</v>
      </c>
      <c r="F5" s="18" t="s">
        <v>543</v>
      </c>
      <c r="G5" s="17" t="s">
        <v>509</v>
      </c>
      <c r="H5" s="15"/>
      <c r="J5" s="15"/>
      <c r="K5" s="165" t="str">
        <f>HYPERLINK("codeforces.com","Codeforces")</f>
        <v>Codeforces</v>
      </c>
      <c r="L5" s="166"/>
      <c r="M5" s="15"/>
      <c r="N5" s="27" t="s">
        <v>612</v>
      </c>
      <c r="O5" s="15"/>
      <c r="P5" s="15"/>
      <c r="Q5" s="15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</row>
    <row r="6" spans="1:31" ht="15.75" customHeight="1">
      <c r="A6" s="54" t="str">
        <f>HYPERLINK("https://contest.yandex.ru/ioi/","IOI 2015")</f>
        <v>IOI 2015</v>
      </c>
      <c r="B6" s="18" t="s">
        <v>417</v>
      </c>
      <c r="C6" s="18" t="s">
        <v>542</v>
      </c>
      <c r="D6" s="18" t="s">
        <v>429</v>
      </c>
      <c r="E6" s="18" t="s">
        <v>541</v>
      </c>
      <c r="F6" s="18" t="s">
        <v>227</v>
      </c>
      <c r="G6" s="20" t="s">
        <v>540</v>
      </c>
      <c r="H6" s="15"/>
      <c r="J6" s="15"/>
      <c r="K6" s="165" t="str">
        <f>HYPERLINK("csacademy.com","CSAcademy")</f>
        <v>CSAcademy</v>
      </c>
      <c r="L6" s="166"/>
      <c r="M6" s="15"/>
      <c r="N6" s="43" t="s">
        <v>613</v>
      </c>
      <c r="O6" s="15"/>
      <c r="P6" s="15"/>
      <c r="Q6" s="15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1" ht="15.75" customHeight="1">
      <c r="A7" s="54" t="str">
        <f>HYPERLINK("https://contest.yandex.ru/ioi/","IOI 2014")</f>
        <v>IOI 2014</v>
      </c>
      <c r="B7" s="18" t="s">
        <v>394</v>
      </c>
      <c r="C7" s="18" t="s">
        <v>451</v>
      </c>
      <c r="D7" s="60" t="s">
        <v>26</v>
      </c>
      <c r="E7" s="18" t="s">
        <v>538</v>
      </c>
      <c r="F7" s="62" t="s">
        <v>537</v>
      </c>
      <c r="G7" s="18" t="s">
        <v>536</v>
      </c>
      <c r="H7" s="15"/>
      <c r="K7" s="165" t="str">
        <f>HYPERLINK("usaco.org","USACO")</f>
        <v>USACO</v>
      </c>
      <c r="L7" s="166"/>
      <c r="M7" s="15"/>
      <c r="N7" s="44" t="s">
        <v>554</v>
      </c>
      <c r="O7" s="15"/>
      <c r="P7" s="15"/>
      <c r="Q7" s="15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</row>
    <row r="8" spans="1:31" ht="15.75" customHeight="1">
      <c r="A8" s="54" t="str">
        <f>HYPERLINK("https://contest.yandex.ru/ioi/","IOI 2013")</f>
        <v>IOI 2013</v>
      </c>
      <c r="B8" s="17" t="s">
        <v>535</v>
      </c>
      <c r="C8" s="20" t="s">
        <v>534</v>
      </c>
      <c r="D8" s="18" t="s">
        <v>533</v>
      </c>
      <c r="E8" s="18" t="s">
        <v>20</v>
      </c>
      <c r="F8" s="18" t="s">
        <v>450</v>
      </c>
      <c r="G8" s="20" t="s">
        <v>26</v>
      </c>
      <c r="H8" s="15"/>
      <c r="J8" s="15"/>
      <c r="K8" s="165" t="str">
        <f>HYPERLINK("http://hsin.hr/coci/","COCI")</f>
        <v>COCI</v>
      </c>
      <c r="L8" s="166"/>
      <c r="M8" s="15"/>
      <c r="N8" s="45" t="s">
        <v>10</v>
      </c>
      <c r="O8" s="15"/>
      <c r="P8" s="15"/>
      <c r="Q8" s="15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:31" ht="15.75" customHeight="1">
      <c r="A9" s="54" t="str">
        <f>HYPERLINK("https://contest.yandex.ru/ioi/","IOI 2012")</f>
        <v>IOI 2012</v>
      </c>
      <c r="B9" s="55" t="s">
        <v>532</v>
      </c>
      <c r="C9" s="17" t="s">
        <v>531</v>
      </c>
      <c r="D9" s="18" t="s">
        <v>530</v>
      </c>
      <c r="E9" s="18" t="s">
        <v>221</v>
      </c>
      <c r="F9" s="60" t="s">
        <v>529</v>
      </c>
      <c r="G9" s="18" t="s">
        <v>18</v>
      </c>
      <c r="H9" s="15"/>
      <c r="J9" s="15"/>
      <c r="K9" s="165" t="str">
        <f>HYPERLINK("https://sio2.mimuw.edu.pl/contest/","ONTAK Training Camps")</f>
        <v>ONTAK Training Camps</v>
      </c>
      <c r="L9" s="166"/>
      <c r="M9" s="15"/>
      <c r="N9" s="20" t="s">
        <v>12</v>
      </c>
      <c r="O9" s="15"/>
      <c r="P9" s="15"/>
      <c r="Q9" s="15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:31" ht="15.75" customHeight="1">
      <c r="A10" s="54" t="str">
        <f>HYPERLINK("https://contest.yandex.ru/ioi/","IOI 2011")</f>
        <v>IOI 2011</v>
      </c>
      <c r="B10" s="17" t="s">
        <v>499</v>
      </c>
      <c r="C10" s="18" t="s">
        <v>438</v>
      </c>
      <c r="D10" s="18" t="s">
        <v>528</v>
      </c>
      <c r="E10" s="17" t="s">
        <v>527</v>
      </c>
      <c r="F10" s="18" t="s">
        <v>92</v>
      </c>
      <c r="G10" s="18" t="s">
        <v>526</v>
      </c>
      <c r="H10" s="15"/>
      <c r="I10" s="15"/>
      <c r="J10" s="15"/>
      <c r="K10" s="164" t="s">
        <v>559</v>
      </c>
      <c r="L10" s="164"/>
      <c r="M10" s="15"/>
      <c r="N10" s="46" t="s">
        <v>539</v>
      </c>
      <c r="O10" s="15"/>
      <c r="P10" s="15"/>
      <c r="Q10" s="15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31" ht="15.75" customHeight="1">
      <c r="A11" s="54" t="str">
        <f>HYPERLINK("https://contest.yandex.ru/ioi/","IOI 2010")</f>
        <v>IOI 2010</v>
      </c>
      <c r="B11" s="17" t="s">
        <v>525</v>
      </c>
      <c r="C11" s="20" t="s">
        <v>524</v>
      </c>
      <c r="D11" s="55" t="s">
        <v>523</v>
      </c>
      <c r="E11" s="20" t="s">
        <v>522</v>
      </c>
      <c r="F11" s="55" t="s">
        <v>521</v>
      </c>
      <c r="G11" s="20" t="s">
        <v>140</v>
      </c>
      <c r="H11" s="18" t="s">
        <v>428</v>
      </c>
      <c r="I11" s="20" t="s">
        <v>313</v>
      </c>
      <c r="J11" s="15"/>
      <c r="K11" s="164" t="s">
        <v>560</v>
      </c>
      <c r="L11" s="164"/>
      <c r="M11" s="15"/>
      <c r="N11" s="68" t="s">
        <v>629</v>
      </c>
      <c r="O11" s="15"/>
      <c r="P11" s="15"/>
      <c r="Q11" s="15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ht="15.75" customHeight="1">
      <c r="A12" s="54" t="str">
        <f>HYPERLINK("https://contest.yandex.ru/ioi/","IOI 2009")</f>
        <v>IOI 2009</v>
      </c>
      <c r="B12" s="16" t="s">
        <v>520</v>
      </c>
      <c r="C12" s="20" t="s">
        <v>519</v>
      </c>
      <c r="D12" s="20" t="s">
        <v>518</v>
      </c>
      <c r="E12" s="20" t="s">
        <v>517</v>
      </c>
      <c r="F12" s="20" t="s">
        <v>516</v>
      </c>
      <c r="G12" s="18" t="s">
        <v>515</v>
      </c>
      <c r="H12" s="17" t="s">
        <v>514</v>
      </c>
      <c r="I12" s="17" t="s">
        <v>513</v>
      </c>
      <c r="J12" s="15"/>
      <c r="K12" s="164" t="s">
        <v>561</v>
      </c>
      <c r="L12" s="164"/>
      <c r="M12" s="15"/>
      <c r="N12" s="47" t="s">
        <v>589</v>
      </c>
      <c r="O12" s="15"/>
      <c r="P12" s="15"/>
      <c r="Q12" s="15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1" ht="15.75" customHeight="1">
      <c r="A13" s="54" t="str">
        <f>HYPERLINK("https://contest.yandex.ru/ioi/","IOI 2008")</f>
        <v>IOI 2008</v>
      </c>
      <c r="B13" s="20" t="s">
        <v>512</v>
      </c>
      <c r="C13" s="16" t="s">
        <v>511</v>
      </c>
      <c r="D13" s="16" t="s">
        <v>15</v>
      </c>
      <c r="E13" s="16" t="s">
        <v>510</v>
      </c>
      <c r="F13" s="16" t="s">
        <v>499</v>
      </c>
      <c r="G13" s="16" t="s">
        <v>503</v>
      </c>
      <c r="H13" s="15"/>
      <c r="I13" s="15"/>
      <c r="J13" s="15"/>
      <c r="K13" s="164" t="s">
        <v>575</v>
      </c>
      <c r="L13" s="164"/>
      <c r="M13" s="15"/>
      <c r="N13" s="59" t="s">
        <v>620</v>
      </c>
      <c r="O13" s="15"/>
      <c r="P13" s="15"/>
      <c r="Q13" s="15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</row>
    <row r="14" spans="1:31" ht="15.75" customHeight="1">
      <c r="A14" s="54" t="str">
        <f>HYPERLINK("https://contest.yandex.ru/ioi/","IOI 2007")</f>
        <v>IOI 2007</v>
      </c>
      <c r="B14" s="20" t="s">
        <v>509</v>
      </c>
      <c r="C14" s="16" t="s">
        <v>212</v>
      </c>
      <c r="D14" s="16" t="s">
        <v>508</v>
      </c>
      <c r="E14" s="20" t="s">
        <v>507</v>
      </c>
      <c r="F14" s="16" t="s">
        <v>506</v>
      </c>
      <c r="G14" s="16" t="s">
        <v>505</v>
      </c>
      <c r="H14" s="15"/>
      <c r="I14" s="15"/>
      <c r="J14" s="15"/>
      <c r="K14" s="164" t="s">
        <v>576</v>
      </c>
      <c r="L14" s="164"/>
      <c r="N14" s="15"/>
      <c r="O14" s="15"/>
      <c r="P14" s="15"/>
      <c r="Q14" s="15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ht="15.75" customHeight="1">
      <c r="A15" s="54" t="str">
        <f>HYPERLINK("https://contest.yandex.ru/ioi/","IOI 2006")</f>
        <v>IOI 2006</v>
      </c>
      <c r="B15" s="20" t="s">
        <v>504</v>
      </c>
      <c r="C15" s="16" t="s">
        <v>503</v>
      </c>
      <c r="D15" s="16" t="s">
        <v>502</v>
      </c>
      <c r="E15" s="16" t="s">
        <v>501</v>
      </c>
      <c r="F15" s="16" t="s">
        <v>40</v>
      </c>
      <c r="G15" s="16" t="s">
        <v>500</v>
      </c>
      <c r="H15" s="15"/>
      <c r="I15" s="15"/>
      <c r="J15" s="15"/>
      <c r="K15" s="164" t="s">
        <v>753</v>
      </c>
      <c r="L15" s="164"/>
      <c r="M15" s="15"/>
      <c r="N15" s="15"/>
      <c r="O15" s="15"/>
      <c r="P15" s="15"/>
      <c r="Q15" s="1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</row>
    <row r="16" spans="1:31" ht="15.75" customHeight="1">
      <c r="A16" s="54" t="str">
        <f>HYPERLINK("https://contest.yandex.ru/ioi/","IOI 2005")</f>
        <v>IOI 2005</v>
      </c>
      <c r="B16" s="16" t="s">
        <v>499</v>
      </c>
      <c r="C16" s="16" t="s">
        <v>498</v>
      </c>
      <c r="D16" s="16" t="s">
        <v>497</v>
      </c>
      <c r="E16" s="16" t="s">
        <v>496</v>
      </c>
      <c r="F16" s="16" t="s">
        <v>26</v>
      </c>
      <c r="G16" s="16" t="s">
        <v>495</v>
      </c>
      <c r="H16" s="14"/>
      <c r="I16" s="14"/>
      <c r="J16" s="14"/>
      <c r="K16" s="164" t="s">
        <v>754</v>
      </c>
      <c r="L16" s="164"/>
      <c r="M16" s="15"/>
      <c r="N16" s="15"/>
      <c r="O16" s="15"/>
      <c r="P16" s="15"/>
      <c r="Q16" s="52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</row>
    <row r="17" spans="1:31" ht="15.75" customHeight="1">
      <c r="A17" s="54" t="str">
        <f>HYPERLINK("https://contest.yandex.ru/ioi/","IOI 2004")</f>
        <v>IOI 2004</v>
      </c>
      <c r="B17" s="16" t="s">
        <v>494</v>
      </c>
      <c r="C17" s="16" t="s">
        <v>493</v>
      </c>
      <c r="D17" s="16" t="s">
        <v>214</v>
      </c>
      <c r="E17" s="16" t="s">
        <v>492</v>
      </c>
      <c r="F17" s="16" t="s">
        <v>491</v>
      </c>
      <c r="G17" s="16" t="s">
        <v>490</v>
      </c>
      <c r="H17" s="14"/>
      <c r="I17" s="14"/>
      <c r="J17" s="14"/>
      <c r="K17" s="164" t="s">
        <v>842</v>
      </c>
      <c r="L17" s="164"/>
      <c r="M17" s="15"/>
      <c r="N17" s="15"/>
      <c r="O17" s="15"/>
      <c r="P17" s="15"/>
      <c r="Q17" s="15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</row>
    <row r="18" spans="1:31" ht="15.75" customHeight="1">
      <c r="A18" s="54" t="str">
        <f>HYPERLINK("https://contest.yandex.ru/ioi/","IOI 2003")</f>
        <v>IOI 2003</v>
      </c>
      <c r="B18" s="16" t="s">
        <v>489</v>
      </c>
      <c r="C18" s="16" t="s">
        <v>488</v>
      </c>
      <c r="D18" s="55" t="s">
        <v>487</v>
      </c>
      <c r="E18" s="16" t="s">
        <v>434</v>
      </c>
      <c r="F18" s="20" t="s">
        <v>450</v>
      </c>
      <c r="G18" s="16" t="s">
        <v>486</v>
      </c>
      <c r="H18" s="14"/>
      <c r="I18" s="14"/>
      <c r="J18" s="14"/>
      <c r="K18" s="164" t="s">
        <v>845</v>
      </c>
      <c r="L18" s="164"/>
      <c r="M18" s="15"/>
      <c r="N18" s="15"/>
      <c r="O18" s="15"/>
      <c r="P18" s="15"/>
      <c r="Q18" s="15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</row>
    <row r="19" spans="1:31" ht="15.75" customHeight="1">
      <c r="A19" s="49"/>
      <c r="B19" s="14"/>
      <c r="C19" s="14"/>
      <c r="D19" s="14"/>
      <c r="E19" s="15"/>
      <c r="F19" s="49"/>
      <c r="G19" s="14"/>
      <c r="H19" s="14"/>
      <c r="I19" s="14"/>
      <c r="J19" s="14"/>
      <c r="K19" s="14"/>
      <c r="L19" s="14"/>
      <c r="M19" s="15"/>
      <c r="N19" s="15"/>
      <c r="O19" s="15"/>
      <c r="P19" s="15"/>
      <c r="Q19" s="15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</row>
    <row r="20" spans="1:31" ht="15.75" customHeight="1">
      <c r="A20" s="54" t="str">
        <f>HYPERLINK("https://oj.uz/problems/source/26","APIO 2019")</f>
        <v>APIO 2019</v>
      </c>
      <c r="B20" s="18" t="s">
        <v>341</v>
      </c>
      <c r="C20" s="17" t="s">
        <v>97</v>
      </c>
      <c r="D20" s="18" t="s">
        <v>151</v>
      </c>
      <c r="E20" s="53"/>
      <c r="F20" s="54" t="s">
        <v>621</v>
      </c>
      <c r="G20" s="73" t="s">
        <v>635</v>
      </c>
      <c r="H20" s="76" t="s">
        <v>633</v>
      </c>
      <c r="I20" s="74" t="s">
        <v>634</v>
      </c>
      <c r="J20" s="73" t="s">
        <v>273</v>
      </c>
      <c r="K20" s="74" t="s">
        <v>217</v>
      </c>
      <c r="L20" s="75" t="s">
        <v>636</v>
      </c>
      <c r="M20" s="15"/>
      <c r="N20" s="15"/>
      <c r="O20" s="15"/>
      <c r="P20" s="15"/>
      <c r="Q20" s="15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</row>
    <row r="21" spans="1:31" ht="15.75" customHeight="1">
      <c r="A21" s="54" t="str">
        <f>HYPERLINK("https://oj.uz/problems/source/26","APIO 2018")</f>
        <v>APIO 2018</v>
      </c>
      <c r="B21" s="18" t="s">
        <v>485</v>
      </c>
      <c r="C21" s="60" t="s">
        <v>484</v>
      </c>
      <c r="D21" s="18" t="s">
        <v>483</v>
      </c>
      <c r="E21" s="15"/>
      <c r="F21" s="54" t="str">
        <f>HYPERLINK("https://csacademy.com/contest/ceoi-2018-day-1/","CEOI 2018")</f>
        <v>CEOI 2018</v>
      </c>
      <c r="G21" s="20" t="s">
        <v>482</v>
      </c>
      <c r="H21" s="20" t="s">
        <v>481</v>
      </c>
      <c r="I21" s="20" t="s">
        <v>480</v>
      </c>
      <c r="J21" s="17" t="s">
        <v>35</v>
      </c>
      <c r="K21" s="20" t="s">
        <v>479</v>
      </c>
      <c r="L21" s="20" t="s">
        <v>72</v>
      </c>
      <c r="M21" s="15"/>
      <c r="N21" s="15"/>
      <c r="O21" s="15"/>
      <c r="P21" s="15"/>
      <c r="Q21" s="15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</row>
    <row r="22" spans="1:31" ht="15.75" customHeight="1">
      <c r="A22" s="54" t="str">
        <f>HYPERLINK("https://oj.uz/problems/source/26","APIO 2017")</f>
        <v>APIO 2017</v>
      </c>
      <c r="B22" s="60" t="s">
        <v>478</v>
      </c>
      <c r="C22" s="17" t="s">
        <v>477</v>
      </c>
      <c r="D22" s="60" t="s">
        <v>291</v>
      </c>
      <c r="E22" s="15"/>
      <c r="F22" s="54" t="str">
        <f>HYPERLINK("https://csacademy.com/contest/ceoi-2017-day-1/","CEOI 2017")</f>
        <v>CEOI 2017</v>
      </c>
      <c r="G22" s="20" t="s">
        <v>476</v>
      </c>
      <c r="H22" s="20" t="s">
        <v>475</v>
      </c>
      <c r="I22" s="46" t="s">
        <v>474</v>
      </c>
      <c r="J22" s="17" t="s">
        <v>97</v>
      </c>
      <c r="K22" s="17" t="s">
        <v>473</v>
      </c>
      <c r="L22" s="46" t="s">
        <v>472</v>
      </c>
      <c r="M22" s="15"/>
      <c r="N22" s="15"/>
      <c r="O22" s="15"/>
      <c r="P22" s="15"/>
      <c r="Q22" s="15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</row>
    <row r="23" spans="1:31" ht="15.75" customHeight="1">
      <c r="A23" s="54" t="str">
        <f>HYPERLINK("https://oj.uz/problems/source/26","APIO 2016")</f>
        <v>APIO 2016</v>
      </c>
      <c r="B23" s="18" t="s">
        <v>471</v>
      </c>
      <c r="C23" s="18" t="s">
        <v>470</v>
      </c>
      <c r="D23" s="18" t="s">
        <v>469</v>
      </c>
      <c r="E23" s="15"/>
      <c r="F23" s="33" t="str">
        <f>HYPERLINK("https://oj.uz/problems/source/57","CEOI 2016")</f>
        <v>CEOI 2016</v>
      </c>
      <c r="G23" s="20" t="s">
        <v>468</v>
      </c>
      <c r="H23" s="20" t="s">
        <v>467</v>
      </c>
      <c r="I23" s="62" t="s">
        <v>466</v>
      </c>
      <c r="J23" s="18" t="s">
        <v>465</v>
      </c>
      <c r="K23" s="20" t="s">
        <v>464</v>
      </c>
      <c r="L23" s="20" t="s">
        <v>463</v>
      </c>
      <c r="M23" s="15"/>
      <c r="N23" s="15"/>
      <c r="O23" s="15"/>
      <c r="P23" s="52"/>
      <c r="Q23" s="15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spans="1:31" ht="15.75" customHeight="1">
      <c r="A24" s="54" t="str">
        <f>HYPERLINK("https://oj.uz/problems/source/26","APIO 2015")</f>
        <v>APIO 2015</v>
      </c>
      <c r="B24" s="18" t="s">
        <v>462</v>
      </c>
      <c r="C24" s="18" t="s">
        <v>389</v>
      </c>
      <c r="D24" s="18" t="s">
        <v>461</v>
      </c>
      <c r="E24" s="15"/>
      <c r="F24" s="54" t="str">
        <f>HYPERLINK("https://oj.uz/problems/source/57","CEOI 2015")</f>
        <v>CEOI 2015</v>
      </c>
      <c r="G24" s="72" t="s">
        <v>460</v>
      </c>
      <c r="H24" s="16" t="s">
        <v>459</v>
      </c>
      <c r="I24" s="16" t="s">
        <v>256</v>
      </c>
      <c r="J24" s="16" t="s">
        <v>458</v>
      </c>
      <c r="K24" s="16" t="s">
        <v>457</v>
      </c>
      <c r="L24" s="55" t="s">
        <v>456</v>
      </c>
      <c r="M24" s="15"/>
      <c r="N24" s="15"/>
      <c r="O24" s="15"/>
      <c r="P24" s="15"/>
      <c r="Q24" s="15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</row>
    <row r="25" spans="1:31" ht="15.75" customHeight="1">
      <c r="A25" s="54" t="str">
        <f>HYPERLINK("https://oj.uz/problems/source/26","APIO 2014")</f>
        <v>APIO 2014</v>
      </c>
      <c r="B25" s="20" t="s">
        <v>43</v>
      </c>
      <c r="C25" s="18" t="s">
        <v>225</v>
      </c>
      <c r="D25" s="18" t="s">
        <v>107</v>
      </c>
      <c r="E25" s="15"/>
      <c r="F25" s="54" t="str">
        <f>HYPERLINK("https://oj.uz/problems/source/57","CEOI 2014")</f>
        <v>CEOI 2014</v>
      </c>
      <c r="G25" s="16" t="s">
        <v>455</v>
      </c>
      <c r="H25" s="16" t="s">
        <v>454</v>
      </c>
      <c r="I25" s="16" t="s">
        <v>453</v>
      </c>
      <c r="J25" s="16" t="s">
        <v>452</v>
      </c>
      <c r="K25" s="16" t="s">
        <v>292</v>
      </c>
      <c r="L25" s="62" t="s">
        <v>451</v>
      </c>
      <c r="M25" s="15"/>
      <c r="N25" s="15"/>
      <c r="O25" s="15"/>
      <c r="P25" s="15"/>
      <c r="Q25" s="15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</row>
    <row r="26" spans="1:31" ht="15.75" customHeight="1">
      <c r="A26" s="54" t="str">
        <f>HYPERLINK("https://www.acmicpc.net/category/48","APIO 2013")</f>
        <v>APIO 2013</v>
      </c>
      <c r="B26" s="16" t="s">
        <v>450</v>
      </c>
      <c r="C26" s="46" t="s">
        <v>81</v>
      </c>
      <c r="D26" s="16" t="s">
        <v>449</v>
      </c>
      <c r="E26" s="15"/>
      <c r="F26" s="54" t="str">
        <f>HYPERLINK("https://oj.uz/problems/source/57","CEOI 2013")</f>
        <v>CEOI 2013</v>
      </c>
      <c r="G26" s="16" t="s">
        <v>431</v>
      </c>
      <c r="H26" s="16" t="s">
        <v>448</v>
      </c>
      <c r="I26" s="16" t="s">
        <v>447</v>
      </c>
      <c r="J26" s="16" t="s">
        <v>446</v>
      </c>
      <c r="K26" s="16" t="s">
        <v>445</v>
      </c>
      <c r="L26" s="16" t="s">
        <v>444</v>
      </c>
      <c r="M26" s="15"/>
      <c r="N26" s="15"/>
      <c r="O26" s="15"/>
      <c r="P26" s="15"/>
      <c r="Q26" s="15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ht="15.75" customHeight="1">
      <c r="A27" s="54" t="str">
        <f>HYPERLINK("https://www.acmicpc.net/category/48","APIO 2012")</f>
        <v>APIO 2012</v>
      </c>
      <c r="B27" s="18" t="s">
        <v>443</v>
      </c>
      <c r="C27" s="16" t="s">
        <v>442</v>
      </c>
      <c r="D27" s="16" t="s">
        <v>441</v>
      </c>
      <c r="E27" s="15"/>
      <c r="F27" s="54" t="str">
        <f>HYPERLINK("https://oj.uz/problems/source/57","CEOI 2012")</f>
        <v>CEOI 2012</v>
      </c>
      <c r="G27" s="16" t="s">
        <v>440</v>
      </c>
      <c r="H27" s="16" t="s">
        <v>439</v>
      </c>
      <c r="I27" s="16" t="s">
        <v>438</v>
      </c>
      <c r="J27" s="16" t="s">
        <v>164</v>
      </c>
      <c r="K27" s="16" t="s">
        <v>437</v>
      </c>
      <c r="L27" s="16" t="s">
        <v>267</v>
      </c>
      <c r="M27" s="15"/>
      <c r="N27" s="15"/>
      <c r="O27" s="15"/>
      <c r="P27" s="15"/>
      <c r="Q27" s="15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</row>
    <row r="28" spans="1:31" ht="15.75" customHeight="1">
      <c r="A28" s="54" t="str">
        <f>HYPERLINK("https://www.acmicpc.net/category/48","APIO 2011")</f>
        <v>APIO 2011</v>
      </c>
      <c r="B28" s="18" t="s">
        <v>436</v>
      </c>
      <c r="C28" s="16" t="s">
        <v>435</v>
      </c>
      <c r="D28" s="16" t="s">
        <v>434</v>
      </c>
      <c r="E28" s="15"/>
      <c r="F28" s="54" t="str">
        <f>HYPERLINK("https://szkopul.edu.pl/portal/problemset/ceoi/2011","CEOI 2011")</f>
        <v>CEOI 2011</v>
      </c>
      <c r="G28" s="16" t="s">
        <v>433</v>
      </c>
      <c r="H28" s="16" t="s">
        <v>432</v>
      </c>
      <c r="I28" s="16" t="s">
        <v>431</v>
      </c>
      <c r="J28" s="17" t="s">
        <v>430</v>
      </c>
      <c r="K28" s="16" t="s">
        <v>429</v>
      </c>
      <c r="L28" s="16" t="s">
        <v>428</v>
      </c>
      <c r="M28" s="15"/>
      <c r="N28" s="15"/>
      <c r="O28" s="15"/>
      <c r="P28" s="15"/>
      <c r="Q28" s="15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</row>
    <row r="29" spans="1:31" ht="15.75" customHeight="1">
      <c r="A29" s="54" t="str">
        <f>HYPERLINK("https://www.acmicpc.net/category/48","APIO 2010")</f>
        <v>APIO 2010</v>
      </c>
      <c r="B29" s="18" t="s">
        <v>427</v>
      </c>
      <c r="C29" s="17" t="s">
        <v>426</v>
      </c>
      <c r="D29" s="18" t="s">
        <v>425</v>
      </c>
      <c r="E29" s="15"/>
      <c r="F29" s="54" t="str">
        <f>HYPERLINK("https://szkopul.edu.pl/portal/problemset/ceoi/2010","CEOI 2010")</f>
        <v>CEOI 2010</v>
      </c>
      <c r="G29" s="16" t="s">
        <v>424</v>
      </c>
      <c r="H29" s="16" t="s">
        <v>234</v>
      </c>
      <c r="I29" s="16" t="s">
        <v>423</v>
      </c>
      <c r="J29" s="16" t="s">
        <v>422</v>
      </c>
      <c r="K29" s="16" t="s">
        <v>25</v>
      </c>
      <c r="L29" s="16" t="s">
        <v>421</v>
      </c>
      <c r="M29" s="15"/>
      <c r="N29" s="15"/>
      <c r="O29" s="15"/>
      <c r="P29" s="15"/>
      <c r="Q29" s="15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</row>
    <row r="30" spans="1:31" ht="15.75" customHeight="1">
      <c r="A30" s="54" t="str">
        <f>HYPERLINK("https://www.acmicpc.net/category/48","APIO 2009")</f>
        <v>APIO 2009</v>
      </c>
      <c r="B30" s="20" t="s">
        <v>420</v>
      </c>
      <c r="C30" s="60" t="s">
        <v>419</v>
      </c>
      <c r="D30" s="16" t="s">
        <v>418</v>
      </c>
      <c r="E30" s="15"/>
      <c r="F30" s="54" t="str">
        <f>HYPERLINK("https://www.acmicpc.net/category/detail/226","CEOI 2009")</f>
        <v>CEOI 2009</v>
      </c>
      <c r="G30" s="46" t="s">
        <v>417</v>
      </c>
      <c r="H30" s="16" t="s">
        <v>416</v>
      </c>
      <c r="I30" s="16" t="s">
        <v>415</v>
      </c>
      <c r="J30" s="16" t="s">
        <v>414</v>
      </c>
      <c r="K30" s="16" t="s">
        <v>227</v>
      </c>
      <c r="L30" s="16" t="s">
        <v>204</v>
      </c>
      <c r="M30" s="15"/>
      <c r="N30" s="15"/>
      <c r="O30" s="15"/>
      <c r="P30" s="15"/>
      <c r="Q30" s="15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</row>
    <row r="31" spans="1: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15.75" customHeight="1">
      <c r="A32" s="54" t="str">
        <f>HYPERLINK("https://oj.uz/problems/source/373","JOI 2019")</f>
        <v>JOI 2019</v>
      </c>
      <c r="B32" s="61" t="s">
        <v>349</v>
      </c>
      <c r="C32" s="16" t="s">
        <v>413</v>
      </c>
      <c r="D32" s="61" t="s">
        <v>412</v>
      </c>
      <c r="E32" s="18" t="s">
        <v>223</v>
      </c>
      <c r="F32" s="62" t="s">
        <v>411</v>
      </c>
      <c r="G32" s="15"/>
      <c r="H32" s="54" t="s">
        <v>630</v>
      </c>
      <c r="I32" s="62" t="s">
        <v>219</v>
      </c>
      <c r="J32" s="17" t="s">
        <v>631</v>
      </c>
      <c r="K32" s="62" t="s">
        <v>593</v>
      </c>
      <c r="L32" s="14"/>
      <c r="M32" s="14"/>
      <c r="N32" s="14"/>
      <c r="O32" s="15"/>
      <c r="P32" s="15"/>
      <c r="Q32" s="15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</row>
    <row r="33" spans="1:31" ht="13.2">
      <c r="A33" s="54" t="str">
        <f>HYPERLINK("https://oj.uz/problems/source/307","JOI 2018")</f>
        <v>JOI 2018</v>
      </c>
      <c r="B33" s="16" t="s">
        <v>410</v>
      </c>
      <c r="C33" s="16" t="s">
        <v>409</v>
      </c>
      <c r="D33" s="16" t="s">
        <v>408</v>
      </c>
      <c r="E33" s="16" t="s">
        <v>407</v>
      </c>
      <c r="F33" s="16" t="s">
        <v>158</v>
      </c>
      <c r="G33" s="15"/>
      <c r="H33" s="54" t="str">
        <f>HYPERLINK("https://oj.uz/problems/source/53","JOIOC 2018")</f>
        <v>JOIOC 2018</v>
      </c>
      <c r="I33" s="60" t="s">
        <v>406</v>
      </c>
      <c r="J33" s="17" t="s">
        <v>405</v>
      </c>
      <c r="K33" s="17" t="s">
        <v>404</v>
      </c>
      <c r="L33" s="18" t="s">
        <v>403</v>
      </c>
      <c r="M33" s="14"/>
      <c r="N33" s="14"/>
      <c r="O33" s="15"/>
      <c r="P33" s="15"/>
      <c r="Q33" s="15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</row>
    <row r="34" spans="1:31" ht="13.2">
      <c r="A34" s="54" t="str">
        <f>HYPERLINK("http://joi2017ho.contest.atcoder.jp/","JOI 2017")</f>
        <v>JOI 2017</v>
      </c>
      <c r="B34" s="16" t="s">
        <v>402</v>
      </c>
      <c r="C34" s="16" t="s">
        <v>401</v>
      </c>
      <c r="D34" s="16" t="s">
        <v>73</v>
      </c>
      <c r="E34" s="16" t="s">
        <v>400</v>
      </c>
      <c r="F34" s="46" t="s">
        <v>399</v>
      </c>
      <c r="G34" s="15"/>
      <c r="H34" s="54" t="str">
        <f>HYPERLINK("https://oj.uz/problems/source/53","JOIOC 2017")</f>
        <v>JOIOC 2017</v>
      </c>
      <c r="I34" s="17" t="s">
        <v>273</v>
      </c>
      <c r="J34" s="20" t="s">
        <v>398</v>
      </c>
      <c r="K34" s="20" t="s">
        <v>397</v>
      </c>
      <c r="L34" s="14"/>
      <c r="M34" s="14"/>
      <c r="N34" s="14"/>
      <c r="O34" s="15"/>
      <c r="P34" s="15"/>
      <c r="Q34" s="15"/>
      <c r="AD34" s="15"/>
      <c r="AE34" s="15"/>
    </row>
    <row r="35" spans="1:31" ht="13.2">
      <c r="A35" s="54" t="str">
        <f>HYPERLINK("http://joi2016ho.contest.atcoder.jp/","JOI 2016")</f>
        <v>JOI 2016</v>
      </c>
      <c r="B35" s="16" t="s">
        <v>396</v>
      </c>
      <c r="C35" s="16" t="s">
        <v>395</v>
      </c>
      <c r="D35" s="16" t="s">
        <v>394</v>
      </c>
      <c r="E35" s="46" t="s">
        <v>393</v>
      </c>
      <c r="F35" s="16" t="s">
        <v>392</v>
      </c>
      <c r="G35" s="15"/>
      <c r="H35" s="54" t="str">
        <f>HYPERLINK("https://oj.uz/problems/source/53","JOIOC 2016")</f>
        <v>JOIOC 2016</v>
      </c>
      <c r="I35" s="16" t="s">
        <v>391</v>
      </c>
      <c r="J35" s="16" t="s">
        <v>390</v>
      </c>
      <c r="K35" s="18" t="s">
        <v>389</v>
      </c>
      <c r="L35" s="14"/>
      <c r="M35" s="14"/>
      <c r="N35" s="14"/>
      <c r="O35" s="15"/>
      <c r="P35" s="15"/>
      <c r="AD35" s="15"/>
      <c r="AE35" s="15"/>
    </row>
    <row r="36" spans="1:31" ht="13.2">
      <c r="A36" s="54" t="str">
        <f>HYPERLINK("http://joi2015ho.contest.atcoder.jp/","JOI 2015")</f>
        <v>JOI 2015</v>
      </c>
      <c r="B36" s="16" t="s">
        <v>388</v>
      </c>
      <c r="C36" s="16" t="s">
        <v>387</v>
      </c>
      <c r="D36" s="16" t="s">
        <v>386</v>
      </c>
      <c r="E36" s="16" t="s">
        <v>258</v>
      </c>
      <c r="F36" s="17" t="s">
        <v>385</v>
      </c>
      <c r="G36" s="15"/>
      <c r="H36" s="54" t="str">
        <f>HYPERLINK("https://oj.uz/problems/source/53","JOIOC 2015")</f>
        <v>JOIOC 2015</v>
      </c>
      <c r="I36" s="16" t="s">
        <v>384</v>
      </c>
      <c r="J36" s="16" t="s">
        <v>383</v>
      </c>
      <c r="K36" s="16" t="s">
        <v>382</v>
      </c>
      <c r="L36" s="14"/>
      <c r="M36" s="14"/>
      <c r="N36" s="14"/>
      <c r="O36" s="15"/>
      <c r="AD36" s="15"/>
      <c r="AE36" s="15"/>
    </row>
    <row r="37" spans="1:31" ht="13.2">
      <c r="A37" s="54" t="str">
        <f>HYPERLINK("http://joi2014ho.contest.atcoder.jp/","JOI 2014")</f>
        <v>JOI 2014</v>
      </c>
      <c r="B37" s="16" t="s">
        <v>381</v>
      </c>
      <c r="C37" s="16" t="s">
        <v>380</v>
      </c>
      <c r="D37" s="16" t="s">
        <v>379</v>
      </c>
      <c r="E37" s="16" t="s">
        <v>378</v>
      </c>
      <c r="F37" s="16" t="s">
        <v>377</v>
      </c>
      <c r="G37" s="15"/>
      <c r="H37" s="54" t="str">
        <f>HYPERLINK("https://oj.uz/problems/source/53","JOIOC 2014")</f>
        <v>JOIOC 2014</v>
      </c>
      <c r="I37" s="17" t="s">
        <v>376</v>
      </c>
      <c r="J37" s="16" t="s">
        <v>375</v>
      </c>
      <c r="K37" s="72" t="s">
        <v>374</v>
      </c>
      <c r="L37" s="55" t="s">
        <v>373</v>
      </c>
      <c r="M37" s="16" t="s">
        <v>372</v>
      </c>
      <c r="N37" s="16" t="s">
        <v>371</v>
      </c>
      <c r="O37" s="15"/>
      <c r="AD37" s="15"/>
      <c r="AE37" s="15"/>
    </row>
    <row r="38" spans="1:31" ht="13.2">
      <c r="A38" s="54" t="str">
        <f>HYPERLINK("http://joi2013ho.contest.atcoder.jp/","JOI 2013")</f>
        <v>JOI 2013</v>
      </c>
      <c r="B38" s="16" t="s">
        <v>370</v>
      </c>
      <c r="C38" s="16" t="s">
        <v>369</v>
      </c>
      <c r="D38" s="16" t="s">
        <v>339</v>
      </c>
      <c r="E38" s="16" t="s">
        <v>368</v>
      </c>
      <c r="F38" s="16" t="s">
        <v>367</v>
      </c>
      <c r="G38" s="15"/>
      <c r="H38" s="54" t="str">
        <f>HYPERLINK("https://oj.uz/problems/source/53","JOIOC 2013")</f>
        <v>JOIOC 2013</v>
      </c>
      <c r="I38" s="16" t="s">
        <v>366</v>
      </c>
      <c r="J38" s="16" t="s">
        <v>365</v>
      </c>
      <c r="K38" s="16" t="s">
        <v>364</v>
      </c>
      <c r="L38" s="14"/>
      <c r="M38" s="14"/>
      <c r="N38" s="14"/>
      <c r="O38" s="15"/>
      <c r="AD38" s="15"/>
      <c r="AE38" s="15"/>
    </row>
    <row r="39" spans="1:31" ht="13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AD39" s="15"/>
      <c r="AE39" s="15"/>
    </row>
    <row r="40" spans="1:31" ht="13.2">
      <c r="A40" s="54" t="str">
        <f>HYPERLINK("https://oj.uz/problems/source/312","JOISC 2019")</f>
        <v>JOISC 2019</v>
      </c>
      <c r="B40" s="18" t="s">
        <v>363</v>
      </c>
      <c r="C40" s="18" t="s">
        <v>362</v>
      </c>
      <c r="D40" s="20" t="s">
        <v>245</v>
      </c>
      <c r="E40" s="18" t="s">
        <v>361</v>
      </c>
      <c r="F40" s="46" t="s">
        <v>360</v>
      </c>
      <c r="G40" s="46" t="s">
        <v>359</v>
      </c>
      <c r="H40" s="18" t="s">
        <v>271</v>
      </c>
      <c r="I40" s="18" t="s">
        <v>151</v>
      </c>
      <c r="J40" s="18" t="s">
        <v>358</v>
      </c>
      <c r="K40" s="46" t="s">
        <v>357</v>
      </c>
      <c r="L40" s="18" t="s">
        <v>356</v>
      </c>
      <c r="M40" s="20" t="s">
        <v>355</v>
      </c>
      <c r="N40" s="15"/>
      <c r="O40" s="15"/>
      <c r="AD40" s="15"/>
      <c r="AE40" s="15"/>
    </row>
    <row r="41" spans="1:31" ht="13.2">
      <c r="A41" s="54" t="str">
        <f>HYPERLINK("https://oj.uz/problems/source/312","JOISC 2018")</f>
        <v>JOISC 2018</v>
      </c>
      <c r="B41" s="18" t="s">
        <v>164</v>
      </c>
      <c r="C41" s="20" t="s">
        <v>354</v>
      </c>
      <c r="D41" s="18" t="s">
        <v>353</v>
      </c>
      <c r="E41" s="18" t="s">
        <v>352</v>
      </c>
      <c r="F41" s="18" t="s">
        <v>318</v>
      </c>
      <c r="G41" s="18" t="s">
        <v>351</v>
      </c>
      <c r="H41" s="17" t="s">
        <v>350</v>
      </c>
      <c r="I41" s="17" t="s">
        <v>349</v>
      </c>
      <c r="J41" s="68" t="s">
        <v>348</v>
      </c>
      <c r="K41" s="18" t="s">
        <v>238</v>
      </c>
      <c r="L41" s="17" t="s">
        <v>347</v>
      </c>
      <c r="M41" s="18" t="s">
        <v>346</v>
      </c>
      <c r="N41" s="15"/>
      <c r="O41" s="15"/>
      <c r="AD41" s="15"/>
      <c r="AE41" s="15"/>
    </row>
    <row r="42" spans="1:31" ht="13.2">
      <c r="A42" s="54" t="str">
        <f>HYPERLINK("http://joisc2017.contest.atcoder.jp/","JOISC 2017")</f>
        <v>JOISC 2017</v>
      </c>
      <c r="B42" s="72" t="s">
        <v>345</v>
      </c>
      <c r="C42" s="17" t="s">
        <v>344</v>
      </c>
      <c r="D42" s="18" t="s">
        <v>343</v>
      </c>
      <c r="E42" s="68" t="s">
        <v>342</v>
      </c>
      <c r="F42" s="62" t="s">
        <v>341</v>
      </c>
      <c r="G42" s="68" t="s">
        <v>108</v>
      </c>
      <c r="H42" s="17" t="s">
        <v>340</v>
      </c>
      <c r="I42" s="46" t="s">
        <v>339</v>
      </c>
      <c r="J42" s="18" t="s">
        <v>273</v>
      </c>
      <c r="K42" s="20" t="s">
        <v>338</v>
      </c>
      <c r="L42" s="72" t="s">
        <v>221</v>
      </c>
      <c r="M42" s="17" t="s">
        <v>337</v>
      </c>
      <c r="N42" s="15"/>
      <c r="O42" s="15"/>
      <c r="AD42" s="15"/>
      <c r="AE42" s="15"/>
    </row>
    <row r="43" spans="1:31" ht="13.2">
      <c r="A43" s="54" t="str">
        <f>HYPERLINK("http://joisc2016.contest.atcoder.jp/","JOISC 2016")</f>
        <v>JOISC 2016</v>
      </c>
      <c r="B43" s="16" t="s">
        <v>336</v>
      </c>
      <c r="C43" s="16" t="s">
        <v>335</v>
      </c>
      <c r="D43" s="16" t="s">
        <v>334</v>
      </c>
      <c r="E43" s="16" t="s">
        <v>333</v>
      </c>
      <c r="F43" s="46" t="s">
        <v>332</v>
      </c>
      <c r="G43" s="16" t="s">
        <v>331</v>
      </c>
      <c r="H43" s="16" t="s">
        <v>330</v>
      </c>
      <c r="I43" s="17" t="s">
        <v>329</v>
      </c>
      <c r="J43" s="16" t="s">
        <v>328</v>
      </c>
      <c r="K43" s="16" t="s">
        <v>327</v>
      </c>
      <c r="L43" s="16" t="s">
        <v>326</v>
      </c>
      <c r="M43" s="16" t="s">
        <v>325</v>
      </c>
      <c r="N43" s="15"/>
      <c r="O43" s="15"/>
      <c r="AD43" s="15"/>
      <c r="AE43" s="15"/>
    </row>
    <row r="44" spans="1:31" ht="13.2">
      <c r="A44" s="54" t="str">
        <f>HYPERLINK("http://joisc2015.contest.atcoder.jp/","JOISC 2015")</f>
        <v>JOISC 2015</v>
      </c>
      <c r="B44" s="18" t="s">
        <v>324</v>
      </c>
      <c r="C44" s="18" t="s">
        <v>323</v>
      </c>
      <c r="D44" s="16" t="s">
        <v>322</v>
      </c>
      <c r="E44" s="16" t="s">
        <v>321</v>
      </c>
      <c r="F44" s="16" t="s">
        <v>320</v>
      </c>
      <c r="G44" s="16" t="s">
        <v>319</v>
      </c>
      <c r="H44" s="16" t="s">
        <v>318</v>
      </c>
      <c r="I44" s="61" t="s">
        <v>317</v>
      </c>
      <c r="J44" s="16" t="s">
        <v>316</v>
      </c>
      <c r="K44" s="17" t="s">
        <v>315</v>
      </c>
      <c r="L44" s="16" t="s">
        <v>314</v>
      </c>
      <c r="M44" s="46" t="s">
        <v>313</v>
      </c>
      <c r="N44" s="46" t="s">
        <v>312</v>
      </c>
      <c r="O44" s="15"/>
      <c r="AD44" s="15"/>
      <c r="AE44" s="15"/>
    </row>
    <row r="45" spans="1:31" ht="13.2">
      <c r="A45" s="54" t="str">
        <f>HYPERLINK("http://joisc2014.contest.atcoder.jp/","JOISC 2014")</f>
        <v>JOISC 2014</v>
      </c>
      <c r="B45" s="16" t="s">
        <v>311</v>
      </c>
      <c r="C45" s="16" t="s">
        <v>310</v>
      </c>
      <c r="D45" s="16" t="s">
        <v>309</v>
      </c>
      <c r="E45" s="16" t="s">
        <v>308</v>
      </c>
      <c r="F45" s="16" t="s">
        <v>307</v>
      </c>
      <c r="G45" s="16" t="s">
        <v>262</v>
      </c>
      <c r="H45" s="16" t="s">
        <v>306</v>
      </c>
      <c r="I45" s="16" t="s">
        <v>305</v>
      </c>
      <c r="J45" s="16" t="s">
        <v>304</v>
      </c>
      <c r="K45" s="16" t="s">
        <v>303</v>
      </c>
      <c r="L45" s="16" t="s">
        <v>302</v>
      </c>
      <c r="M45" s="16" t="s">
        <v>301</v>
      </c>
      <c r="N45" s="16" t="s">
        <v>300</v>
      </c>
      <c r="AD45" s="15"/>
      <c r="AE45" s="15"/>
    </row>
    <row r="46" spans="1:31" ht="13.2">
      <c r="A46" s="54" t="str">
        <f>HYPERLINK("http://joisc2013-day1.contest.atcoder.jp/","JOISC 2013")</f>
        <v>JOISC 2013</v>
      </c>
      <c r="B46" s="16" t="s">
        <v>299</v>
      </c>
      <c r="C46" s="16" t="s">
        <v>298</v>
      </c>
      <c r="D46" s="16" t="s">
        <v>297</v>
      </c>
      <c r="E46" s="16" t="s">
        <v>296</v>
      </c>
      <c r="F46" s="16" t="s">
        <v>295</v>
      </c>
      <c r="G46" s="16" t="s">
        <v>294</v>
      </c>
      <c r="H46" s="16" t="s">
        <v>293</v>
      </c>
      <c r="I46" s="16" t="s">
        <v>292</v>
      </c>
      <c r="J46" s="16" t="s">
        <v>291</v>
      </c>
      <c r="K46" s="16" t="s">
        <v>290</v>
      </c>
      <c r="L46" s="16" t="s">
        <v>182</v>
      </c>
      <c r="M46" s="16" t="s">
        <v>289</v>
      </c>
      <c r="N46" s="16" t="s">
        <v>288</v>
      </c>
      <c r="AD46" s="15"/>
      <c r="AE46" s="15"/>
    </row>
    <row r="47" spans="1:31" ht="13.2"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</row>
    <row r="48" spans="1:31" ht="13.2">
      <c r="A48" s="54" t="str">
        <f>HYPERLINK("https://cses.fi/boi/list/","BOI 2019")</f>
        <v>BOI 2019</v>
      </c>
      <c r="B48" s="63" t="s">
        <v>287</v>
      </c>
      <c r="C48" s="20" t="s">
        <v>286</v>
      </c>
      <c r="D48" s="20" t="s">
        <v>285</v>
      </c>
      <c r="E48" s="20" t="s">
        <v>284</v>
      </c>
      <c r="F48" s="64" t="s">
        <v>171</v>
      </c>
      <c r="G48" s="65" t="s">
        <v>283</v>
      </c>
      <c r="H48" s="15"/>
      <c r="I48" s="15"/>
      <c r="J48" s="105" t="s">
        <v>773</v>
      </c>
      <c r="K48" s="106">
        <v>3187</v>
      </c>
      <c r="L48" s="106">
        <v>3188</v>
      </c>
      <c r="M48" s="105">
        <v>3189</v>
      </c>
      <c r="N48" s="105">
        <v>3190</v>
      </c>
      <c r="O48" s="106">
        <v>3191</v>
      </c>
      <c r="P48" s="106">
        <v>3192</v>
      </c>
      <c r="Q48" s="105">
        <v>3193</v>
      </c>
      <c r="R48" s="105">
        <v>3194</v>
      </c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</row>
    <row r="49" spans="1:31" ht="13.2">
      <c r="A49" s="54" t="str">
        <f>HYPERLINK("https://cses.fi/boi/list/","BOI 2018")</f>
        <v>BOI 2018</v>
      </c>
      <c r="B49" s="16" t="s">
        <v>214</v>
      </c>
      <c r="C49" s="16" t="s">
        <v>282</v>
      </c>
      <c r="D49" s="16" t="s">
        <v>281</v>
      </c>
      <c r="E49" s="60" t="s">
        <v>280</v>
      </c>
      <c r="F49" s="16" t="s">
        <v>279</v>
      </c>
      <c r="G49" s="16" t="s">
        <v>278</v>
      </c>
      <c r="H49" s="15"/>
      <c r="I49" s="15"/>
      <c r="J49" s="105" t="s">
        <v>774</v>
      </c>
      <c r="K49" s="105">
        <v>2843</v>
      </c>
      <c r="L49" s="105">
        <v>2844</v>
      </c>
      <c r="M49" s="105">
        <v>2845</v>
      </c>
      <c r="N49" s="105">
        <v>2846</v>
      </c>
      <c r="O49" s="105">
        <v>2847</v>
      </c>
      <c r="P49" s="105">
        <v>2848</v>
      </c>
      <c r="Q49" s="105">
        <v>2849</v>
      </c>
      <c r="R49" s="105">
        <v>2850</v>
      </c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</row>
    <row r="50" spans="1:31" ht="13.2">
      <c r="A50" s="54" t="str">
        <f>HYPERLINK("https://cses.fi/boi/list/","BOI 2017")</f>
        <v>BOI 2017</v>
      </c>
      <c r="B50" s="16" t="s">
        <v>277</v>
      </c>
      <c r="C50" s="16" t="s">
        <v>81</v>
      </c>
      <c r="D50" s="16" t="s">
        <v>108</v>
      </c>
      <c r="E50" s="16" t="s">
        <v>262</v>
      </c>
      <c r="F50" s="16" t="s">
        <v>276</v>
      </c>
      <c r="G50" s="70" t="s">
        <v>275</v>
      </c>
      <c r="H50" s="15"/>
      <c r="I50" s="15"/>
      <c r="J50" s="105" t="s">
        <v>775</v>
      </c>
      <c r="K50" s="105">
        <v>2766</v>
      </c>
      <c r="L50" s="105">
        <v>2767</v>
      </c>
      <c r="M50" s="105">
        <v>2768</v>
      </c>
      <c r="N50" s="105">
        <v>2769</v>
      </c>
      <c r="O50" s="105">
        <v>2770</v>
      </c>
      <c r="P50" s="105">
        <v>2771</v>
      </c>
      <c r="Q50" s="105">
        <v>2772</v>
      </c>
      <c r="R50" s="105">
        <v>2773</v>
      </c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</row>
    <row r="51" spans="1:31" ht="13.2">
      <c r="A51" s="54" t="str">
        <f>HYPERLINK("https://oj.uz/problems/source/40","BOI 2016")</f>
        <v>BOI 2016</v>
      </c>
      <c r="B51" s="61" t="s">
        <v>274</v>
      </c>
      <c r="C51" s="61" t="s">
        <v>273</v>
      </c>
      <c r="D51" s="18" t="s">
        <v>272</v>
      </c>
      <c r="E51" s="17" t="s">
        <v>271</v>
      </c>
      <c r="F51" s="107" t="s">
        <v>140</v>
      </c>
      <c r="G51" s="17" t="s">
        <v>270</v>
      </c>
      <c r="H51" s="15"/>
      <c r="I51" s="15"/>
      <c r="J51" s="105" t="s">
        <v>776</v>
      </c>
      <c r="K51" s="105">
        <v>3060</v>
      </c>
      <c r="L51" s="105">
        <v>3061</v>
      </c>
      <c r="M51" s="105">
        <v>3062</v>
      </c>
      <c r="N51" s="105">
        <v>3063</v>
      </c>
      <c r="O51" s="105">
        <v>3064</v>
      </c>
      <c r="P51" s="105">
        <v>3065</v>
      </c>
      <c r="Q51" s="105">
        <v>3066</v>
      </c>
      <c r="R51" s="105">
        <v>3067</v>
      </c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</row>
    <row r="52" spans="1:31" ht="13.2">
      <c r="A52" s="54" t="str">
        <f>HYPERLINK("https://oj.uz/problems/source/40","BOI 2015")</f>
        <v>BOI 2015</v>
      </c>
      <c r="B52" s="20" t="s">
        <v>269</v>
      </c>
      <c r="C52" s="16" t="s">
        <v>268</v>
      </c>
      <c r="D52" s="16" t="s">
        <v>267</v>
      </c>
      <c r="E52" s="16" t="s">
        <v>266</v>
      </c>
      <c r="F52" s="16" t="s">
        <v>265</v>
      </c>
      <c r="G52" s="71" t="s">
        <v>264</v>
      </c>
      <c r="H52" s="15"/>
      <c r="I52" s="15"/>
      <c r="P52" s="15"/>
      <c r="Q52" s="51"/>
      <c r="R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</row>
    <row r="53" spans="1:31" ht="13.2">
      <c r="A53" s="54" t="str">
        <f>HYPERLINK("https://oj.uz/problems/source/40","BOI 2014")</f>
        <v>BOI 2014</v>
      </c>
      <c r="B53" s="16" t="s">
        <v>263</v>
      </c>
      <c r="C53" s="16" t="s">
        <v>262</v>
      </c>
      <c r="D53" s="16" t="s">
        <v>225</v>
      </c>
      <c r="E53" s="16" t="s">
        <v>261</v>
      </c>
      <c r="F53" s="16" t="s">
        <v>260</v>
      </c>
      <c r="G53" s="16" t="s">
        <v>259</v>
      </c>
      <c r="H53" s="15"/>
      <c r="I53" s="15"/>
      <c r="Q53" s="15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</row>
    <row r="54" spans="1:31" ht="13.2">
      <c r="A54" s="54" t="str">
        <f>HYPERLINK("https://oj.uz/problems/source/40","BOI 2013")</f>
        <v>BOI 2013</v>
      </c>
      <c r="B54" s="16" t="s">
        <v>258</v>
      </c>
      <c r="C54" s="16" t="s">
        <v>257</v>
      </c>
      <c r="D54" s="16" t="s">
        <v>256</v>
      </c>
      <c r="E54" s="16" t="s">
        <v>255</v>
      </c>
      <c r="F54" s="16" t="s">
        <v>254</v>
      </c>
      <c r="G54" s="16" t="s">
        <v>253</v>
      </c>
      <c r="H54" s="15"/>
      <c r="I54" s="15"/>
      <c r="K54" s="14"/>
      <c r="L54" s="14"/>
      <c r="M54" s="14"/>
      <c r="Q54" s="15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</row>
    <row r="55" spans="1:31" ht="13.2">
      <c r="A55" s="54" t="str">
        <f>HYPERLINK("https://cses.fi/boi/list/","BOI 2012")</f>
        <v>BOI 2012</v>
      </c>
      <c r="B55" s="16" t="s">
        <v>252</v>
      </c>
      <c r="C55" s="20" t="s">
        <v>251</v>
      </c>
      <c r="D55" s="16" t="s">
        <v>250</v>
      </c>
      <c r="E55" s="16" t="s">
        <v>95</v>
      </c>
      <c r="F55" s="16" t="s">
        <v>249</v>
      </c>
      <c r="G55" s="16" t="s">
        <v>248</v>
      </c>
      <c r="H55" s="15"/>
      <c r="I55" s="15"/>
      <c r="K55" s="14"/>
      <c r="L55" s="14"/>
      <c r="M55" s="14"/>
      <c r="Q55" s="15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</row>
    <row r="56" spans="1:31" ht="13.2">
      <c r="A56" s="54" t="str">
        <f>HYPERLINK("https://cses.fi/boi/list/","BOI 2011")</f>
        <v>BOI 2011</v>
      </c>
      <c r="B56" s="16" t="s">
        <v>67</v>
      </c>
      <c r="C56" s="16" t="s">
        <v>247</v>
      </c>
      <c r="D56" s="16" t="s">
        <v>100</v>
      </c>
      <c r="E56" s="16" t="s">
        <v>246</v>
      </c>
      <c r="F56" s="16" t="s">
        <v>245</v>
      </c>
      <c r="G56" s="16" t="s">
        <v>244</v>
      </c>
      <c r="H56" s="16" t="s">
        <v>214</v>
      </c>
      <c r="I56" s="16" t="s">
        <v>243</v>
      </c>
      <c r="K56" s="14"/>
      <c r="L56" s="14"/>
      <c r="M56" s="14"/>
      <c r="Q56" s="15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</row>
    <row r="57" spans="1:31" ht="13.2">
      <c r="A57" s="54" t="str">
        <f>HYPERLINK("https://cses.fi/boi/list/","BOI 2010")</f>
        <v>BOI 2010</v>
      </c>
      <c r="B57" s="16" t="s">
        <v>242</v>
      </c>
      <c r="C57" s="16" t="s">
        <v>241</v>
      </c>
      <c r="D57" s="16" t="s">
        <v>240</v>
      </c>
      <c r="E57" s="16" t="s">
        <v>239</v>
      </c>
      <c r="F57" s="16" t="s">
        <v>238</v>
      </c>
      <c r="G57" s="16" t="s">
        <v>237</v>
      </c>
      <c r="H57" s="15"/>
      <c r="I57" s="15"/>
      <c r="K57" s="14"/>
      <c r="L57" s="14"/>
      <c r="M57" s="14"/>
      <c r="Q57" s="15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</row>
    <row r="58" spans="1:31" ht="13.2">
      <c r="A58" s="54" t="str">
        <f>HYPERLINK("https://cses.fi/boi/list/","BOI 2009")</f>
        <v>BOI 2009</v>
      </c>
      <c r="B58" s="16" t="s">
        <v>236</v>
      </c>
      <c r="C58" s="16" t="s">
        <v>235</v>
      </c>
      <c r="D58" s="16" t="s">
        <v>50</v>
      </c>
      <c r="E58" s="16" t="s">
        <v>234</v>
      </c>
      <c r="F58" s="16" t="s">
        <v>233</v>
      </c>
      <c r="G58" s="16" t="s">
        <v>232</v>
      </c>
      <c r="H58" s="15"/>
      <c r="I58" s="15"/>
      <c r="K58" s="14"/>
      <c r="L58" s="14"/>
      <c r="M58" s="14"/>
      <c r="Q58" s="15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</row>
    <row r="59" spans="1:31" ht="13.2">
      <c r="A59" s="54" t="str">
        <f>HYPERLINK("https://cses.fi/boi/list/","BOI 2008")</f>
        <v>BOI 2008</v>
      </c>
      <c r="B59" s="16" t="s">
        <v>26</v>
      </c>
      <c r="C59" s="16" t="s">
        <v>21</v>
      </c>
      <c r="D59" s="16" t="s">
        <v>231</v>
      </c>
      <c r="E59" s="16" t="s">
        <v>230</v>
      </c>
      <c r="F59" s="16" t="s">
        <v>229</v>
      </c>
      <c r="G59" s="16" t="s">
        <v>228</v>
      </c>
      <c r="H59" s="14"/>
      <c r="I59" s="14"/>
      <c r="J59" s="14"/>
      <c r="K59" s="14"/>
      <c r="L59" s="14"/>
      <c r="M59" s="14"/>
      <c r="N59" s="14"/>
      <c r="O59" s="15"/>
      <c r="P59" s="15"/>
      <c r="Q59" s="15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</row>
    <row r="60" spans="1:31" ht="13.2">
      <c r="A60" s="54" t="str">
        <f>HYPERLINK("https://cses.fi/boi/list/","BOI 2007")</f>
        <v>BOI 2007</v>
      </c>
      <c r="B60" s="16" t="s">
        <v>75</v>
      </c>
      <c r="C60" s="18" t="s">
        <v>227</v>
      </c>
      <c r="D60" s="16" t="s">
        <v>226</v>
      </c>
      <c r="E60" s="16" t="s">
        <v>206</v>
      </c>
      <c r="F60" s="16" t="s">
        <v>40</v>
      </c>
      <c r="G60" s="16" t="s">
        <v>225</v>
      </c>
      <c r="H60" s="14"/>
      <c r="I60" s="14"/>
      <c r="J60" s="14"/>
      <c r="K60" s="14"/>
      <c r="L60" s="14"/>
      <c r="M60" s="14"/>
      <c r="N60" s="14"/>
      <c r="O60" s="14"/>
      <c r="P60" s="14"/>
      <c r="Q60" s="15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</row>
    <row r="61" spans="1:31" ht="13.2">
      <c r="A61" s="54" t="str">
        <f>HYPERLINK("https://cses.fi/boi/list/","BOI 2006")</f>
        <v>BOI 2006</v>
      </c>
      <c r="B61" s="16" t="s">
        <v>224</v>
      </c>
      <c r="C61" s="16" t="s">
        <v>223</v>
      </c>
      <c r="D61" s="16" t="s">
        <v>222</v>
      </c>
      <c r="E61" s="16" t="s">
        <v>221</v>
      </c>
      <c r="F61" s="16" t="s">
        <v>220</v>
      </c>
      <c r="G61" s="16" t="s">
        <v>219</v>
      </c>
      <c r="H61" s="14"/>
      <c r="I61" s="14"/>
      <c r="J61" s="14"/>
      <c r="K61" s="14"/>
      <c r="L61" s="14"/>
      <c r="M61" s="14"/>
      <c r="N61" s="14"/>
      <c r="O61" s="14"/>
      <c r="P61" s="14"/>
      <c r="Q61" s="15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</row>
    <row r="62" spans="1:31" ht="13.2">
      <c r="A62" s="54" t="str">
        <f>HYPERLINK("https://cses.fi/boi/list/","BOI 2005")</f>
        <v>BOI 2005</v>
      </c>
      <c r="B62" s="16" t="s">
        <v>218</v>
      </c>
      <c r="C62" s="16" t="s">
        <v>217</v>
      </c>
      <c r="D62" s="16" t="s">
        <v>140</v>
      </c>
      <c r="E62" s="16" t="s">
        <v>216</v>
      </c>
      <c r="F62" s="16" t="s">
        <v>215</v>
      </c>
      <c r="G62" s="16" t="s">
        <v>214</v>
      </c>
      <c r="H62" s="14"/>
      <c r="I62" s="14"/>
      <c r="J62" s="14"/>
      <c r="K62" s="14"/>
      <c r="L62" s="14"/>
      <c r="M62" s="14"/>
      <c r="N62" s="14"/>
      <c r="O62" s="14"/>
      <c r="P62" s="14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</row>
    <row r="63" spans="1:31" ht="13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</row>
    <row r="64" spans="1:31" ht="13.2">
      <c r="A64" s="66" t="str">
        <f>HYPERLINK("https://szkopul.edu.pl/p/default/problemset_eng/oi","POI 2018")</f>
        <v>POI 2018</v>
      </c>
      <c r="B64" s="16" t="s">
        <v>213</v>
      </c>
      <c r="C64" s="16" t="s">
        <v>50</v>
      </c>
      <c r="D64" s="16" t="s">
        <v>212</v>
      </c>
      <c r="E64" s="16" t="s">
        <v>211</v>
      </c>
      <c r="F64" s="16" t="s">
        <v>210</v>
      </c>
      <c r="G64" s="16" t="s">
        <v>209</v>
      </c>
      <c r="H64" s="16" t="s">
        <v>121</v>
      </c>
      <c r="I64" s="16" t="s">
        <v>208</v>
      </c>
      <c r="J64" s="16" t="s">
        <v>207</v>
      </c>
      <c r="K64" s="16" t="s">
        <v>206</v>
      </c>
      <c r="L64" s="16" t="s">
        <v>205</v>
      </c>
      <c r="M64" s="16" t="s">
        <v>204</v>
      </c>
      <c r="N64" s="16" t="s">
        <v>203</v>
      </c>
      <c r="O64" s="16" t="s">
        <v>145</v>
      </c>
      <c r="P64" s="16" t="s">
        <v>202</v>
      </c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</row>
    <row r="65" spans="1:31" ht="13.2">
      <c r="A65" s="54" t="str">
        <f>HYPERLINK("https://szkopul.edu.pl/p/default/problemset_eng/oi","POI 2017")</f>
        <v>POI 2017</v>
      </c>
      <c r="B65" s="16" t="s">
        <v>201</v>
      </c>
      <c r="C65" s="16" t="s">
        <v>200</v>
      </c>
      <c r="D65" s="16" t="s">
        <v>119</v>
      </c>
      <c r="E65" s="16" t="s">
        <v>199</v>
      </c>
      <c r="F65" s="17" t="s">
        <v>69</v>
      </c>
      <c r="G65" s="16" t="s">
        <v>198</v>
      </c>
      <c r="H65" s="16" t="s">
        <v>197</v>
      </c>
      <c r="I65" s="16" t="s">
        <v>196</v>
      </c>
      <c r="J65" s="67" t="s">
        <v>17</v>
      </c>
      <c r="K65" s="16" t="s">
        <v>195</v>
      </c>
      <c r="L65" s="16" t="s">
        <v>194</v>
      </c>
      <c r="M65" s="16" t="s">
        <v>193</v>
      </c>
      <c r="N65" s="16" t="s">
        <v>192</v>
      </c>
      <c r="O65" s="17" t="s">
        <v>191</v>
      </c>
      <c r="P65" s="53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</row>
    <row r="66" spans="1:31" ht="13.2">
      <c r="A66" s="54" t="str">
        <f>HYPERLINK("https://szkopul.edu.pl/p/default/problemset_eng/oi","POI 2016")</f>
        <v>POI 2016</v>
      </c>
      <c r="B66" s="46" t="s">
        <v>190</v>
      </c>
      <c r="C66" s="16" t="s">
        <v>189</v>
      </c>
      <c r="D66" s="16" t="s">
        <v>171</v>
      </c>
      <c r="E66" s="16" t="s">
        <v>188</v>
      </c>
      <c r="F66" s="16" t="s">
        <v>187</v>
      </c>
      <c r="G66" s="16" t="s">
        <v>186</v>
      </c>
      <c r="H66" s="16" t="s">
        <v>185</v>
      </c>
      <c r="I66" s="16" t="s">
        <v>184</v>
      </c>
      <c r="J66" s="16" t="s">
        <v>183</v>
      </c>
      <c r="K66" s="16" t="s">
        <v>182</v>
      </c>
      <c r="L66" s="16" t="s">
        <v>181</v>
      </c>
      <c r="M66" s="16" t="s">
        <v>180</v>
      </c>
      <c r="N66" s="16" t="s">
        <v>179</v>
      </c>
      <c r="O66" s="16" t="s">
        <v>178</v>
      </c>
      <c r="P66" s="16" t="s">
        <v>177</v>
      </c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</row>
    <row r="67" spans="1:31" ht="13.2">
      <c r="A67" s="54" t="str">
        <f>HYPERLINK("https://szkopul.edu.pl/p/default/problemset_eng/oi","POI 2015")</f>
        <v>POI 2015</v>
      </c>
      <c r="B67" s="16" t="s">
        <v>176</v>
      </c>
      <c r="C67" s="16" t="s">
        <v>175</v>
      </c>
      <c r="D67" s="16" t="s">
        <v>174</v>
      </c>
      <c r="E67" s="16" t="s">
        <v>173</v>
      </c>
      <c r="F67" s="16" t="s">
        <v>172</v>
      </c>
      <c r="G67" s="16" t="s">
        <v>171</v>
      </c>
      <c r="H67" s="16" t="s">
        <v>170</v>
      </c>
      <c r="I67" s="16" t="s">
        <v>169</v>
      </c>
      <c r="J67" s="16" t="s">
        <v>168</v>
      </c>
      <c r="K67" s="16" t="s">
        <v>167</v>
      </c>
      <c r="L67" s="16" t="s">
        <v>166</v>
      </c>
      <c r="M67" s="16" t="s">
        <v>165</v>
      </c>
      <c r="N67" s="67" t="s">
        <v>17</v>
      </c>
      <c r="O67" s="16" t="s">
        <v>164</v>
      </c>
      <c r="P67" s="16" t="s">
        <v>163</v>
      </c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</row>
    <row r="68" spans="1:31" ht="13.2">
      <c r="A68" s="54" t="str">
        <f>HYPERLINK("https://szkopul.edu.pl/p/default/problemset_eng/oi","POI 2014")</f>
        <v>POI 2014</v>
      </c>
      <c r="B68" s="16" t="s">
        <v>162</v>
      </c>
      <c r="C68" s="16" t="s">
        <v>161</v>
      </c>
      <c r="D68" s="16" t="s">
        <v>160</v>
      </c>
      <c r="E68" s="16" t="s">
        <v>159</v>
      </c>
      <c r="F68" s="16" t="s">
        <v>158</v>
      </c>
      <c r="G68" s="16" t="s">
        <v>157</v>
      </c>
      <c r="H68" s="16" t="s">
        <v>156</v>
      </c>
      <c r="I68" s="16" t="s">
        <v>155</v>
      </c>
      <c r="J68" s="16" t="s">
        <v>154</v>
      </c>
      <c r="K68" s="16" t="s">
        <v>153</v>
      </c>
      <c r="L68" s="67" t="s">
        <v>152</v>
      </c>
      <c r="M68" s="67" t="s">
        <v>69</v>
      </c>
      <c r="N68" s="16" t="s">
        <v>151</v>
      </c>
      <c r="O68" s="16" t="s">
        <v>150</v>
      </c>
      <c r="P68" s="16" t="s">
        <v>149</v>
      </c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</row>
    <row r="69" spans="1:31" ht="13.2">
      <c r="A69" s="54" t="str">
        <f>HYPERLINK("https://szkopul.edu.pl/p/default/problemset_eng/oi","POI 2013")</f>
        <v>POI 2013</v>
      </c>
      <c r="B69" s="16" t="s">
        <v>148</v>
      </c>
      <c r="C69" s="16" t="s">
        <v>147</v>
      </c>
      <c r="D69" s="16" t="s">
        <v>146</v>
      </c>
      <c r="E69" s="16" t="s">
        <v>145</v>
      </c>
      <c r="F69" s="16" t="s">
        <v>144</v>
      </c>
      <c r="G69" s="16" t="s">
        <v>89</v>
      </c>
      <c r="H69" s="16" t="s">
        <v>143</v>
      </c>
      <c r="I69" s="16" t="s">
        <v>142</v>
      </c>
      <c r="J69" s="67" t="s">
        <v>17</v>
      </c>
      <c r="K69" s="16" t="s">
        <v>141</v>
      </c>
      <c r="L69" s="16" t="s">
        <v>140</v>
      </c>
      <c r="M69" s="16" t="s">
        <v>139</v>
      </c>
      <c r="N69" s="67" t="s">
        <v>17</v>
      </c>
      <c r="O69" s="16" t="s">
        <v>138</v>
      </c>
      <c r="P69" s="16" t="s">
        <v>137</v>
      </c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</row>
    <row r="70" spans="1:31" ht="13.2">
      <c r="A70" s="54" t="str">
        <f>HYPERLINK("https://szkopul.edu.pl/p/default/problemset_eng/oi","POI 2012")</f>
        <v>POI 2012</v>
      </c>
      <c r="B70" s="16" t="s">
        <v>136</v>
      </c>
      <c r="C70" s="16" t="s">
        <v>135</v>
      </c>
      <c r="D70" s="16" t="s">
        <v>134</v>
      </c>
      <c r="E70" s="16" t="s">
        <v>133</v>
      </c>
      <c r="F70" s="16" t="s">
        <v>132</v>
      </c>
      <c r="G70" s="16" t="s">
        <v>131</v>
      </c>
      <c r="H70" s="67" t="s">
        <v>130</v>
      </c>
      <c r="I70" s="67" t="s">
        <v>129</v>
      </c>
      <c r="J70" s="67" t="s">
        <v>35</v>
      </c>
      <c r="K70" s="67" t="s">
        <v>17</v>
      </c>
      <c r="L70" s="16" t="s">
        <v>128</v>
      </c>
      <c r="M70" s="16" t="s">
        <v>127</v>
      </c>
      <c r="N70" s="67" t="s">
        <v>126</v>
      </c>
      <c r="O70" s="16" t="s">
        <v>125</v>
      </c>
      <c r="P70" s="16" t="s">
        <v>124</v>
      </c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</row>
    <row r="71" spans="1:31" ht="13.2">
      <c r="A71" s="54" t="str">
        <f>HYPERLINK("https://szkopul.edu.pl/p/default/problemset_eng/oi","POI 2011")</f>
        <v>POI 2011</v>
      </c>
      <c r="B71" s="67" t="s">
        <v>123</v>
      </c>
      <c r="C71" s="16" t="s">
        <v>122</v>
      </c>
      <c r="D71" s="16" t="s">
        <v>121</v>
      </c>
      <c r="E71" s="67" t="s">
        <v>120</v>
      </c>
      <c r="F71" s="16" t="s">
        <v>74</v>
      </c>
      <c r="G71" s="16" t="s">
        <v>119</v>
      </c>
      <c r="H71" s="16" t="s">
        <v>118</v>
      </c>
      <c r="I71" s="16" t="s">
        <v>117</v>
      </c>
      <c r="J71" s="16" t="s">
        <v>116</v>
      </c>
      <c r="K71" s="67" t="s">
        <v>115</v>
      </c>
      <c r="L71" s="67" t="s">
        <v>114</v>
      </c>
      <c r="M71" s="16" t="s">
        <v>113</v>
      </c>
      <c r="N71" s="16" t="s">
        <v>112</v>
      </c>
      <c r="O71" s="16" t="s">
        <v>111</v>
      </c>
      <c r="P71" s="16" t="s">
        <v>110</v>
      </c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</row>
    <row r="72" spans="1:31" ht="13.2">
      <c r="A72" s="54" t="str">
        <f>HYPERLINK("https://szkopul.edu.pl/p/default/problemset_eng/oi","POI 2010")</f>
        <v>POI 2010</v>
      </c>
      <c r="B72" s="16" t="s">
        <v>109</v>
      </c>
      <c r="C72" s="16" t="s">
        <v>108</v>
      </c>
      <c r="D72" s="16" t="s">
        <v>107</v>
      </c>
      <c r="E72" s="16" t="s">
        <v>106</v>
      </c>
      <c r="F72" s="16" t="s">
        <v>105</v>
      </c>
      <c r="G72" s="16" t="s">
        <v>104</v>
      </c>
      <c r="H72" s="16" t="s">
        <v>57</v>
      </c>
      <c r="I72" s="16" t="s">
        <v>103</v>
      </c>
      <c r="J72" s="16" t="s">
        <v>102</v>
      </c>
      <c r="K72" s="16" t="s">
        <v>101</v>
      </c>
      <c r="L72" s="16" t="s">
        <v>100</v>
      </c>
      <c r="M72" s="16" t="s">
        <v>99</v>
      </c>
      <c r="N72" s="16" t="s">
        <v>98</v>
      </c>
      <c r="O72" s="16" t="s">
        <v>97</v>
      </c>
      <c r="P72" s="16" t="s">
        <v>96</v>
      </c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</row>
    <row r="73" spans="1:31" ht="13.2">
      <c r="A73" s="54" t="str">
        <f>HYPERLINK("https://szkopul.edu.pl/p/default/problemset_eng/oi","POI 2009")</f>
        <v>POI 2009</v>
      </c>
      <c r="B73" s="16" t="s">
        <v>95</v>
      </c>
      <c r="C73" s="16" t="s">
        <v>94</v>
      </c>
      <c r="D73" s="16" t="s">
        <v>93</v>
      </c>
      <c r="E73" s="16" t="s">
        <v>92</v>
      </c>
      <c r="F73" s="16" t="s">
        <v>91</v>
      </c>
      <c r="G73" s="16" t="s">
        <v>90</v>
      </c>
      <c r="H73" s="16" t="s">
        <v>89</v>
      </c>
      <c r="I73" s="67" t="s">
        <v>88</v>
      </c>
      <c r="J73" s="46" t="s">
        <v>87</v>
      </c>
      <c r="K73" s="16" t="s">
        <v>86</v>
      </c>
      <c r="L73" s="16" t="s">
        <v>85</v>
      </c>
      <c r="M73" s="16" t="s">
        <v>84</v>
      </c>
      <c r="N73" s="16" t="s">
        <v>83</v>
      </c>
      <c r="O73" s="16" t="s">
        <v>82</v>
      </c>
      <c r="P73" s="53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</row>
    <row r="74" spans="1:31" ht="13.2">
      <c r="A74" s="54" t="str">
        <f>HYPERLINK("https://szkopul.edu.pl/p/default/problemset_eng/oi","POI 2008")</f>
        <v>POI 2008</v>
      </c>
      <c r="B74" s="16" t="s">
        <v>81</v>
      </c>
      <c r="C74" s="16" t="s">
        <v>57</v>
      </c>
      <c r="D74" s="16" t="s">
        <v>80</v>
      </c>
      <c r="E74" s="16" t="s">
        <v>79</v>
      </c>
      <c r="F74" s="16" t="s">
        <v>28</v>
      </c>
      <c r="G74" s="16" t="s">
        <v>78</v>
      </c>
      <c r="H74" s="16" t="s">
        <v>77</v>
      </c>
      <c r="I74" s="16" t="s">
        <v>76</v>
      </c>
      <c r="J74" s="16" t="s">
        <v>75</v>
      </c>
      <c r="K74" s="16" t="s">
        <v>74</v>
      </c>
      <c r="L74" s="16" t="s">
        <v>73</v>
      </c>
      <c r="M74" s="16" t="s">
        <v>72</v>
      </c>
      <c r="N74" s="16" t="s">
        <v>71</v>
      </c>
      <c r="O74" s="67" t="s">
        <v>70</v>
      </c>
      <c r="P74" s="53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</row>
    <row r="75" spans="1:31" ht="13.2">
      <c r="A75" s="54" t="str">
        <f>HYPERLINK("https://szkopul.edu.pl/p/default/problemset_eng/oi","POI 2007")</f>
        <v>POI 2007</v>
      </c>
      <c r="B75" s="16" t="s">
        <v>69</v>
      </c>
      <c r="C75" s="16" t="s">
        <v>68</v>
      </c>
      <c r="D75" s="67" t="s">
        <v>67</v>
      </c>
      <c r="E75" s="16" t="s">
        <v>66</v>
      </c>
      <c r="F75" s="16" t="s">
        <v>65</v>
      </c>
      <c r="G75" s="16" t="s">
        <v>64</v>
      </c>
      <c r="H75" s="16" t="s">
        <v>63</v>
      </c>
      <c r="I75" s="16" t="s">
        <v>62</v>
      </c>
      <c r="J75" s="16" t="s">
        <v>61</v>
      </c>
      <c r="K75" s="16" t="s">
        <v>60</v>
      </c>
      <c r="L75" s="16" t="s">
        <v>59</v>
      </c>
      <c r="M75" s="16" t="s">
        <v>58</v>
      </c>
      <c r="N75" s="16" t="s">
        <v>57</v>
      </c>
      <c r="O75" s="16" t="s">
        <v>56</v>
      </c>
      <c r="P75" s="53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</row>
    <row r="76" spans="1:31" ht="13.2">
      <c r="A76" s="54" t="str">
        <f>HYPERLINK("https://szkopul.edu.pl/p/default/problemset_eng/oi","POI 2006")</f>
        <v>POI 2006</v>
      </c>
      <c r="B76" s="16" t="s">
        <v>55</v>
      </c>
      <c r="C76" s="16" t="s">
        <v>54</v>
      </c>
      <c r="D76" s="16" t="s">
        <v>53</v>
      </c>
      <c r="E76" s="16" t="s">
        <v>52</v>
      </c>
      <c r="F76" s="16" t="s">
        <v>51</v>
      </c>
      <c r="G76" s="67" t="s">
        <v>50</v>
      </c>
      <c r="H76" s="16" t="s">
        <v>49</v>
      </c>
      <c r="I76" s="16" t="s">
        <v>48</v>
      </c>
      <c r="J76" s="16" t="s">
        <v>47</v>
      </c>
      <c r="K76" s="16" t="s">
        <v>46</v>
      </c>
      <c r="L76" s="16" t="s">
        <v>45</v>
      </c>
      <c r="M76" s="16" t="s">
        <v>44</v>
      </c>
      <c r="N76" s="67" t="s">
        <v>43</v>
      </c>
      <c r="O76" s="16" t="s">
        <v>42</v>
      </c>
      <c r="P76" s="53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</row>
    <row r="77" spans="1:31" ht="13.2">
      <c r="A77" s="54" t="str">
        <f>HYPERLINK("https://szkopul.edu.pl/p/default/problemset_eng/oi","POI 2005")</f>
        <v>POI 2005</v>
      </c>
      <c r="B77" s="16" t="s">
        <v>41</v>
      </c>
      <c r="C77" s="16" t="s">
        <v>40</v>
      </c>
      <c r="D77" s="16" t="s">
        <v>39</v>
      </c>
      <c r="E77" s="16" t="s">
        <v>38</v>
      </c>
      <c r="F77" s="16" t="s">
        <v>37</v>
      </c>
      <c r="G77" s="16" t="s">
        <v>36</v>
      </c>
      <c r="H77" s="16" t="s">
        <v>35</v>
      </c>
      <c r="I77" s="67" t="s">
        <v>34</v>
      </c>
      <c r="J77" s="16" t="s">
        <v>33</v>
      </c>
      <c r="K77" s="16" t="s">
        <v>32</v>
      </c>
      <c r="L77" s="16" t="s">
        <v>31</v>
      </c>
      <c r="M77" s="16" t="s">
        <v>30</v>
      </c>
      <c r="N77" s="16" t="s">
        <v>29</v>
      </c>
      <c r="O77" s="16" t="s">
        <v>28</v>
      </c>
      <c r="P77" s="16" t="s">
        <v>27</v>
      </c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</row>
    <row r="78" spans="1:31" ht="13.2">
      <c r="A78" s="54" t="str">
        <f>HYPERLINK("https://szkopul.edu.pl/p/default/problemset_eng/oi","POI 2004")</f>
        <v>POI 2004</v>
      </c>
      <c r="B78" s="16" t="s">
        <v>26</v>
      </c>
      <c r="C78" s="67" t="s">
        <v>25</v>
      </c>
      <c r="D78" s="16" t="s">
        <v>24</v>
      </c>
      <c r="E78" s="16" t="s">
        <v>23</v>
      </c>
      <c r="F78" s="16" t="s">
        <v>22</v>
      </c>
      <c r="G78" s="16" t="s">
        <v>21</v>
      </c>
      <c r="H78" s="16" t="s">
        <v>20</v>
      </c>
      <c r="I78" s="16" t="s">
        <v>19</v>
      </c>
      <c r="J78" s="16" t="s">
        <v>18</v>
      </c>
      <c r="K78" s="67" t="s">
        <v>17</v>
      </c>
      <c r="L78" s="16" t="s">
        <v>16</v>
      </c>
      <c r="M78" s="16" t="s">
        <v>15</v>
      </c>
      <c r="N78" s="16" t="s">
        <v>14</v>
      </c>
      <c r="O78" s="16" t="s">
        <v>13</v>
      </c>
      <c r="P78" s="53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</row>
    <row r="79" spans="1:31" ht="13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</row>
    <row r="80" spans="1:31" ht="13.2">
      <c r="A80" s="34" t="s">
        <v>622</v>
      </c>
      <c r="B80" s="57" t="s">
        <v>625</v>
      </c>
      <c r="C80" s="56" t="s">
        <v>626</v>
      </c>
      <c r="D80" s="57" t="s">
        <v>627</v>
      </c>
      <c r="E80" s="57" t="s">
        <v>313</v>
      </c>
      <c r="F80" s="69" t="s">
        <v>628</v>
      </c>
      <c r="G80" s="57" t="s">
        <v>632</v>
      </c>
      <c r="H80" s="15"/>
      <c r="I80" s="15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</row>
    <row r="81" spans="1:31" ht="13.2">
      <c r="A81" s="16" t="s">
        <v>577</v>
      </c>
      <c r="B81" s="17" t="s">
        <v>623</v>
      </c>
      <c r="C81" s="18" t="s">
        <v>230</v>
      </c>
      <c r="D81" s="18" t="s">
        <v>624</v>
      </c>
      <c r="E81" s="20" t="s">
        <v>562</v>
      </c>
      <c r="F81" s="20" t="s">
        <v>563</v>
      </c>
      <c r="G81" s="20" t="s">
        <v>564</v>
      </c>
      <c r="H81" s="15"/>
      <c r="I81" s="15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</row>
    <row r="82" spans="1:31" ht="13.2">
      <c r="A82" s="16" t="s">
        <v>578</v>
      </c>
      <c r="B82" s="16" t="s">
        <v>24</v>
      </c>
      <c r="C82" s="16" t="s">
        <v>565</v>
      </c>
      <c r="D82" s="16" t="s">
        <v>566</v>
      </c>
      <c r="E82" s="18" t="s">
        <v>567</v>
      </c>
      <c r="F82" s="16" t="s">
        <v>568</v>
      </c>
      <c r="G82" s="16" t="s">
        <v>221</v>
      </c>
      <c r="H82" s="15"/>
      <c r="I82" s="15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</row>
    <row r="83" spans="1:31" ht="13.2">
      <c r="A83" s="16" t="s">
        <v>579</v>
      </c>
      <c r="B83" s="16"/>
      <c r="C83" s="16"/>
      <c r="D83" s="16"/>
      <c r="E83" s="16"/>
      <c r="F83" s="16"/>
      <c r="G83" s="16"/>
      <c r="H83" s="15"/>
      <c r="I83" s="15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</row>
    <row r="84" spans="1:31" ht="13.2">
      <c r="A84" s="16" t="s">
        <v>580</v>
      </c>
      <c r="B84" s="16"/>
      <c r="C84" s="16"/>
      <c r="D84" s="16"/>
      <c r="E84" s="16"/>
      <c r="F84" s="16"/>
      <c r="G84" s="16"/>
      <c r="H84" s="15"/>
      <c r="I84" s="15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</row>
    <row r="85" spans="1:31" ht="13.2">
      <c r="A85" s="16" t="s">
        <v>581</v>
      </c>
      <c r="B85" s="16"/>
      <c r="C85" s="16"/>
      <c r="D85" s="16"/>
      <c r="E85" s="16"/>
      <c r="F85" s="16"/>
      <c r="G85" s="16"/>
      <c r="H85" s="15"/>
      <c r="I85" s="15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</row>
    <row r="86" spans="1:31" ht="13.2">
      <c r="A86" s="16" t="s">
        <v>582</v>
      </c>
      <c r="B86" s="16"/>
      <c r="C86" s="16"/>
      <c r="D86" s="16"/>
      <c r="E86" s="16"/>
      <c r="F86" s="16"/>
      <c r="G86" s="16"/>
      <c r="H86" s="15"/>
      <c r="I86" s="15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</row>
    <row r="87" spans="1:31" ht="13.2">
      <c r="A87" s="16" t="s">
        <v>583</v>
      </c>
      <c r="B87" s="16"/>
      <c r="C87" s="16"/>
      <c r="D87" s="16"/>
      <c r="E87" s="16"/>
      <c r="F87" s="16"/>
      <c r="G87" s="16"/>
      <c r="H87" s="14"/>
      <c r="I87" s="14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</row>
    <row r="88" spans="1:31" ht="13.2">
      <c r="A88" s="16" t="s">
        <v>584</v>
      </c>
      <c r="B88" s="20" t="s">
        <v>572</v>
      </c>
      <c r="C88" s="16" t="s">
        <v>573</v>
      </c>
      <c r="D88" s="17" t="s">
        <v>574</v>
      </c>
      <c r="E88" s="17" t="s">
        <v>569</v>
      </c>
      <c r="F88" s="17" t="s">
        <v>570</v>
      </c>
      <c r="G88" s="16" t="s">
        <v>571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</row>
    <row r="89" spans="1:31" ht="13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</row>
    <row r="90" spans="1:31" ht="13.2">
      <c r="A90" s="16" t="s">
        <v>637</v>
      </c>
      <c r="B90" s="16" t="s">
        <v>662</v>
      </c>
      <c r="C90" s="16" t="s">
        <v>663</v>
      </c>
      <c r="D90" s="17" t="s">
        <v>661</v>
      </c>
      <c r="E90" s="16" t="s">
        <v>421</v>
      </c>
      <c r="F90" s="16" t="s">
        <v>664</v>
      </c>
      <c r="G90" s="17" t="s">
        <v>665</v>
      </c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</row>
    <row r="91" spans="1:31" ht="13.2">
      <c r="A91" s="16" t="s">
        <v>638</v>
      </c>
      <c r="B91" s="16" t="s">
        <v>660</v>
      </c>
      <c r="C91" s="17" t="s">
        <v>659</v>
      </c>
      <c r="D91" s="16" t="s">
        <v>656</v>
      </c>
      <c r="E91" s="16" t="s">
        <v>658</v>
      </c>
      <c r="F91" s="55" t="s">
        <v>655</v>
      </c>
      <c r="G91" s="17" t="s">
        <v>657</v>
      </c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</row>
    <row r="92" spans="1:31" ht="13.2">
      <c r="A92" s="16" t="s">
        <v>639</v>
      </c>
      <c r="B92" s="18" t="s">
        <v>217</v>
      </c>
      <c r="C92" s="16" t="s">
        <v>652</v>
      </c>
      <c r="D92" s="17" t="s">
        <v>653</v>
      </c>
      <c r="E92" s="55" t="s">
        <v>27</v>
      </c>
      <c r="F92" s="18" t="s">
        <v>654</v>
      </c>
      <c r="G92" s="17" t="s">
        <v>26</v>
      </c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</row>
    <row r="93" spans="1:31" ht="13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</row>
    <row r="94" spans="1:31" ht="13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</row>
    <row r="95" spans="1:31" ht="13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</row>
    <row r="96" spans="1:31" ht="13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</row>
    <row r="97" spans="1:31" ht="13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</row>
    <row r="98" spans="1:31" ht="13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</row>
    <row r="99" spans="1:31" ht="13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</row>
    <row r="100" spans="1:31" ht="13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</row>
    <row r="101" spans="1:31" ht="13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</row>
    <row r="102" spans="1:31" ht="13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</row>
    <row r="103" spans="1:31" ht="13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</row>
    <row r="104" spans="1:31" ht="13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</row>
    <row r="105" spans="1:31" ht="13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</row>
    <row r="106" spans="1:31" ht="13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</row>
    <row r="107" spans="1:31" ht="13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</row>
    <row r="108" spans="1:31" ht="13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</row>
    <row r="109" spans="1:31" ht="13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</row>
    <row r="110" spans="1:31" ht="13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</row>
    <row r="111" spans="1:31" ht="13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</row>
    <row r="112" spans="1:31" ht="13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</row>
    <row r="113" spans="1:31" ht="13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</row>
    <row r="114" spans="1:31" ht="13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</row>
    <row r="115" spans="1:31" ht="13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</row>
    <row r="116" spans="1:31" ht="13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</row>
    <row r="117" spans="1:31" ht="13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</row>
    <row r="118" spans="1:31" ht="13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</row>
    <row r="119" spans="1:31" ht="13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</row>
    <row r="120" spans="1:31" ht="13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</row>
    <row r="121" spans="1:31" ht="13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</row>
    <row r="122" spans="1:31" ht="13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</row>
    <row r="123" spans="1:31" ht="13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</row>
    <row r="124" spans="1:31" ht="13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</row>
    <row r="125" spans="1:31" ht="13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</row>
    <row r="126" spans="1:31" ht="13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</row>
    <row r="127" spans="1:31" ht="13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</row>
    <row r="128" spans="1:31" ht="13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</row>
    <row r="129" spans="1:31" ht="13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</row>
    <row r="130" spans="1:31" ht="13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</row>
    <row r="131" spans="1:31" ht="13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</row>
    <row r="132" spans="1:31" ht="13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</row>
    <row r="133" spans="1:31" ht="13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</row>
    <row r="134" spans="1:31" ht="13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</row>
    <row r="135" spans="1:31" ht="13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</row>
    <row r="136" spans="1:31" ht="13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</row>
    <row r="137" spans="1:31" ht="13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</row>
    <row r="138" spans="1:31" ht="13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</row>
    <row r="139" spans="1:31" ht="13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</row>
    <row r="140" spans="1:31" ht="13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</row>
    <row r="141" spans="1:31" ht="13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</row>
    <row r="142" spans="1:31" ht="13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</row>
    <row r="143" spans="1:31" ht="13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</row>
    <row r="144" spans="1:31" ht="13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</row>
    <row r="145" spans="1:31" ht="13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</row>
    <row r="146" spans="1:31" ht="13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</row>
    <row r="147" spans="1:31" ht="13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</row>
    <row r="148" spans="1:31" ht="13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</row>
    <row r="149" spans="1:31" ht="13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</row>
    <row r="150" spans="1:31" ht="13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</row>
    <row r="151" spans="1:31" ht="13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</row>
    <row r="152" spans="1:31" ht="13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</row>
    <row r="153" spans="1:31" ht="13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</row>
    <row r="154" spans="1:31" ht="13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</row>
    <row r="155" spans="1:31" ht="13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</row>
    <row r="156" spans="1:31" ht="13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</row>
    <row r="157" spans="1:31" ht="13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</row>
    <row r="158" spans="1:31" ht="13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</row>
    <row r="159" spans="1:31" ht="13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</row>
    <row r="160" spans="1:31" ht="13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</row>
    <row r="161" spans="1:31" ht="13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</row>
    <row r="162" spans="1:31" ht="13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</row>
    <row r="163" spans="1:31" ht="13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</row>
    <row r="164" spans="1:31" ht="13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</row>
    <row r="165" spans="1:31" ht="13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</row>
    <row r="166" spans="1:31" ht="13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</row>
    <row r="167" spans="1:31" ht="13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</row>
    <row r="168" spans="1:31" ht="13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</row>
    <row r="169" spans="1:31" ht="13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</row>
    <row r="170" spans="1:31" ht="13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</row>
    <row r="171" spans="1:31" ht="13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</row>
    <row r="172" spans="1:31" ht="13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</row>
    <row r="173" spans="1:31" ht="13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</row>
    <row r="174" spans="1:31" ht="13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</row>
    <row r="175" spans="1:31" ht="13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</row>
    <row r="176" spans="1:31" ht="13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</row>
    <row r="177" spans="1:31" ht="13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</row>
    <row r="178" spans="1:31" ht="13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</row>
    <row r="179" spans="1:31" ht="13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</row>
    <row r="180" spans="1:31" ht="13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</row>
    <row r="181" spans="1:31" ht="13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</row>
    <row r="182" spans="1:31" ht="13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</row>
    <row r="183" spans="1:31" ht="13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</row>
    <row r="184" spans="1:31" ht="13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</row>
    <row r="185" spans="1:31" ht="13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</row>
    <row r="186" spans="1:31" ht="13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</row>
    <row r="187" spans="1:31" ht="13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</row>
    <row r="188" spans="1:31" ht="13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</row>
    <row r="189" spans="1:31" ht="13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</row>
    <row r="190" spans="1:31" ht="13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</row>
    <row r="191" spans="1:31" ht="13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</row>
    <row r="192" spans="1:31" ht="13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</row>
    <row r="193" spans="1:31" ht="13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</row>
    <row r="194" spans="1:31" ht="13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</row>
    <row r="195" spans="1:31" ht="13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</row>
    <row r="196" spans="1:31" ht="13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</row>
    <row r="197" spans="1:31" ht="13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</row>
    <row r="198" spans="1:31" ht="13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</row>
    <row r="199" spans="1:31" ht="13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</row>
    <row r="200" spans="1:31" ht="13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</row>
    <row r="201" spans="1:31" ht="13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</row>
    <row r="202" spans="1:31" ht="13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</row>
    <row r="203" spans="1:31" ht="13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</row>
    <row r="204" spans="1:31" ht="13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</row>
    <row r="205" spans="1:31" ht="13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</row>
    <row r="206" spans="1:31" ht="13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</row>
    <row r="207" spans="1:31" ht="13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</row>
    <row r="208" spans="1:31" ht="13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</row>
    <row r="209" spans="1:31" ht="13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</row>
    <row r="210" spans="1:31" ht="13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</row>
    <row r="211" spans="1:31" ht="13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</row>
    <row r="212" spans="1:31" ht="13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</row>
    <row r="213" spans="1:31" ht="13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</row>
    <row r="214" spans="1:31" ht="13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</row>
    <row r="215" spans="1:31" ht="13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</row>
    <row r="216" spans="1:31" ht="13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</row>
    <row r="217" spans="1:31" ht="13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</row>
    <row r="218" spans="1:31" ht="13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</row>
    <row r="219" spans="1:31" ht="13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</row>
    <row r="220" spans="1:31" ht="13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</row>
    <row r="221" spans="1:31" ht="13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</row>
    <row r="222" spans="1:31" ht="13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</row>
    <row r="223" spans="1:31" ht="13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</row>
    <row r="224" spans="1:31" ht="13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</row>
    <row r="225" spans="1:31" ht="13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</row>
    <row r="226" spans="1:31" ht="13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</row>
    <row r="227" spans="1:31" ht="13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</row>
    <row r="228" spans="1:31" ht="13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</row>
    <row r="229" spans="1:31" ht="13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</row>
    <row r="230" spans="1:31" ht="13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</row>
    <row r="231" spans="1:31" ht="13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</row>
    <row r="232" spans="1:31" ht="13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</row>
    <row r="233" spans="1:31" ht="13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</row>
    <row r="234" spans="1:31" ht="13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</row>
    <row r="235" spans="1:31" ht="13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</row>
    <row r="236" spans="1:31" ht="13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</row>
    <row r="237" spans="1:31" ht="13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</row>
    <row r="238" spans="1:31" ht="13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</row>
    <row r="239" spans="1:31" ht="13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</row>
    <row r="240" spans="1:31" ht="13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</row>
    <row r="241" spans="1:31" ht="13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</row>
    <row r="242" spans="1:31" ht="13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</row>
    <row r="243" spans="1:31" ht="13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</row>
    <row r="244" spans="1:31" ht="13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</row>
    <row r="245" spans="1:31" ht="13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</row>
    <row r="246" spans="1:31" ht="13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</row>
    <row r="247" spans="1:31" ht="13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</row>
    <row r="248" spans="1:31" ht="13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</row>
    <row r="249" spans="1:31" ht="13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</row>
    <row r="250" spans="1:31" ht="13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</row>
    <row r="251" spans="1:31" ht="13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</row>
    <row r="252" spans="1:31" ht="13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</row>
    <row r="253" spans="1:31" ht="13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</row>
    <row r="254" spans="1:31" ht="13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</row>
    <row r="255" spans="1:31" ht="13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</row>
    <row r="256" spans="1:31" ht="13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</row>
    <row r="257" spans="1:31" ht="13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</row>
    <row r="258" spans="1:31" ht="13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</row>
    <row r="259" spans="1:31" ht="13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</row>
    <row r="260" spans="1:31" ht="13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</row>
    <row r="261" spans="1:31" ht="13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</row>
    <row r="262" spans="1:31" ht="13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</row>
    <row r="263" spans="1:31" ht="13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</row>
    <row r="264" spans="1:31" ht="13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</row>
    <row r="265" spans="1:31" ht="13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</row>
    <row r="266" spans="1:31" ht="13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</row>
    <row r="267" spans="1:31" ht="13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</row>
    <row r="268" spans="1:31" ht="13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</row>
    <row r="269" spans="1:31" ht="13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</row>
    <row r="270" spans="1:31" ht="13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</row>
    <row r="271" spans="1:31" ht="13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</row>
    <row r="272" spans="1:31" ht="13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</row>
    <row r="273" spans="1:31" ht="13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</row>
    <row r="274" spans="1:31" ht="13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</row>
    <row r="275" spans="1:31" ht="13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</row>
    <row r="276" spans="1:31" ht="13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</row>
    <row r="277" spans="1:31" ht="13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</row>
    <row r="278" spans="1:31" ht="13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</row>
    <row r="279" spans="1:31" ht="13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</row>
    <row r="280" spans="1:31" ht="13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</row>
    <row r="281" spans="1:31" ht="13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</row>
    <row r="282" spans="1:31" ht="13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</row>
    <row r="283" spans="1:31" ht="13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</row>
    <row r="284" spans="1:31" ht="13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</row>
    <row r="285" spans="1:31" ht="13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</row>
    <row r="286" spans="1:31" ht="13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</row>
    <row r="287" spans="1:31" ht="13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</row>
    <row r="288" spans="1:31" ht="13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</row>
    <row r="289" spans="1:31" ht="13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</row>
    <row r="290" spans="1:31" ht="13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</row>
    <row r="291" spans="1:31" ht="13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</row>
    <row r="292" spans="1:31" ht="13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</row>
    <row r="293" spans="1:31" ht="13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</row>
    <row r="294" spans="1:31" ht="13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</row>
    <row r="295" spans="1:31" ht="13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</row>
    <row r="296" spans="1:31" ht="13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</row>
    <row r="297" spans="1:31" ht="13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</row>
    <row r="298" spans="1:31" ht="13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</row>
    <row r="299" spans="1:31" ht="13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</row>
    <row r="300" spans="1:31" ht="13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</row>
    <row r="301" spans="1:31" ht="13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</row>
    <row r="302" spans="1:31" ht="13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</row>
    <row r="303" spans="1:31" ht="13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</row>
    <row r="304" spans="1:31" ht="13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</row>
    <row r="305" spans="1:31" ht="13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</row>
    <row r="306" spans="1:31" ht="13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</row>
    <row r="307" spans="1:31" ht="13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</row>
    <row r="308" spans="1:31" ht="13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</row>
    <row r="309" spans="1:31" ht="13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</row>
    <row r="310" spans="1:31" ht="13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</row>
    <row r="311" spans="1:31" ht="13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</row>
    <row r="312" spans="1:31" ht="13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</row>
    <row r="313" spans="1:31" ht="13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</row>
    <row r="314" spans="1:31" ht="13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</row>
    <row r="315" spans="1:31" ht="13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</row>
    <row r="316" spans="1:31" ht="13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</row>
    <row r="317" spans="1:31" ht="13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</row>
    <row r="318" spans="1:31" ht="13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</row>
    <row r="319" spans="1:31" ht="13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</row>
    <row r="320" spans="1:31" ht="13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</row>
    <row r="321" spans="1:31" ht="13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</row>
    <row r="322" spans="1:31" ht="13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</row>
    <row r="323" spans="1:31" ht="13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</row>
    <row r="324" spans="1:31" ht="13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</row>
    <row r="325" spans="1:31" ht="13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</row>
    <row r="326" spans="1:31" ht="13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</row>
    <row r="327" spans="1:31" ht="13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</row>
    <row r="328" spans="1:31" ht="13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</row>
    <row r="329" spans="1:31" ht="13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</row>
    <row r="330" spans="1:31" ht="13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</row>
    <row r="331" spans="1:31" ht="13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</row>
    <row r="332" spans="1:31" ht="13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</row>
    <row r="333" spans="1:31" ht="13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</row>
    <row r="334" spans="1:31" ht="13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</row>
    <row r="335" spans="1:31" ht="13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</row>
    <row r="336" spans="1:31" ht="13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</row>
    <row r="337" spans="1:31" ht="13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</row>
    <row r="338" spans="1:31" ht="13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</row>
    <row r="339" spans="1:31" ht="13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</row>
    <row r="340" spans="1:31" ht="13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</row>
    <row r="341" spans="1:31" ht="13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</row>
    <row r="342" spans="1:31" ht="13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</row>
    <row r="343" spans="1:31" ht="13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</row>
    <row r="344" spans="1:31" ht="13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</row>
    <row r="345" spans="1:31" ht="13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</row>
    <row r="346" spans="1:31" ht="13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</row>
    <row r="347" spans="1:31" ht="13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</row>
    <row r="348" spans="1:31" ht="13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</row>
    <row r="349" spans="1:31" ht="13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</row>
    <row r="350" spans="1:31" ht="13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</row>
    <row r="351" spans="1:31" ht="13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</row>
    <row r="352" spans="1:31" ht="13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</row>
    <row r="353" spans="1:31" ht="13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</row>
    <row r="354" spans="1:31" ht="13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</row>
    <row r="355" spans="1:31" ht="13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</row>
    <row r="356" spans="1:31" ht="13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</row>
    <row r="357" spans="1:31" ht="13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</row>
    <row r="358" spans="1:31" ht="13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</row>
    <row r="359" spans="1:31" ht="13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</row>
    <row r="360" spans="1:31" ht="13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</row>
    <row r="361" spans="1:31" ht="13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</row>
    <row r="362" spans="1:31" ht="13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</row>
    <row r="363" spans="1:31" ht="13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</row>
    <row r="364" spans="1:31" ht="13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</row>
    <row r="365" spans="1:31" ht="13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</row>
    <row r="366" spans="1:31" ht="13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</row>
    <row r="367" spans="1:31" ht="13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</row>
    <row r="368" spans="1:31" ht="13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</row>
    <row r="369" spans="1:31" ht="13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</row>
    <row r="370" spans="1:31" ht="13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</row>
    <row r="371" spans="1:31" ht="13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</row>
    <row r="372" spans="1:31" ht="13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</row>
    <row r="373" spans="1:31" ht="13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</row>
    <row r="374" spans="1:31" ht="13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</row>
    <row r="375" spans="1:31" ht="13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</row>
    <row r="376" spans="1:31" ht="13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</row>
    <row r="377" spans="1:31" ht="13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</row>
    <row r="378" spans="1:31" ht="13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</row>
    <row r="379" spans="1:31" ht="13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</row>
    <row r="380" spans="1:31" ht="13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</row>
    <row r="381" spans="1:31" ht="13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</row>
    <row r="382" spans="1:31" ht="13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</row>
    <row r="383" spans="1:31" ht="13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</row>
    <row r="384" spans="1:31" ht="13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</row>
    <row r="385" spans="1:31" ht="13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</row>
    <row r="386" spans="1:31" ht="13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</row>
    <row r="387" spans="1:31" ht="13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</row>
    <row r="388" spans="1:31" ht="13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</row>
    <row r="389" spans="1:31" ht="13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</row>
    <row r="390" spans="1:31" ht="13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</row>
    <row r="391" spans="1:31" ht="13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</row>
    <row r="392" spans="1:31" ht="13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</row>
    <row r="393" spans="1:31" ht="13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</row>
    <row r="394" spans="1:31" ht="13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</row>
    <row r="395" spans="1:31" ht="13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</row>
    <row r="396" spans="1:31" ht="13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</row>
    <row r="397" spans="1:31" ht="13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</row>
    <row r="398" spans="1:31" ht="13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</row>
    <row r="399" spans="1:31" ht="13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</row>
    <row r="400" spans="1:31" ht="13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</row>
    <row r="401" spans="1:31" ht="13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</row>
    <row r="402" spans="1:31" ht="13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</row>
    <row r="403" spans="1:31" ht="13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</row>
    <row r="404" spans="1:31" ht="13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</row>
    <row r="405" spans="1:31" ht="13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</row>
    <row r="406" spans="1:31" ht="13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</row>
    <row r="407" spans="1:31" ht="13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</row>
    <row r="408" spans="1:31" ht="13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</row>
    <row r="409" spans="1:31" ht="13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</row>
    <row r="410" spans="1:31" ht="13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</row>
    <row r="411" spans="1:31" ht="13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</row>
    <row r="412" spans="1:31" ht="13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</row>
    <row r="413" spans="1:31" ht="13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</row>
    <row r="414" spans="1:31" ht="13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</row>
    <row r="415" spans="1:31" ht="13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</row>
    <row r="416" spans="1:31" ht="13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</row>
    <row r="417" spans="1:31" ht="13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</row>
    <row r="418" spans="1:31" ht="13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</row>
    <row r="419" spans="1:31" ht="13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</row>
    <row r="420" spans="1:31" ht="13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</row>
    <row r="421" spans="1:31" ht="13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</row>
    <row r="422" spans="1:31" ht="13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</row>
    <row r="423" spans="1:31" ht="13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</row>
    <row r="424" spans="1:31" ht="13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</row>
    <row r="425" spans="1:31" ht="13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</row>
    <row r="426" spans="1:31" ht="13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</row>
    <row r="427" spans="1:31" ht="13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</row>
    <row r="428" spans="1:31" ht="13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</row>
    <row r="429" spans="1:31" ht="13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</row>
    <row r="430" spans="1:31" ht="13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</row>
    <row r="431" spans="1:31" ht="13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</row>
    <row r="432" spans="1:31" ht="13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</row>
    <row r="433" spans="1:31" ht="13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</row>
    <row r="434" spans="1:31" ht="13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</row>
    <row r="435" spans="1:31" ht="13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</row>
    <row r="436" spans="1:31" ht="13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</row>
    <row r="437" spans="1:31" ht="13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</row>
    <row r="438" spans="1:31" ht="13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</row>
    <row r="439" spans="1:31" ht="13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</row>
    <row r="440" spans="1:31" ht="13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</row>
    <row r="441" spans="1:31" ht="13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</row>
    <row r="442" spans="1:31" ht="13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</row>
    <row r="443" spans="1:31" ht="13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</row>
    <row r="444" spans="1:31" ht="13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</row>
    <row r="445" spans="1:31" ht="13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</row>
    <row r="446" spans="1:31" ht="13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</row>
    <row r="447" spans="1:31" ht="13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</row>
    <row r="448" spans="1:31" ht="13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</row>
    <row r="449" spans="1:31" ht="13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</row>
    <row r="450" spans="1:31" ht="13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</row>
    <row r="451" spans="1:31" ht="13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</row>
    <row r="452" spans="1:31" ht="13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</row>
    <row r="453" spans="1:31" ht="13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</row>
    <row r="454" spans="1:31" ht="13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</row>
    <row r="455" spans="1:31" ht="13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</row>
    <row r="456" spans="1:31" ht="13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</row>
    <row r="457" spans="1:31" ht="13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</row>
    <row r="458" spans="1:31" ht="13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</row>
    <row r="459" spans="1:31" ht="13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</row>
    <row r="460" spans="1:31" ht="13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</row>
    <row r="461" spans="1:31" ht="13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</row>
    <row r="462" spans="1:31" ht="13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</row>
    <row r="463" spans="1:31" ht="13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</row>
    <row r="464" spans="1:31" ht="13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</row>
    <row r="465" spans="1:31" ht="13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</row>
    <row r="466" spans="1:31" ht="13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</row>
    <row r="467" spans="1:31" ht="13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</row>
    <row r="468" spans="1:31" ht="13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</row>
    <row r="469" spans="1:31" ht="13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</row>
    <row r="470" spans="1:31" ht="13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</row>
    <row r="471" spans="1:31" ht="13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</row>
    <row r="472" spans="1:31" ht="13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</row>
    <row r="473" spans="1:31" ht="13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</row>
    <row r="474" spans="1:31" ht="13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</row>
    <row r="475" spans="1:31" ht="13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</row>
    <row r="476" spans="1:31" ht="13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</row>
    <row r="477" spans="1:31" ht="13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</row>
    <row r="478" spans="1:31" ht="13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</row>
    <row r="479" spans="1:31" ht="13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</row>
    <row r="480" spans="1:31" ht="13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</row>
    <row r="481" spans="1:31" ht="13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</row>
    <row r="482" spans="1:31" ht="13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</row>
    <row r="483" spans="1:31" ht="13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</row>
    <row r="484" spans="1:31" ht="13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</row>
    <row r="485" spans="1:31" ht="13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</row>
    <row r="486" spans="1:31" ht="13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</row>
    <row r="487" spans="1:31" ht="13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</row>
    <row r="488" spans="1:31" ht="13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</row>
    <row r="489" spans="1:31" ht="13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</row>
    <row r="490" spans="1:31" ht="13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</row>
    <row r="491" spans="1:31" ht="13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</row>
    <row r="492" spans="1:31" ht="13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</row>
    <row r="493" spans="1:31" ht="13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</row>
    <row r="494" spans="1:31" ht="13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</row>
    <row r="495" spans="1:31" ht="13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</row>
    <row r="496" spans="1:31" ht="13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</row>
    <row r="497" spans="1:31" ht="13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</row>
    <row r="498" spans="1:31" ht="13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</row>
    <row r="499" spans="1:31" ht="13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</row>
    <row r="500" spans="1:31" ht="13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</row>
    <row r="501" spans="1:31" ht="13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</row>
    <row r="502" spans="1:31" ht="13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</row>
    <row r="503" spans="1:31" ht="13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</row>
    <row r="504" spans="1:31" ht="13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</row>
    <row r="505" spans="1:31" ht="13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</row>
    <row r="506" spans="1:31" ht="13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</row>
    <row r="507" spans="1:31" ht="13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</row>
    <row r="508" spans="1:31" ht="13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</row>
    <row r="509" spans="1:31" ht="13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</row>
    <row r="510" spans="1:31" ht="13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</row>
    <row r="511" spans="1:31" ht="13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</row>
    <row r="512" spans="1:31" ht="13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</row>
    <row r="513" spans="1:31" ht="13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</row>
    <row r="514" spans="1:31" ht="13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</row>
    <row r="515" spans="1:31" ht="13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</row>
    <row r="516" spans="1:31" ht="13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</row>
    <row r="517" spans="1:31" ht="13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</row>
    <row r="518" spans="1:31" ht="13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</row>
    <row r="519" spans="1:31" ht="13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</row>
    <row r="520" spans="1:31" ht="13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</row>
    <row r="521" spans="1:31" ht="13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</row>
    <row r="522" spans="1:31" ht="13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</row>
    <row r="523" spans="1:31" ht="13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</row>
    <row r="524" spans="1:31" ht="13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</row>
    <row r="525" spans="1:31" ht="13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</row>
    <row r="526" spans="1:31" ht="13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</row>
    <row r="527" spans="1:31" ht="13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</row>
    <row r="528" spans="1:31" ht="13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</row>
    <row r="529" spans="1:31" ht="13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</row>
    <row r="530" spans="1:31" ht="13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</row>
    <row r="531" spans="1:31" ht="13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</row>
    <row r="532" spans="1:31" ht="13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</row>
    <row r="533" spans="1:31" ht="13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</row>
    <row r="534" spans="1:31" ht="13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</row>
    <row r="535" spans="1:31" ht="13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</row>
    <row r="536" spans="1:31" ht="13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</row>
    <row r="537" spans="1:31" ht="13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</row>
    <row r="538" spans="1:31" ht="13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</row>
    <row r="539" spans="1:31" ht="13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</row>
    <row r="540" spans="1:31" ht="13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</row>
    <row r="541" spans="1:31" ht="13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</row>
    <row r="542" spans="1:31" ht="13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</row>
    <row r="543" spans="1:31" ht="13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</row>
    <row r="544" spans="1:31" ht="13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</row>
    <row r="545" spans="1:31" ht="13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</row>
    <row r="546" spans="1:31" ht="13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</row>
    <row r="547" spans="1:31" ht="13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</row>
    <row r="548" spans="1:31" ht="13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</row>
    <row r="549" spans="1:31" ht="13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</row>
    <row r="550" spans="1:31" ht="13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</row>
    <row r="551" spans="1:31" ht="13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</row>
    <row r="552" spans="1:31" ht="13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</row>
    <row r="553" spans="1:31" ht="13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</row>
    <row r="554" spans="1:31" ht="13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</row>
    <row r="555" spans="1:31" ht="13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</row>
    <row r="556" spans="1:31" ht="13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</row>
    <row r="557" spans="1:31" ht="13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</row>
    <row r="558" spans="1:31" ht="13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</row>
    <row r="559" spans="1:31" ht="13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</row>
    <row r="560" spans="1:31" ht="13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</row>
    <row r="561" spans="1:31" ht="13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</row>
    <row r="562" spans="1:31" ht="13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</row>
    <row r="563" spans="1:31" ht="13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</row>
    <row r="564" spans="1:31" ht="13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</row>
    <row r="565" spans="1:31" ht="13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</row>
    <row r="566" spans="1:31" ht="13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</row>
    <row r="567" spans="1:31" ht="13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</row>
    <row r="568" spans="1:31" ht="13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</row>
    <row r="569" spans="1:31" ht="13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</row>
    <row r="570" spans="1:31" ht="13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</row>
    <row r="571" spans="1:31" ht="13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</row>
    <row r="572" spans="1:31" ht="13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</row>
    <row r="573" spans="1:31" ht="13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</row>
    <row r="574" spans="1:31" ht="13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</row>
    <row r="575" spans="1:31" ht="13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</row>
    <row r="576" spans="1:31" ht="13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</row>
    <row r="577" spans="1:31" ht="13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</row>
    <row r="578" spans="1:31" ht="13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</row>
    <row r="579" spans="1:31" ht="13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</row>
    <row r="580" spans="1:31" ht="13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</row>
    <row r="581" spans="1:31" ht="13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</row>
    <row r="582" spans="1:31" ht="13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</row>
    <row r="583" spans="1:31" ht="13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</row>
    <row r="584" spans="1:31" ht="13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</row>
    <row r="585" spans="1:31" ht="13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</row>
    <row r="586" spans="1:31" ht="13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</row>
    <row r="587" spans="1:31" ht="13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</row>
    <row r="588" spans="1:31" ht="13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</row>
    <row r="589" spans="1:31" ht="13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</row>
    <row r="590" spans="1:31" ht="13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</row>
    <row r="591" spans="1:31" ht="13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</row>
    <row r="592" spans="1:31" ht="13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</row>
    <row r="593" spans="1:31" ht="13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</row>
    <row r="594" spans="1:31" ht="13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</row>
    <row r="595" spans="1:31" ht="13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</row>
    <row r="596" spans="1:31" ht="13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</row>
    <row r="597" spans="1:31" ht="13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</row>
    <row r="598" spans="1:31" ht="13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</row>
    <row r="599" spans="1:31" ht="13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</row>
    <row r="600" spans="1:31" ht="13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</row>
    <row r="601" spans="1:31" ht="13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</row>
    <row r="602" spans="1:31" ht="13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</row>
    <row r="603" spans="1:31" ht="13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</row>
    <row r="604" spans="1:31" ht="13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</row>
    <row r="605" spans="1:31" ht="13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</row>
    <row r="606" spans="1:31" ht="13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</row>
    <row r="607" spans="1:31" ht="13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</row>
    <row r="608" spans="1:31" ht="13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</row>
    <row r="609" spans="1:31" ht="13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</row>
    <row r="610" spans="1:31" ht="13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</row>
    <row r="611" spans="1:31" ht="13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</row>
    <row r="612" spans="1:31" ht="13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</row>
    <row r="613" spans="1:31" ht="13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</row>
    <row r="614" spans="1:31" ht="13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</row>
    <row r="615" spans="1:31" ht="13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</row>
    <row r="616" spans="1:31" ht="13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</row>
    <row r="617" spans="1:31" ht="13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</row>
    <row r="618" spans="1:31" ht="13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</row>
    <row r="619" spans="1:31" ht="13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</row>
    <row r="620" spans="1:31" ht="13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</row>
    <row r="621" spans="1:31" ht="13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</row>
    <row r="622" spans="1:31" ht="13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</row>
    <row r="623" spans="1:31" ht="13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</row>
    <row r="624" spans="1:31" ht="13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</row>
    <row r="625" spans="1:31" ht="13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</row>
    <row r="626" spans="1:31" ht="13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</row>
    <row r="627" spans="1:31" ht="13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</row>
    <row r="628" spans="1:31" ht="13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</row>
    <row r="629" spans="1:31" ht="13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</row>
    <row r="630" spans="1:31" ht="13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</row>
    <row r="631" spans="1:31" ht="13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</row>
    <row r="632" spans="1:31" ht="13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</row>
    <row r="633" spans="1:31" ht="13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</row>
    <row r="634" spans="1:31" ht="13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</row>
    <row r="635" spans="1:31" ht="13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</row>
    <row r="636" spans="1:31" ht="13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</row>
    <row r="637" spans="1:31" ht="13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</row>
    <row r="638" spans="1:31" ht="13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</row>
    <row r="639" spans="1:31" ht="13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</row>
    <row r="640" spans="1:31" ht="13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</row>
    <row r="641" spans="1:31" ht="13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</row>
    <row r="642" spans="1:31" ht="13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</row>
    <row r="643" spans="1:31" ht="13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</row>
    <row r="644" spans="1:31" ht="13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</row>
    <row r="645" spans="1:31" ht="13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</row>
    <row r="646" spans="1:31" ht="13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</row>
    <row r="647" spans="1:31" ht="13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</row>
    <row r="648" spans="1:31" ht="13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</row>
    <row r="649" spans="1:31" ht="13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</row>
    <row r="650" spans="1:31" ht="13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</row>
    <row r="651" spans="1:31" ht="13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</row>
    <row r="652" spans="1:31" ht="13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</row>
    <row r="653" spans="1:31" ht="13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</row>
    <row r="654" spans="1:31" ht="13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</row>
    <row r="655" spans="1:31" ht="13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</row>
    <row r="656" spans="1:31" ht="13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</row>
    <row r="657" spans="1:31" ht="13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</row>
    <row r="658" spans="1:31" ht="13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</row>
    <row r="659" spans="1:31" ht="13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</row>
    <row r="660" spans="1:31" ht="13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</row>
    <row r="661" spans="1:31" ht="13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</row>
    <row r="662" spans="1:31" ht="13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</row>
    <row r="663" spans="1:31" ht="13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</row>
    <row r="664" spans="1:31" ht="13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</row>
    <row r="665" spans="1:31" ht="13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</row>
    <row r="666" spans="1:31" ht="13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</row>
    <row r="667" spans="1:31" ht="13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</row>
    <row r="668" spans="1:31" ht="13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</row>
    <row r="669" spans="1:31" ht="13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</row>
    <row r="670" spans="1:31" ht="13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</row>
    <row r="671" spans="1:31" ht="13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</row>
    <row r="672" spans="1:31" ht="13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</row>
    <row r="673" spans="1:31" ht="13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</row>
    <row r="674" spans="1:31" ht="13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</row>
    <row r="675" spans="1:31" ht="13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</row>
    <row r="676" spans="1:31" ht="13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</row>
    <row r="677" spans="1:31" ht="13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</row>
    <row r="678" spans="1:31" ht="13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</row>
    <row r="679" spans="1:31" ht="13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</row>
    <row r="680" spans="1:31" ht="13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</row>
    <row r="681" spans="1:31" ht="13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</row>
    <row r="682" spans="1:31" ht="13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</row>
    <row r="683" spans="1:31" ht="13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</row>
    <row r="684" spans="1:31" ht="13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</row>
    <row r="685" spans="1:31" ht="13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</row>
    <row r="686" spans="1:31" ht="13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</row>
    <row r="687" spans="1:31" ht="13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</row>
    <row r="688" spans="1:31" ht="13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</row>
    <row r="689" spans="1:31" ht="13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</row>
    <row r="690" spans="1:31" ht="13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</row>
    <row r="691" spans="1:31" ht="13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</row>
    <row r="692" spans="1:31" ht="13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</row>
    <row r="693" spans="1:31" ht="13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</row>
    <row r="694" spans="1:31" ht="13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</row>
    <row r="695" spans="1:31" ht="13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</row>
    <row r="696" spans="1:31" ht="13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</row>
    <row r="697" spans="1:31" ht="13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</row>
    <row r="698" spans="1:31" ht="13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</row>
    <row r="699" spans="1:31" ht="13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</row>
    <row r="700" spans="1:31" ht="13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</row>
    <row r="701" spans="1:31" ht="13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</row>
    <row r="702" spans="1:31" ht="13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</row>
    <row r="703" spans="1:31" ht="13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</row>
    <row r="704" spans="1:31" ht="13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</row>
    <row r="705" spans="1:31" ht="13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</row>
    <row r="706" spans="1:31" ht="13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</row>
    <row r="707" spans="1:31" ht="13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</row>
    <row r="708" spans="1:31" ht="13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</row>
    <row r="709" spans="1:31" ht="13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</row>
    <row r="710" spans="1:31" ht="13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</row>
    <row r="711" spans="1:31" ht="13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</row>
    <row r="712" spans="1:31" ht="13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</row>
    <row r="713" spans="1:31" ht="13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</row>
    <row r="714" spans="1:31" ht="13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</row>
    <row r="715" spans="1:31" ht="13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</row>
    <row r="716" spans="1:31" ht="13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</row>
    <row r="717" spans="1:31" ht="13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</row>
    <row r="718" spans="1:31" ht="13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</row>
    <row r="719" spans="1:31" ht="13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</row>
    <row r="720" spans="1:31" ht="13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</row>
    <row r="721" spans="1:31" ht="13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</row>
    <row r="722" spans="1:31" ht="13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</row>
    <row r="723" spans="1:31" ht="13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</row>
    <row r="724" spans="1:31" ht="13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</row>
    <row r="725" spans="1:31" ht="13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</row>
    <row r="726" spans="1:31" ht="13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</row>
    <row r="727" spans="1:31" ht="13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</row>
    <row r="728" spans="1:31" ht="13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</row>
    <row r="729" spans="1:31" ht="13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</row>
    <row r="730" spans="1:31" ht="13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</row>
    <row r="731" spans="1:31" ht="13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</row>
    <row r="732" spans="1:31" ht="13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</row>
    <row r="733" spans="1:31" ht="13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</row>
    <row r="734" spans="1:31" ht="13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</row>
    <row r="735" spans="1:31" ht="13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</row>
    <row r="736" spans="1:31" ht="13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</row>
    <row r="737" spans="1:31" ht="13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</row>
    <row r="738" spans="1:31" ht="13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</row>
    <row r="739" spans="1:31" ht="13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</row>
    <row r="740" spans="1:31" ht="13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</row>
    <row r="741" spans="1:31" ht="13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</row>
    <row r="742" spans="1:31" ht="13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</row>
    <row r="743" spans="1:31" ht="13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</row>
    <row r="744" spans="1:31" ht="13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</row>
    <row r="745" spans="1:31" ht="13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</row>
    <row r="746" spans="1:31" ht="13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</row>
    <row r="747" spans="1:31" ht="13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</row>
    <row r="748" spans="1:31" ht="13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</row>
    <row r="749" spans="1:31" ht="13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</row>
    <row r="750" spans="1:31" ht="13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</row>
    <row r="751" spans="1:31" ht="13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</row>
    <row r="752" spans="1:31" ht="13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</row>
    <row r="753" spans="1:31" ht="13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</row>
    <row r="754" spans="1:31" ht="13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</row>
    <row r="755" spans="1:31" ht="13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</row>
    <row r="756" spans="1:31" ht="13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</row>
    <row r="757" spans="1:31" ht="13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</row>
    <row r="758" spans="1:31" ht="13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</row>
    <row r="759" spans="1:31" ht="13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</row>
    <row r="760" spans="1:31" ht="13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</row>
    <row r="761" spans="1:31" ht="13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</row>
    <row r="762" spans="1:31" ht="13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</row>
    <row r="763" spans="1:31" ht="13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</row>
    <row r="764" spans="1:31" ht="13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</row>
    <row r="765" spans="1:31" ht="13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</row>
    <row r="766" spans="1:31" ht="13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</row>
    <row r="767" spans="1:31" ht="13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</row>
    <row r="768" spans="1:31" ht="13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</row>
    <row r="769" spans="1:31" ht="13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</row>
    <row r="770" spans="1:31" ht="13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</row>
    <row r="771" spans="1:31" ht="13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</row>
    <row r="772" spans="1:31" ht="13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</row>
    <row r="773" spans="1:31" ht="13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</row>
    <row r="774" spans="1:31" ht="13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</row>
    <row r="775" spans="1:31" ht="13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</row>
    <row r="776" spans="1:31" ht="13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</row>
    <row r="777" spans="1:31" ht="13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</row>
    <row r="778" spans="1:31" ht="13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</row>
    <row r="779" spans="1:31" ht="13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</row>
    <row r="780" spans="1:31" ht="13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</row>
    <row r="781" spans="1:31" ht="13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</row>
    <row r="782" spans="1:31" ht="13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</row>
    <row r="783" spans="1:31" ht="13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</row>
    <row r="784" spans="1:31" ht="13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</row>
    <row r="785" spans="1:31" ht="13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</row>
    <row r="786" spans="1:31" ht="13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</row>
    <row r="787" spans="1:31" ht="13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</row>
    <row r="788" spans="1:31" ht="13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</row>
    <row r="789" spans="1:31" ht="13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</row>
    <row r="790" spans="1:31" ht="13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</row>
    <row r="791" spans="1:31" ht="13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</row>
    <row r="792" spans="1:31" ht="13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</row>
    <row r="793" spans="1:31" ht="13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</row>
    <row r="794" spans="1:31" ht="13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</row>
    <row r="795" spans="1:31" ht="13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</row>
    <row r="796" spans="1:31" ht="13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</row>
    <row r="797" spans="1:31" ht="13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</row>
    <row r="798" spans="1:31" ht="13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</row>
    <row r="799" spans="1:31" ht="13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</row>
    <row r="800" spans="1:31" ht="13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</row>
    <row r="801" spans="1:31" ht="13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</row>
    <row r="802" spans="1:31" ht="13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</row>
    <row r="803" spans="1:31" ht="13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</row>
    <row r="804" spans="1:31" ht="13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</row>
    <row r="805" spans="1:31" ht="13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</row>
    <row r="806" spans="1:31" ht="13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</row>
    <row r="807" spans="1:31" ht="13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</row>
    <row r="808" spans="1:31" ht="13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</row>
    <row r="809" spans="1:31" ht="13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</row>
    <row r="810" spans="1:31" ht="13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</row>
    <row r="811" spans="1:31" ht="13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</row>
    <row r="812" spans="1:31" ht="13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</row>
    <row r="813" spans="1:31" ht="13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</row>
    <row r="814" spans="1:31" ht="13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</row>
    <row r="815" spans="1:31" ht="13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</row>
    <row r="816" spans="1:31" ht="13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</row>
    <row r="817" spans="1:31" ht="13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</row>
    <row r="818" spans="1:31" ht="13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</row>
    <row r="819" spans="1:31" ht="13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</row>
    <row r="820" spans="1:31" ht="13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</row>
    <row r="821" spans="1:31" ht="13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</row>
    <row r="822" spans="1:31" ht="13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</row>
    <row r="823" spans="1:31" ht="13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</row>
    <row r="824" spans="1:31" ht="13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</row>
    <row r="825" spans="1:31" ht="13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</row>
    <row r="826" spans="1:31" ht="13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</row>
    <row r="827" spans="1:31" ht="13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</row>
    <row r="828" spans="1:31" ht="13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</row>
    <row r="829" spans="1:31" ht="13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</row>
    <row r="830" spans="1:31" ht="13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</row>
    <row r="831" spans="1:31" ht="13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</row>
    <row r="832" spans="1:31" ht="13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</row>
    <row r="833" spans="1:31" ht="13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</row>
    <row r="834" spans="1:31" ht="13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</row>
    <row r="835" spans="1:31" ht="13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</row>
    <row r="836" spans="1:31" ht="13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</row>
    <row r="837" spans="1:31" ht="13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</row>
    <row r="838" spans="1:31" ht="13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</row>
    <row r="839" spans="1:31" ht="13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</row>
    <row r="840" spans="1:31" ht="13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</row>
    <row r="841" spans="1:31" ht="13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</row>
    <row r="842" spans="1:31" ht="13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</row>
    <row r="843" spans="1:31" ht="13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</row>
    <row r="844" spans="1:31" ht="13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</row>
    <row r="845" spans="1:31" ht="13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</row>
    <row r="846" spans="1:31" ht="13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</row>
    <row r="847" spans="1:31" ht="13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</row>
    <row r="848" spans="1:31" ht="13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</row>
    <row r="849" spans="1:31" ht="13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</row>
    <row r="850" spans="1:31" ht="13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</row>
    <row r="851" spans="1:31" ht="13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</row>
    <row r="852" spans="1:31" ht="13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</row>
    <row r="853" spans="1:31" ht="13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</row>
    <row r="854" spans="1:31" ht="13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</row>
    <row r="855" spans="1:31" ht="13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</row>
    <row r="856" spans="1:31" ht="13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</row>
    <row r="857" spans="1:31" ht="13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</row>
    <row r="858" spans="1:31" ht="13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</row>
    <row r="859" spans="1:31" ht="13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</row>
    <row r="860" spans="1:31" ht="13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</row>
    <row r="861" spans="1:31" ht="13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</row>
    <row r="862" spans="1:31" ht="13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</row>
    <row r="863" spans="1:31" ht="13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</row>
    <row r="864" spans="1:31" ht="13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</row>
    <row r="865" spans="1:31" ht="13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</row>
    <row r="866" spans="1:31" ht="13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</row>
    <row r="867" spans="1:31" ht="13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</row>
    <row r="868" spans="1:31" ht="13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</row>
    <row r="869" spans="1:31" ht="13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</row>
    <row r="870" spans="1:31" ht="13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</row>
    <row r="871" spans="1:31" ht="13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</row>
    <row r="872" spans="1:31" ht="13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</row>
    <row r="873" spans="1:31" ht="13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</row>
    <row r="874" spans="1:31" ht="13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</row>
    <row r="875" spans="1:31" ht="13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</row>
    <row r="876" spans="1:31" ht="13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</row>
    <row r="877" spans="1:31" ht="13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</row>
    <row r="878" spans="1:31" ht="13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</row>
    <row r="879" spans="1:31" ht="13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</row>
    <row r="880" spans="1:31" ht="13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</row>
    <row r="881" spans="1:31" ht="13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</row>
    <row r="882" spans="1:31" ht="13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</row>
    <row r="883" spans="1:31" ht="13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</row>
    <row r="884" spans="1:31" ht="13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</row>
    <row r="885" spans="1:31" ht="13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</row>
    <row r="886" spans="1:31" ht="13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</row>
    <row r="887" spans="1:31" ht="13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</row>
    <row r="888" spans="1:31" ht="13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</row>
    <row r="889" spans="1:31" ht="13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</row>
    <row r="890" spans="1:31" ht="13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</row>
    <row r="891" spans="1:31" ht="13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</row>
    <row r="892" spans="1:31" ht="13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</row>
    <row r="893" spans="1:31" ht="13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</row>
    <row r="894" spans="1:31" ht="13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</row>
    <row r="895" spans="1:31" ht="13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</row>
    <row r="896" spans="1:31" ht="13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</row>
    <row r="897" spans="1:31" ht="13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</row>
    <row r="898" spans="1:31" ht="13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</row>
    <row r="899" spans="1:31" ht="13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</row>
    <row r="900" spans="1:31" ht="13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</row>
    <row r="901" spans="1:31" ht="13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</row>
    <row r="902" spans="1:31" ht="13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</row>
    <row r="903" spans="1:31" ht="13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</row>
    <row r="904" spans="1:31" ht="13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</row>
    <row r="905" spans="1:31" ht="13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</row>
    <row r="906" spans="1:31" ht="13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</row>
    <row r="907" spans="1:31" ht="13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</row>
    <row r="908" spans="1:31" ht="13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</row>
    <row r="909" spans="1:31" ht="13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</row>
    <row r="910" spans="1:31" ht="13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</row>
    <row r="911" spans="1:31" ht="13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</row>
    <row r="912" spans="1:31" ht="13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</row>
    <row r="913" spans="1:31" ht="13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</row>
    <row r="914" spans="1:31" ht="13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</row>
    <row r="915" spans="1:31" ht="13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</row>
    <row r="916" spans="1:31" ht="13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</row>
    <row r="917" spans="1:31" ht="13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</row>
    <row r="918" spans="1:31" ht="13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</row>
    <row r="919" spans="1:31" ht="13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</row>
    <row r="920" spans="1:31" ht="13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</row>
    <row r="921" spans="1:31" ht="13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</row>
    <row r="922" spans="1:31" ht="13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</row>
    <row r="923" spans="1:31" ht="13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</row>
    <row r="924" spans="1:31" ht="13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</row>
    <row r="925" spans="1:31" ht="13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</row>
    <row r="926" spans="1:31" ht="13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</row>
    <row r="927" spans="1:31" ht="13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</row>
    <row r="928" spans="1:31" ht="13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</row>
    <row r="929" spans="1:31" ht="13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</row>
    <row r="930" spans="1:31" ht="13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</row>
    <row r="931" spans="1:31" ht="13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</row>
    <row r="932" spans="1:31" ht="13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</row>
    <row r="933" spans="1:31" ht="13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</row>
    <row r="934" spans="1:31" ht="13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</row>
    <row r="935" spans="1:31" ht="13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</row>
    <row r="936" spans="1:31" ht="13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</row>
    <row r="937" spans="1:31" ht="13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</row>
    <row r="938" spans="1:31" ht="13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</row>
    <row r="939" spans="1:31" ht="13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</row>
    <row r="940" spans="1:31" ht="13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</row>
    <row r="941" spans="1:31" ht="13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</row>
    <row r="942" spans="1:31" ht="13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</row>
    <row r="943" spans="1:31" ht="13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</row>
    <row r="944" spans="1:31" ht="13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</row>
    <row r="945" spans="1:31" ht="13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</row>
    <row r="946" spans="1:31" ht="13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</row>
    <row r="947" spans="1:31" ht="13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</row>
    <row r="948" spans="1:31" ht="13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</row>
    <row r="949" spans="1:31" ht="13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</row>
    <row r="950" spans="1:31" ht="13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</row>
    <row r="951" spans="1:31" ht="13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</row>
    <row r="952" spans="1:31" ht="13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</row>
    <row r="953" spans="1:31" ht="13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</row>
    <row r="954" spans="1:31" ht="13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</row>
    <row r="955" spans="1:31" ht="13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</row>
    <row r="956" spans="1:31" ht="13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</row>
    <row r="957" spans="1:31" ht="13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</row>
    <row r="958" spans="1:31" ht="13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</row>
    <row r="959" spans="1:31" ht="13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</row>
    <row r="960" spans="1:31" ht="13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</row>
    <row r="961" spans="1:31" ht="13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</row>
    <row r="962" spans="1:31" ht="13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</row>
    <row r="963" spans="1:31" ht="13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</row>
    <row r="964" spans="1:31" ht="13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</row>
    <row r="965" spans="1:31" ht="13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</row>
    <row r="966" spans="1:31" ht="13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</row>
    <row r="967" spans="1:31" ht="13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</row>
    <row r="968" spans="1:31" ht="13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</row>
    <row r="969" spans="1:31" ht="13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</row>
    <row r="970" spans="1:31" ht="13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</row>
    <row r="971" spans="1:31" ht="13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</row>
    <row r="972" spans="1:31" ht="13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</row>
    <row r="973" spans="1:31" ht="13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</row>
    <row r="974" spans="1:31" ht="13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</row>
    <row r="975" spans="1:31" ht="13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</row>
    <row r="976" spans="1:31" ht="13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</row>
    <row r="977" spans="1:31" ht="13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</row>
    <row r="978" spans="1:31" ht="13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</row>
    <row r="979" spans="1:31" ht="13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</row>
    <row r="980" spans="1:31" ht="13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</row>
    <row r="981" spans="1:31" ht="13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</row>
    <row r="982" spans="1:31" ht="13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</row>
    <row r="983" spans="1:31" ht="13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</row>
    <row r="984" spans="1:31" ht="13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</row>
    <row r="985" spans="1:31" ht="13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</row>
    <row r="986" spans="1:31" ht="13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</row>
    <row r="987" spans="1:31" ht="13.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</row>
    <row r="988" spans="1:31" ht="13.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</row>
    <row r="989" spans="1:31" ht="13.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</row>
    <row r="990" spans="1:31" ht="13.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</row>
    <row r="991" spans="1:31" ht="13.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</row>
    <row r="992" spans="1:31" ht="13.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</row>
    <row r="993" spans="1:31" ht="13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</row>
    <row r="994" spans="1:31" ht="13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</row>
    <row r="995" spans="1:31" ht="13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</row>
    <row r="996" spans="1:31" ht="13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</row>
    <row r="997" spans="1:31" ht="13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</row>
    <row r="998" spans="1:31" ht="13.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</row>
    <row r="999" spans="1:31" ht="13.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</row>
    <row r="1000" spans="1:31" ht="13.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</row>
    <row r="1001" spans="1:31" ht="13.2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</row>
    <row r="1002" spans="1:31" ht="13.2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</row>
  </sheetData>
  <mergeCells count="16">
    <mergeCell ref="K8:L8"/>
    <mergeCell ref="K4:L4"/>
    <mergeCell ref="K14:L14"/>
    <mergeCell ref="K3:L3"/>
    <mergeCell ref="K6:L6"/>
    <mergeCell ref="K5:L5"/>
    <mergeCell ref="K7:L7"/>
    <mergeCell ref="K13:L13"/>
    <mergeCell ref="K10:L10"/>
    <mergeCell ref="K11:L11"/>
    <mergeCell ref="K12:L12"/>
    <mergeCell ref="K17:L17"/>
    <mergeCell ref="K18:L18"/>
    <mergeCell ref="K15:L15"/>
    <mergeCell ref="K16:L16"/>
    <mergeCell ref="K9:L9"/>
  </mergeCells>
  <conditionalFormatting sqref="N1">
    <cfRule type="cellIs" dxfId="12" priority="6" operator="equal">
      <formula>"ACC"</formula>
    </cfRule>
  </conditionalFormatting>
  <conditionalFormatting sqref="N1">
    <cfRule type="cellIs" dxfId="11" priority="3" operator="equal">
      <formula>"Know"</formula>
    </cfRule>
    <cfRule type="cellIs" dxfId="10" priority="4" operator="equal">
      <formula>"Know"</formula>
    </cfRule>
    <cfRule type="cellIs" dxfId="9" priority="5" operator="equal">
      <formula>"ACC"</formula>
    </cfRule>
  </conditionalFormatting>
  <conditionalFormatting sqref="N1">
    <cfRule type="cellIs" dxfId="8" priority="2" operator="equal">
      <formula>"ACE"</formula>
    </cfRule>
  </conditionalFormatting>
  <conditionalFormatting sqref="N1">
    <cfRule type="cellIs" dxfId="7" priority="1" operator="equal">
      <formula>"Know"</formula>
    </cfRule>
  </conditionalFormatting>
  <hyperlinks>
    <hyperlink ref="K10:L10" r:id="rId1" display="Multi U training contest"/>
    <hyperlink ref="K11:L11" r:id="rId2" display="USACO Camp"/>
    <hyperlink ref="K12:L12" r:id="rId3" display="skywalkert"/>
    <hyperlink ref="K13:L13" r:id="rId4" display="PA"/>
    <hyperlink ref="K14:L14" r:id="rId5" display="cz_xuyixuan"/>
    <hyperlink ref="K15" r:id="rId6" display="https://oi-wiki.org/intro/oi/"/>
    <hyperlink ref="K15:L15" r:id="rId7" display="oiwiki"/>
    <hyperlink ref="K16:L16" r:id="rId8" display="ROI Archive"/>
    <hyperlink ref="K17:L17" r:id="rId9" location="/" display="oi archive"/>
    <hyperlink ref="K18:L18" r:id="rId10" display="luogu"/>
  </hyperlinks>
  <pageMargins left="0.7" right="0.7" top="0.75" bottom="0.75" header="0.3" footer="0.3"/>
  <pageSetup paperSize="9" orientation="portrait" horizontalDpi="0" verticalDpi="0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2" zoomScaleNormal="100" workbookViewId="0">
      <selection activeCell="D32" sqref="D32"/>
    </sheetView>
  </sheetViews>
  <sheetFormatPr defaultColWidth="12.88671875" defaultRowHeight="14.4"/>
  <cols>
    <col min="1" max="1" width="12.88671875" customWidth="1"/>
    <col min="2" max="2" width="11.88671875" customWidth="1"/>
    <col min="5" max="5" width="15.21875" customWidth="1"/>
    <col min="7" max="7" width="14.77734375" bestFit="1" customWidth="1"/>
    <col min="12" max="12" width="16.21875" bestFit="1" customWidth="1"/>
  </cols>
  <sheetData>
    <row r="1" spans="1:14">
      <c r="A1" s="2" t="s">
        <v>651</v>
      </c>
      <c r="B1" s="81" t="s">
        <v>3</v>
      </c>
      <c r="C1" s="82" t="s">
        <v>4</v>
      </c>
      <c r="D1" s="81" t="s">
        <v>5</v>
      </c>
      <c r="E1" s="82" t="s">
        <v>6</v>
      </c>
      <c r="F1" s="81" t="s">
        <v>7</v>
      </c>
      <c r="G1" s="82" t="s">
        <v>8</v>
      </c>
      <c r="H1" s="81" t="s">
        <v>587</v>
      </c>
      <c r="I1" s="82" t="s">
        <v>586</v>
      </c>
      <c r="J1" s="81" t="s">
        <v>640</v>
      </c>
      <c r="K1" s="82" t="s">
        <v>641</v>
      </c>
      <c r="L1" s="81" t="s">
        <v>642</v>
      </c>
      <c r="M1" s="82" t="s">
        <v>643</v>
      </c>
      <c r="N1" s="81" t="s">
        <v>644</v>
      </c>
    </row>
    <row r="2" spans="1:14">
      <c r="A2" s="30" t="s">
        <v>650</v>
      </c>
      <c r="B2" s="2" t="s">
        <v>697</v>
      </c>
      <c r="C2" s="28"/>
      <c r="D2" s="79" t="s">
        <v>698</v>
      </c>
      <c r="E2" s="2" t="s">
        <v>699</v>
      </c>
      <c r="F2" s="4"/>
      <c r="G2" s="32" t="s">
        <v>700</v>
      </c>
      <c r="H2" s="28"/>
      <c r="I2" s="32" t="s">
        <v>701</v>
      </c>
      <c r="J2" s="4"/>
      <c r="K2" s="13" t="s">
        <v>702</v>
      </c>
      <c r="L2" s="13" t="s">
        <v>703</v>
      </c>
      <c r="M2" s="80"/>
      <c r="N2" s="80"/>
    </row>
    <row r="3" spans="1:14">
      <c r="A3" s="78" t="s">
        <v>649</v>
      </c>
      <c r="B3" s="4"/>
      <c r="C3" s="101" t="s">
        <v>709</v>
      </c>
      <c r="D3" s="4"/>
      <c r="E3" s="29" t="s">
        <v>708</v>
      </c>
      <c r="F3" s="4"/>
      <c r="G3" s="31" t="s">
        <v>707</v>
      </c>
      <c r="H3" s="4"/>
      <c r="I3" s="4"/>
      <c r="J3" s="32" t="s">
        <v>706</v>
      </c>
      <c r="K3" s="4"/>
      <c r="L3" s="2" t="s">
        <v>705</v>
      </c>
      <c r="M3" s="92" t="s">
        <v>704</v>
      </c>
      <c r="N3" s="80"/>
    </row>
    <row r="4" spans="1:14">
      <c r="A4" s="30" t="s">
        <v>648</v>
      </c>
      <c r="B4" s="168" t="s">
        <v>646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70"/>
    </row>
    <row r="5" spans="1:14">
      <c r="A5" s="78" t="s">
        <v>647</v>
      </c>
      <c r="B5" s="168" t="s">
        <v>710</v>
      </c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spans="1:14">
      <c r="A6" s="30" t="s">
        <v>679</v>
      </c>
      <c r="B6" s="28"/>
      <c r="C6" s="77" t="s">
        <v>681</v>
      </c>
      <c r="D6" s="2" t="s">
        <v>683</v>
      </c>
      <c r="E6" s="28"/>
      <c r="F6" s="2" t="s">
        <v>680</v>
      </c>
      <c r="G6" s="28"/>
      <c r="H6" s="4"/>
      <c r="I6" s="28"/>
      <c r="J6" s="30" t="s">
        <v>682</v>
      </c>
      <c r="K6" s="4"/>
      <c r="L6" s="32" t="s">
        <v>778</v>
      </c>
      <c r="M6" s="80"/>
      <c r="N6" s="80"/>
    </row>
    <row r="7" spans="1:14">
      <c r="A7" s="78" t="s">
        <v>758</v>
      </c>
      <c r="B7" s="29"/>
      <c r="C7" s="4"/>
      <c r="D7" s="29"/>
      <c r="E7" s="4"/>
      <c r="F7" s="2"/>
      <c r="G7" s="32" t="s">
        <v>777</v>
      </c>
      <c r="H7" s="2"/>
      <c r="I7" s="29"/>
      <c r="J7" s="28"/>
      <c r="K7" s="28"/>
      <c r="L7" s="83"/>
      <c r="M7" s="80"/>
      <c r="N7" s="80"/>
    </row>
    <row r="8" spans="1:14">
      <c r="A8" s="30" t="s">
        <v>858</v>
      </c>
      <c r="B8" s="168" t="s">
        <v>646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70"/>
    </row>
    <row r="9" spans="1:14">
      <c r="A9" s="78" t="s">
        <v>859</v>
      </c>
      <c r="B9" s="171" t="s">
        <v>1302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3"/>
    </row>
    <row r="10" spans="1:14">
      <c r="A10" s="3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7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3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8" spans="9:9">
      <c r="I18" s="89" t="s">
        <v>611</v>
      </c>
    </row>
    <row r="19" spans="9:9">
      <c r="I19" s="98" t="s">
        <v>11</v>
      </c>
    </row>
    <row r="20" spans="9:9">
      <c r="I20" s="99" t="s">
        <v>591</v>
      </c>
    </row>
    <row r="21" spans="9:9">
      <c r="I21" s="97" t="s">
        <v>9</v>
      </c>
    </row>
    <row r="22" spans="9:9">
      <c r="I22" s="27" t="s">
        <v>612</v>
      </c>
    </row>
    <row r="23" spans="9:9">
      <c r="I23" s="43" t="s">
        <v>613</v>
      </c>
    </row>
    <row r="24" spans="9:9">
      <c r="I24" s="44" t="s">
        <v>554</v>
      </c>
    </row>
    <row r="25" spans="9:9">
      <c r="I25" s="45" t="s">
        <v>10</v>
      </c>
    </row>
    <row r="26" spans="9:9">
      <c r="I26" s="20" t="s">
        <v>12</v>
      </c>
    </row>
    <row r="27" spans="9:9">
      <c r="I27" s="46" t="s">
        <v>539</v>
      </c>
    </row>
    <row r="28" spans="9:9">
      <c r="I28" s="68" t="s">
        <v>629</v>
      </c>
    </row>
    <row r="29" spans="9:9">
      <c r="I29" s="47" t="s">
        <v>589</v>
      </c>
    </row>
    <row r="30" spans="9:9">
      <c r="I30" s="59" t="s">
        <v>620</v>
      </c>
    </row>
  </sheetData>
  <mergeCells count="4">
    <mergeCell ref="B4:N4"/>
    <mergeCell ref="B5:N5"/>
    <mergeCell ref="B8:N8"/>
    <mergeCell ref="B9:N9"/>
  </mergeCells>
  <conditionalFormatting sqref="I18">
    <cfRule type="cellIs" dxfId="6" priority="6" operator="equal">
      <formula>"ACC"</formula>
    </cfRule>
  </conditionalFormatting>
  <conditionalFormatting sqref="I18">
    <cfRule type="cellIs" dxfId="5" priority="3" operator="equal">
      <formula>"Know"</formula>
    </cfRule>
    <cfRule type="cellIs" dxfId="4" priority="4" operator="equal">
      <formula>"Know"</formula>
    </cfRule>
    <cfRule type="cellIs" dxfId="3" priority="5" operator="equal">
      <formula>"ACC"</formula>
    </cfRule>
  </conditionalFormatting>
  <conditionalFormatting sqref="I18">
    <cfRule type="cellIs" dxfId="2" priority="2" operator="equal">
      <formula>"ACE"</formula>
    </cfRule>
  </conditionalFormatting>
  <conditionalFormatting sqref="I18">
    <cfRule type="cellIs" dxfId="1" priority="1" operator="equal">
      <formula>"Know"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3" sqref="I23"/>
    </sheetView>
  </sheetViews>
  <sheetFormatPr defaultRowHeight="14.4"/>
  <cols>
    <col min="1" max="1" width="10.33203125" bestFit="1" customWidth="1"/>
    <col min="3" max="3" width="15.6640625" style="111" bestFit="1" customWidth="1"/>
  </cols>
  <sheetData>
    <row r="1" spans="1:9">
      <c r="A1" s="2" t="s">
        <v>2</v>
      </c>
      <c r="B1" s="2" t="s">
        <v>793</v>
      </c>
      <c r="C1" s="109" t="s">
        <v>812</v>
      </c>
      <c r="D1" s="2" t="s">
        <v>810</v>
      </c>
      <c r="E1" s="2" t="s">
        <v>794</v>
      </c>
      <c r="F1" s="2" t="s">
        <v>795</v>
      </c>
      <c r="G1" s="2" t="s">
        <v>796</v>
      </c>
      <c r="H1" s="2" t="s">
        <v>813</v>
      </c>
      <c r="I1" s="120" t="s">
        <v>833</v>
      </c>
    </row>
    <row r="2" spans="1:9">
      <c r="A2" s="114">
        <v>1</v>
      </c>
      <c r="B2" s="114">
        <v>13</v>
      </c>
      <c r="C2" s="115" t="s">
        <v>798</v>
      </c>
      <c r="D2" s="114">
        <v>2</v>
      </c>
      <c r="E2" s="114">
        <v>3421</v>
      </c>
      <c r="F2" s="114">
        <v>3421</v>
      </c>
      <c r="G2" s="114">
        <v>8</v>
      </c>
      <c r="H2" s="114">
        <v>3</v>
      </c>
      <c r="I2" s="122" t="s">
        <v>835</v>
      </c>
    </row>
    <row r="3" spans="1:9">
      <c r="A3" s="114">
        <v>2</v>
      </c>
      <c r="B3" s="114">
        <v>62</v>
      </c>
      <c r="C3" s="115" t="s">
        <v>799</v>
      </c>
      <c r="D3" s="114">
        <v>2</v>
      </c>
      <c r="E3" s="114">
        <v>2999</v>
      </c>
      <c r="F3" s="114">
        <v>2999</v>
      </c>
      <c r="G3" s="114">
        <v>9</v>
      </c>
      <c r="H3" s="114">
        <v>12</v>
      </c>
      <c r="I3" s="122" t="s">
        <v>835</v>
      </c>
    </row>
    <row r="4" spans="1:9">
      <c r="A4" s="112">
        <v>3</v>
      </c>
      <c r="B4" s="112">
        <v>64</v>
      </c>
      <c r="C4" s="113" t="s">
        <v>800</v>
      </c>
      <c r="D4" s="112">
        <v>1</v>
      </c>
      <c r="E4" s="112">
        <v>2989</v>
      </c>
      <c r="F4" s="112">
        <v>3023</v>
      </c>
      <c r="G4" s="112">
        <v>24</v>
      </c>
      <c r="H4" s="112">
        <v>16</v>
      </c>
      <c r="I4" s="121" t="s">
        <v>835</v>
      </c>
    </row>
    <row r="5" spans="1:9">
      <c r="A5" s="112">
        <v>4</v>
      </c>
      <c r="B5" s="112">
        <v>69</v>
      </c>
      <c r="C5" s="113" t="s">
        <v>801</v>
      </c>
      <c r="D5" s="112">
        <v>1</v>
      </c>
      <c r="E5" s="112">
        <v>2964</v>
      </c>
      <c r="F5" s="112">
        <v>2964</v>
      </c>
      <c r="G5" s="112">
        <v>9</v>
      </c>
      <c r="H5" s="112">
        <v>8</v>
      </c>
      <c r="I5" s="121" t="s">
        <v>835</v>
      </c>
    </row>
    <row r="6" spans="1:9">
      <c r="A6" s="112">
        <v>5</v>
      </c>
      <c r="B6" s="112">
        <v>118</v>
      </c>
      <c r="C6" s="113" t="s">
        <v>811</v>
      </c>
      <c r="D6" s="112">
        <v>1</v>
      </c>
      <c r="E6" s="112">
        <v>2847</v>
      </c>
      <c r="F6" s="112">
        <v>2859</v>
      </c>
      <c r="G6" s="112">
        <v>52</v>
      </c>
      <c r="H6" s="112">
        <v>24</v>
      </c>
      <c r="I6" s="121" t="s">
        <v>835</v>
      </c>
    </row>
    <row r="7" spans="1:9">
      <c r="A7" s="112">
        <v>6</v>
      </c>
      <c r="B7" s="112">
        <v>126</v>
      </c>
      <c r="C7" s="113" t="s">
        <v>804</v>
      </c>
      <c r="D7" s="112">
        <v>1</v>
      </c>
      <c r="E7" s="112">
        <v>2825</v>
      </c>
      <c r="F7" s="112">
        <v>2893</v>
      </c>
      <c r="G7" s="112">
        <v>17</v>
      </c>
      <c r="H7" s="112">
        <v>12</v>
      </c>
      <c r="I7" s="121" t="s">
        <v>835</v>
      </c>
    </row>
    <row r="8" spans="1:9">
      <c r="A8" s="114">
        <v>7</v>
      </c>
      <c r="B8" s="114">
        <v>133</v>
      </c>
      <c r="C8" s="115" t="s">
        <v>808</v>
      </c>
      <c r="D8" s="114">
        <v>2</v>
      </c>
      <c r="E8" s="114">
        <v>2817</v>
      </c>
      <c r="F8" s="114">
        <v>2817</v>
      </c>
      <c r="G8" s="114">
        <v>27</v>
      </c>
      <c r="H8" s="114">
        <v>19</v>
      </c>
      <c r="I8" s="122" t="s">
        <v>835</v>
      </c>
    </row>
    <row r="9" spans="1:9">
      <c r="A9" s="112">
        <v>8</v>
      </c>
      <c r="B9" s="112">
        <v>138</v>
      </c>
      <c r="C9" s="113" t="s">
        <v>802</v>
      </c>
      <c r="D9" s="112">
        <v>1</v>
      </c>
      <c r="E9" s="112">
        <v>2794</v>
      </c>
      <c r="F9" s="112">
        <v>2851</v>
      </c>
      <c r="G9" s="112">
        <v>61</v>
      </c>
      <c r="H9" s="112">
        <v>23</v>
      </c>
      <c r="I9" s="121" t="s">
        <v>835</v>
      </c>
    </row>
    <row r="10" spans="1:9">
      <c r="A10" s="112">
        <v>9</v>
      </c>
      <c r="B10" s="112">
        <v>143</v>
      </c>
      <c r="C10" s="113" t="s">
        <v>803</v>
      </c>
      <c r="D10" s="112">
        <v>1</v>
      </c>
      <c r="E10" s="112">
        <v>2784</v>
      </c>
      <c r="F10" s="112">
        <v>2882</v>
      </c>
      <c r="G10" s="112">
        <v>44</v>
      </c>
      <c r="H10" s="112">
        <v>15</v>
      </c>
      <c r="I10" s="121" t="s">
        <v>835</v>
      </c>
    </row>
    <row r="11" spans="1:9">
      <c r="A11" s="112">
        <v>10</v>
      </c>
      <c r="B11" s="112">
        <v>155</v>
      </c>
      <c r="C11" s="113" t="s">
        <v>832</v>
      </c>
      <c r="D11" s="112">
        <v>1</v>
      </c>
      <c r="E11" s="112">
        <v>2750</v>
      </c>
      <c r="F11" s="112">
        <v>2750</v>
      </c>
      <c r="G11" s="112">
        <v>19</v>
      </c>
      <c r="H11" s="112">
        <v>20</v>
      </c>
      <c r="I11" s="121" t="s">
        <v>835</v>
      </c>
    </row>
    <row r="12" spans="1:9">
      <c r="A12" s="12"/>
      <c r="B12" s="12"/>
      <c r="C12" s="110"/>
      <c r="D12" s="12"/>
      <c r="E12" s="12"/>
      <c r="F12" s="12"/>
      <c r="G12" s="12"/>
      <c r="H12" s="12"/>
    </row>
    <row r="13" spans="1:9">
      <c r="A13" s="2" t="s">
        <v>797</v>
      </c>
      <c r="B13" s="2" t="s">
        <v>793</v>
      </c>
      <c r="C13" s="109" t="s">
        <v>812</v>
      </c>
      <c r="D13" s="2" t="s">
        <v>810</v>
      </c>
      <c r="E13" s="2" t="s">
        <v>794</v>
      </c>
      <c r="F13" s="2" t="s">
        <v>795</v>
      </c>
      <c r="G13" s="2" t="s">
        <v>796</v>
      </c>
      <c r="H13" s="2" t="s">
        <v>813</v>
      </c>
      <c r="I13" s="13" t="s">
        <v>833</v>
      </c>
    </row>
    <row r="14" spans="1:9">
      <c r="A14" s="112">
        <v>1</v>
      </c>
      <c r="B14" s="112">
        <v>12</v>
      </c>
      <c r="C14" s="112" t="s">
        <v>803</v>
      </c>
      <c r="D14" s="112">
        <v>1</v>
      </c>
      <c r="E14" s="112">
        <v>3119</v>
      </c>
      <c r="F14" s="112">
        <v>3187</v>
      </c>
      <c r="G14" s="112">
        <v>101</v>
      </c>
      <c r="H14" s="112">
        <v>2</v>
      </c>
      <c r="I14" s="121" t="s">
        <v>835</v>
      </c>
    </row>
    <row r="15" spans="1:9">
      <c r="A15" s="114">
        <v>2</v>
      </c>
      <c r="B15" s="114">
        <v>26</v>
      </c>
      <c r="C15" s="115" t="s">
        <v>814</v>
      </c>
      <c r="D15" s="114">
        <v>4</v>
      </c>
      <c r="E15" s="114">
        <v>2970</v>
      </c>
      <c r="F15" s="114">
        <v>2970</v>
      </c>
      <c r="G15" s="114">
        <v>34</v>
      </c>
      <c r="H15" s="114">
        <v>6</v>
      </c>
      <c r="I15" s="122" t="s">
        <v>835</v>
      </c>
    </row>
    <row r="16" spans="1:9">
      <c r="A16" s="114">
        <v>3</v>
      </c>
      <c r="B16" s="114">
        <v>28</v>
      </c>
      <c r="C16" s="115" t="s">
        <v>798</v>
      </c>
      <c r="D16" s="114">
        <v>2</v>
      </c>
      <c r="E16" s="114">
        <v>2928</v>
      </c>
      <c r="F16" s="114">
        <v>3095</v>
      </c>
      <c r="G16" s="114">
        <v>17</v>
      </c>
      <c r="H16" s="114">
        <v>1</v>
      </c>
      <c r="I16" s="122" t="s">
        <v>835</v>
      </c>
    </row>
    <row r="17" spans="1:9">
      <c r="A17" s="112">
        <v>4</v>
      </c>
      <c r="B17" s="112">
        <v>37</v>
      </c>
      <c r="C17" s="112" t="s">
        <v>807</v>
      </c>
      <c r="D17" s="112">
        <v>1</v>
      </c>
      <c r="E17" s="112">
        <v>2865</v>
      </c>
      <c r="F17" s="112">
        <v>2865</v>
      </c>
      <c r="G17" s="112">
        <v>32</v>
      </c>
      <c r="H17" s="112">
        <v>4</v>
      </c>
      <c r="I17" s="121" t="s">
        <v>1359</v>
      </c>
    </row>
    <row r="18" spans="1:9">
      <c r="A18" s="112">
        <v>5</v>
      </c>
      <c r="B18" s="112">
        <v>44</v>
      </c>
      <c r="C18" s="112" t="s">
        <v>806</v>
      </c>
      <c r="D18" s="112">
        <v>1</v>
      </c>
      <c r="E18" s="112">
        <v>2844</v>
      </c>
      <c r="F18" s="112">
        <v>2860</v>
      </c>
      <c r="G18" s="112">
        <v>58</v>
      </c>
      <c r="H18" s="112">
        <v>3</v>
      </c>
      <c r="I18" s="121" t="s">
        <v>834</v>
      </c>
    </row>
    <row r="19" spans="1:9">
      <c r="A19" s="114">
        <v>6</v>
      </c>
      <c r="B19" s="114">
        <v>68</v>
      </c>
      <c r="C19" s="115" t="s">
        <v>799</v>
      </c>
      <c r="D19" s="114">
        <v>2</v>
      </c>
      <c r="E19" s="114">
        <v>2762</v>
      </c>
      <c r="F19" s="114">
        <v>2767</v>
      </c>
      <c r="G19" s="114">
        <v>50</v>
      </c>
      <c r="H19" s="114">
        <v>6</v>
      </c>
      <c r="I19" s="122" t="s">
        <v>834</v>
      </c>
    </row>
    <row r="20" spans="1:9">
      <c r="A20" s="112">
        <v>7</v>
      </c>
      <c r="B20" s="112">
        <v>83</v>
      </c>
      <c r="C20" s="112" t="s">
        <v>809</v>
      </c>
      <c r="D20" s="112">
        <v>1</v>
      </c>
      <c r="E20" s="112">
        <v>2727</v>
      </c>
      <c r="F20" s="112">
        <v>2746</v>
      </c>
      <c r="G20" s="112">
        <v>23</v>
      </c>
      <c r="H20" s="112">
        <v>5</v>
      </c>
      <c r="I20" s="121" t="s">
        <v>835</v>
      </c>
    </row>
    <row r="21" spans="1:9">
      <c r="A21" s="112">
        <v>8</v>
      </c>
      <c r="B21" s="112">
        <v>84</v>
      </c>
      <c r="C21" s="112" t="s">
        <v>815</v>
      </c>
      <c r="D21" s="112">
        <v>1</v>
      </c>
      <c r="E21" s="112">
        <v>2726</v>
      </c>
      <c r="F21" s="112">
        <v>2726</v>
      </c>
      <c r="G21" s="112">
        <v>13</v>
      </c>
      <c r="H21" s="112">
        <v>10</v>
      </c>
      <c r="I21" s="121" t="s">
        <v>835</v>
      </c>
    </row>
    <row r="22" spans="1:9">
      <c r="A22" s="114">
        <v>9</v>
      </c>
      <c r="B22" s="114">
        <v>88</v>
      </c>
      <c r="C22" s="115" t="s">
        <v>805</v>
      </c>
      <c r="D22" s="114">
        <v>3</v>
      </c>
      <c r="E22" s="114">
        <v>2720</v>
      </c>
      <c r="F22" s="114">
        <v>2720</v>
      </c>
      <c r="G22" s="114">
        <v>99</v>
      </c>
      <c r="H22" s="114">
        <v>4</v>
      </c>
      <c r="I22" s="122" t="s">
        <v>835</v>
      </c>
    </row>
    <row r="23" spans="1:9">
      <c r="A23" s="114">
        <v>10</v>
      </c>
      <c r="B23" s="114">
        <v>121</v>
      </c>
      <c r="C23" s="114" t="s">
        <v>1357</v>
      </c>
      <c r="D23" s="114">
        <v>2</v>
      </c>
      <c r="E23" s="114">
        <v>2664</v>
      </c>
      <c r="F23" s="114">
        <v>2664</v>
      </c>
      <c r="G23" s="114">
        <v>49</v>
      </c>
      <c r="H23" s="114">
        <v>21</v>
      </c>
      <c r="I23" s="122" t="s">
        <v>1358</v>
      </c>
    </row>
  </sheetData>
  <sortState ref="A14:I23">
    <sortCondition descending="1" ref="E14"/>
  </sortState>
  <pageMargins left="0.7" right="0.7" top="0.75" bottom="0.75" header="0.3" footer="0.3"/>
  <ignoredErrors>
    <ignoredError sqref="I2 I14 I3:I1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46" workbookViewId="0">
      <selection activeCell="C55" sqref="C55"/>
    </sheetView>
  </sheetViews>
  <sheetFormatPr defaultRowHeight="14.4"/>
  <cols>
    <col min="1" max="1" width="5.44140625" bestFit="1" customWidth="1"/>
    <col min="2" max="2" width="7.77734375" bestFit="1" customWidth="1"/>
    <col min="3" max="3" width="11.88671875" bestFit="1" customWidth="1"/>
    <col min="5" max="5" width="48.109375" bestFit="1" customWidth="1"/>
    <col min="6" max="6" width="9.21875" bestFit="1" customWidth="1"/>
    <col min="7" max="7" width="53.44140625" bestFit="1" customWidth="1"/>
    <col min="8" max="8" width="5.21875" customWidth="1"/>
    <col min="9" max="9" width="9.21875" bestFit="1" customWidth="1"/>
    <col min="10" max="10" width="54.5546875" bestFit="1" customWidth="1"/>
    <col min="11" max="11" width="8.88671875" style="127"/>
  </cols>
  <sheetData>
    <row r="1" spans="1:11" ht="37.950000000000003" customHeight="1">
      <c r="A1" s="141" t="s">
        <v>1265</v>
      </c>
      <c r="B1" s="141" t="s">
        <v>1264</v>
      </c>
      <c r="C1" s="142" t="s">
        <v>1263</v>
      </c>
      <c r="D1" s="141" t="s">
        <v>1262</v>
      </c>
      <c r="E1" s="141" t="s">
        <v>1259</v>
      </c>
      <c r="F1" s="141" t="s">
        <v>1261</v>
      </c>
      <c r="G1" s="141" t="s">
        <v>1259</v>
      </c>
      <c r="H1" s="141"/>
      <c r="I1" s="141" t="s">
        <v>1260</v>
      </c>
      <c r="J1" s="141" t="s">
        <v>1259</v>
      </c>
    </row>
    <row r="2" spans="1:11">
      <c r="A2" s="136">
        <v>1</v>
      </c>
      <c r="B2" s="136" t="s">
        <v>1258</v>
      </c>
      <c r="C2" s="137" t="s">
        <v>913</v>
      </c>
      <c r="D2" s="136" t="s">
        <v>1257</v>
      </c>
      <c r="E2" s="135" t="s">
        <v>1256</v>
      </c>
      <c r="F2" s="136" t="s">
        <v>1255</v>
      </c>
      <c r="G2" s="127" t="s">
        <v>1254</v>
      </c>
      <c r="H2" s="127"/>
      <c r="I2" s="128" t="s">
        <v>1253</v>
      </c>
      <c r="J2" s="140" t="s">
        <v>1252</v>
      </c>
      <c r="K2" s="127" t="s">
        <v>1174</v>
      </c>
    </row>
    <row r="3" spans="1:11">
      <c r="A3" s="136">
        <v>2</v>
      </c>
      <c r="B3" s="136" t="s">
        <v>1251</v>
      </c>
      <c r="C3" s="137" t="s">
        <v>913</v>
      </c>
      <c r="D3" s="136" t="s">
        <v>1250</v>
      </c>
      <c r="E3" s="135" t="s">
        <v>1249</v>
      </c>
      <c r="F3" s="136" t="s">
        <v>1248</v>
      </c>
      <c r="G3" s="127" t="s">
        <v>1247</v>
      </c>
      <c r="H3" s="127" t="s">
        <v>1174</v>
      </c>
      <c r="I3" s="128" t="s">
        <v>1246</v>
      </c>
      <c r="J3" s="135" t="s">
        <v>1245</v>
      </c>
      <c r="K3" s="127" t="s">
        <v>1174</v>
      </c>
    </row>
    <row r="4" spans="1:11">
      <c r="A4" s="136">
        <v>3</v>
      </c>
      <c r="B4" s="136" t="s">
        <v>1244</v>
      </c>
      <c r="C4" s="137" t="s">
        <v>913</v>
      </c>
      <c r="D4" s="136" t="s">
        <v>1243</v>
      </c>
      <c r="E4" s="135" t="s">
        <v>1242</v>
      </c>
      <c r="F4" s="102" t="s">
        <v>1241</v>
      </c>
      <c r="G4" s="127" t="s">
        <v>1240</v>
      </c>
      <c r="H4" s="127" t="s">
        <v>1174</v>
      </c>
      <c r="I4" s="102" t="s">
        <v>1239</v>
      </c>
      <c r="J4" s="135" t="s">
        <v>1238</v>
      </c>
      <c r="K4" s="127" t="s">
        <v>1174</v>
      </c>
    </row>
    <row r="5" spans="1:11">
      <c r="A5" s="136">
        <v>4</v>
      </c>
      <c r="B5" s="136" t="s">
        <v>1237</v>
      </c>
      <c r="C5" s="137" t="s">
        <v>913</v>
      </c>
      <c r="D5" s="136" t="s">
        <v>1236</v>
      </c>
      <c r="E5" s="135" t="s">
        <v>1235</v>
      </c>
      <c r="F5" s="136" t="s">
        <v>1234</v>
      </c>
      <c r="G5" s="127" t="s">
        <v>1233</v>
      </c>
      <c r="H5" s="127"/>
      <c r="I5" s="128" t="s">
        <v>1232</v>
      </c>
      <c r="J5" s="135" t="s">
        <v>1231</v>
      </c>
    </row>
    <row r="6" spans="1:11">
      <c r="A6" s="136">
        <v>5</v>
      </c>
      <c r="B6" s="136" t="s">
        <v>1230</v>
      </c>
      <c r="C6" s="137" t="s">
        <v>913</v>
      </c>
      <c r="D6" s="136" t="s">
        <v>1229</v>
      </c>
      <c r="E6" s="135" t="s">
        <v>1228</v>
      </c>
      <c r="F6" s="102" t="s">
        <v>1227</v>
      </c>
      <c r="G6" s="127" t="s">
        <v>1226</v>
      </c>
      <c r="H6" s="127"/>
      <c r="I6" s="102" t="s">
        <v>1225</v>
      </c>
      <c r="J6" s="135" t="s">
        <v>1224</v>
      </c>
    </row>
    <row r="7" spans="1:11">
      <c r="A7" s="136">
        <v>6</v>
      </c>
      <c r="B7" s="136" t="s">
        <v>1223</v>
      </c>
      <c r="C7" s="137" t="s">
        <v>913</v>
      </c>
      <c r="D7" s="136" t="s">
        <v>1222</v>
      </c>
      <c r="E7" s="135" t="s">
        <v>1221</v>
      </c>
      <c r="F7" s="136" t="s">
        <v>1220</v>
      </c>
      <c r="G7" s="127" t="s">
        <v>1219</v>
      </c>
      <c r="H7" s="127"/>
      <c r="I7" s="128" t="s">
        <v>1218</v>
      </c>
      <c r="J7" s="135" t="s">
        <v>1217</v>
      </c>
      <c r="K7" s="127" t="s">
        <v>1174</v>
      </c>
    </row>
    <row r="8" spans="1:11">
      <c r="A8" s="136">
        <v>7</v>
      </c>
      <c r="B8" s="136" t="s">
        <v>1216</v>
      </c>
      <c r="C8" s="137" t="s">
        <v>913</v>
      </c>
      <c r="D8" s="136" t="s">
        <v>1215</v>
      </c>
      <c r="E8" s="135" t="s">
        <v>1214</v>
      </c>
      <c r="F8" s="136" t="s">
        <v>1213</v>
      </c>
      <c r="G8" s="127" t="s">
        <v>1212</v>
      </c>
      <c r="H8" s="127"/>
      <c r="I8" s="128" t="s">
        <v>1211</v>
      </c>
      <c r="J8" s="135" t="s">
        <v>1210</v>
      </c>
    </row>
    <row r="9" spans="1:11">
      <c r="A9" s="136">
        <v>8</v>
      </c>
      <c r="B9" s="136" t="s">
        <v>1209</v>
      </c>
      <c r="C9" s="137" t="s">
        <v>913</v>
      </c>
      <c r="D9" s="136" t="s">
        <v>1208</v>
      </c>
      <c r="E9" s="135" t="s">
        <v>1207</v>
      </c>
      <c r="F9" s="136" t="s">
        <v>1206</v>
      </c>
      <c r="G9" s="127" t="s">
        <v>1205</v>
      </c>
      <c r="H9" s="127"/>
      <c r="I9" s="128" t="s">
        <v>1204</v>
      </c>
      <c r="J9" s="103" t="s">
        <v>1203</v>
      </c>
    </row>
    <row r="10" spans="1:11">
      <c r="A10" s="136">
        <v>9</v>
      </c>
      <c r="B10" s="136" t="s">
        <v>1202</v>
      </c>
      <c r="C10" s="137" t="s">
        <v>913</v>
      </c>
      <c r="D10" s="136" t="s">
        <v>1201</v>
      </c>
      <c r="E10" s="135" t="s">
        <v>1200</v>
      </c>
      <c r="F10" s="136" t="s">
        <v>1199</v>
      </c>
      <c r="G10" s="127" t="s">
        <v>1198</v>
      </c>
      <c r="H10" s="127"/>
      <c r="I10" s="128" t="s">
        <v>1197</v>
      </c>
      <c r="J10" s="135" t="s">
        <v>1196</v>
      </c>
      <c r="K10" s="127" t="s">
        <v>1174</v>
      </c>
    </row>
    <row r="11" spans="1:11">
      <c r="A11" s="136">
        <v>10</v>
      </c>
      <c r="B11" s="136" t="s">
        <v>1195</v>
      </c>
      <c r="C11" s="137" t="s">
        <v>913</v>
      </c>
      <c r="D11" s="136" t="s">
        <v>1194</v>
      </c>
      <c r="E11" s="135" t="s">
        <v>1193</v>
      </c>
      <c r="F11" s="136" t="s">
        <v>1192</v>
      </c>
      <c r="G11" s="127" t="s">
        <v>1191</v>
      </c>
      <c r="H11" s="127"/>
      <c r="I11" s="128" t="s">
        <v>1190</v>
      </c>
      <c r="J11" s="135" t="s">
        <v>1189</v>
      </c>
      <c r="K11" s="127" t="s">
        <v>1174</v>
      </c>
    </row>
    <row r="12" spans="1:11">
      <c r="A12" s="136">
        <v>11</v>
      </c>
      <c r="B12" s="136" t="s">
        <v>1188</v>
      </c>
      <c r="C12" s="137" t="s">
        <v>913</v>
      </c>
      <c r="D12" s="136" t="s">
        <v>1187</v>
      </c>
      <c r="E12" s="135" t="s">
        <v>1186</v>
      </c>
      <c r="F12" s="136" t="s">
        <v>1185</v>
      </c>
      <c r="G12" s="127" t="s">
        <v>1184</v>
      </c>
      <c r="H12" s="127"/>
      <c r="I12" s="128" t="s">
        <v>1183</v>
      </c>
      <c r="J12" s="135" t="s">
        <v>1182</v>
      </c>
    </row>
    <row r="13" spans="1:11">
      <c r="A13" s="136">
        <v>12</v>
      </c>
      <c r="B13" s="136" t="s">
        <v>1181</v>
      </c>
      <c r="C13" s="137" t="s">
        <v>913</v>
      </c>
      <c r="D13" s="136" t="s">
        <v>1180</v>
      </c>
      <c r="E13" s="135" t="s">
        <v>1179</v>
      </c>
      <c r="F13" s="136" t="s">
        <v>1178</v>
      </c>
      <c r="G13" s="127" t="s">
        <v>1177</v>
      </c>
      <c r="H13" s="127"/>
      <c r="I13" s="128" t="s">
        <v>1176</v>
      </c>
      <c r="J13" s="135" t="s">
        <v>1175</v>
      </c>
      <c r="K13" s="127" t="s">
        <v>1174</v>
      </c>
    </row>
    <row r="14" spans="1:11">
      <c r="A14" s="136">
        <v>13</v>
      </c>
      <c r="B14" s="136" t="s">
        <v>1173</v>
      </c>
      <c r="C14" s="137" t="s">
        <v>913</v>
      </c>
      <c r="D14" s="136" t="s">
        <v>1172</v>
      </c>
      <c r="E14" s="135" t="s">
        <v>1171</v>
      </c>
      <c r="F14" s="102" t="s">
        <v>1170</v>
      </c>
      <c r="G14" s="127" t="s">
        <v>1169</v>
      </c>
      <c r="H14" s="127"/>
      <c r="I14" s="128" t="s">
        <v>1168</v>
      </c>
      <c r="J14" s="135" t="s">
        <v>1167</v>
      </c>
    </row>
    <row r="15" spans="1:11">
      <c r="A15" s="136">
        <v>14</v>
      </c>
      <c r="B15" s="136" t="s">
        <v>1166</v>
      </c>
      <c r="C15" s="137" t="s">
        <v>913</v>
      </c>
      <c r="D15" s="136" t="s">
        <v>1165</v>
      </c>
      <c r="E15" s="135" t="s">
        <v>1164</v>
      </c>
      <c r="F15" s="136" t="s">
        <v>1163</v>
      </c>
      <c r="G15" s="127" t="s">
        <v>1162</v>
      </c>
      <c r="H15" s="127"/>
      <c r="I15" s="128" t="s">
        <v>1161</v>
      </c>
      <c r="J15" s="135" t="s">
        <v>1160</v>
      </c>
    </row>
    <row r="16" spans="1:11">
      <c r="A16" s="136">
        <v>15</v>
      </c>
      <c r="B16" s="136" t="s">
        <v>1159</v>
      </c>
      <c r="C16" s="137" t="s">
        <v>913</v>
      </c>
      <c r="D16" s="136" t="s">
        <v>1158</v>
      </c>
      <c r="E16" s="135" t="s">
        <v>1157</v>
      </c>
      <c r="F16" s="136" t="s">
        <v>1156</v>
      </c>
      <c r="G16" s="127" t="s">
        <v>1155</v>
      </c>
      <c r="H16" s="127"/>
      <c r="I16" s="128" t="s">
        <v>1154</v>
      </c>
      <c r="J16" s="135" t="s">
        <v>1153</v>
      </c>
    </row>
    <row r="17" spans="1:10">
      <c r="A17" s="136">
        <v>16</v>
      </c>
      <c r="B17" s="136" t="s">
        <v>1152</v>
      </c>
      <c r="C17" s="137" t="s">
        <v>913</v>
      </c>
      <c r="D17" s="136" t="s">
        <v>1151</v>
      </c>
      <c r="E17" s="135" t="s">
        <v>1150</v>
      </c>
      <c r="F17" s="136" t="s">
        <v>1149</v>
      </c>
      <c r="G17" s="127" t="s">
        <v>1148</v>
      </c>
      <c r="H17" s="127"/>
      <c r="I17" s="128" t="s">
        <v>1147</v>
      </c>
      <c r="J17" s="135" t="s">
        <v>1146</v>
      </c>
    </row>
    <row r="18" spans="1:10">
      <c r="A18" s="136">
        <v>17</v>
      </c>
      <c r="B18" s="136" t="s">
        <v>1145</v>
      </c>
      <c r="C18" s="137" t="s">
        <v>913</v>
      </c>
      <c r="D18" s="136" t="s">
        <v>1144</v>
      </c>
      <c r="E18" s="135" t="s">
        <v>1143</v>
      </c>
      <c r="F18" s="136" t="s">
        <v>1142</v>
      </c>
      <c r="G18" s="103" t="s">
        <v>1141</v>
      </c>
      <c r="H18" s="127"/>
      <c r="I18" s="128" t="s">
        <v>1140</v>
      </c>
      <c r="J18" s="135" t="s">
        <v>1139</v>
      </c>
    </row>
    <row r="19" spans="1:10">
      <c r="A19" s="136">
        <v>18</v>
      </c>
      <c r="B19" s="136" t="s">
        <v>1138</v>
      </c>
      <c r="C19" s="137" t="s">
        <v>913</v>
      </c>
      <c r="D19" s="136" t="s">
        <v>1137</v>
      </c>
      <c r="E19" s="135" t="s">
        <v>1136</v>
      </c>
      <c r="F19" s="136" t="s">
        <v>1135</v>
      </c>
      <c r="G19" s="127" t="s">
        <v>1134</v>
      </c>
      <c r="H19" s="127"/>
      <c r="I19" s="128" t="s">
        <v>1133</v>
      </c>
      <c r="J19" s="135" t="s">
        <v>1132</v>
      </c>
    </row>
    <row r="20" spans="1:10">
      <c r="A20" s="136">
        <v>19</v>
      </c>
      <c r="B20" s="136" t="s">
        <v>1131</v>
      </c>
      <c r="C20" s="137" t="s">
        <v>913</v>
      </c>
      <c r="D20" s="136" t="s">
        <v>1130</v>
      </c>
      <c r="E20" s="135" t="s">
        <v>1129</v>
      </c>
      <c r="F20" s="136" t="s">
        <v>1128</v>
      </c>
      <c r="G20" s="127" t="s">
        <v>1127</v>
      </c>
      <c r="H20" s="127"/>
      <c r="I20" s="128" t="s">
        <v>1126</v>
      </c>
      <c r="J20" s="135" t="s">
        <v>1125</v>
      </c>
    </row>
    <row r="21" spans="1:10">
      <c r="A21" s="136">
        <v>20</v>
      </c>
      <c r="B21" s="136" t="s">
        <v>1124</v>
      </c>
      <c r="C21" s="137" t="s">
        <v>913</v>
      </c>
      <c r="D21" s="136" t="s">
        <v>1123</v>
      </c>
      <c r="E21" s="135" t="s">
        <v>1122</v>
      </c>
      <c r="F21" s="136" t="s">
        <v>1121</v>
      </c>
      <c r="G21" s="127" t="s">
        <v>1120</v>
      </c>
      <c r="H21" s="127"/>
      <c r="I21" s="128" t="s">
        <v>1119</v>
      </c>
      <c r="J21" s="135" t="s">
        <v>1118</v>
      </c>
    </row>
    <row r="22" spans="1:10">
      <c r="A22" s="136">
        <v>21</v>
      </c>
      <c r="B22" s="136" t="s">
        <v>1117</v>
      </c>
      <c r="C22" s="137" t="s">
        <v>913</v>
      </c>
      <c r="D22" s="136" t="s">
        <v>1116</v>
      </c>
      <c r="E22" s="135" t="s">
        <v>1115</v>
      </c>
      <c r="F22" s="136" t="s">
        <v>1114</v>
      </c>
      <c r="G22" s="127" t="s">
        <v>1113</v>
      </c>
      <c r="H22" s="127"/>
      <c r="I22" s="128" t="s">
        <v>1112</v>
      </c>
      <c r="J22" s="135" t="s">
        <v>1111</v>
      </c>
    </row>
    <row r="23" spans="1:10">
      <c r="A23" s="136">
        <v>22</v>
      </c>
      <c r="B23" s="136" t="s">
        <v>1110</v>
      </c>
      <c r="C23" s="137" t="s">
        <v>913</v>
      </c>
      <c r="D23" s="136" t="s">
        <v>1109</v>
      </c>
      <c r="E23" s="135" t="s">
        <v>1108</v>
      </c>
      <c r="F23" s="136" t="s">
        <v>1107</v>
      </c>
      <c r="G23" s="127" t="s">
        <v>1106</v>
      </c>
      <c r="H23" s="127"/>
      <c r="I23" s="128" t="s">
        <v>1105</v>
      </c>
      <c r="J23" s="135" t="s">
        <v>1104</v>
      </c>
    </row>
    <row r="24" spans="1:10">
      <c r="A24" s="136">
        <v>23</v>
      </c>
      <c r="B24" s="136" t="s">
        <v>1103</v>
      </c>
      <c r="C24" s="137" t="s">
        <v>913</v>
      </c>
      <c r="D24" s="136" t="s">
        <v>1102</v>
      </c>
      <c r="E24" s="135" t="s">
        <v>1101</v>
      </c>
      <c r="F24" s="136" t="s">
        <v>1100</v>
      </c>
      <c r="G24" s="127" t="s">
        <v>1099</v>
      </c>
      <c r="H24" s="127"/>
      <c r="I24" s="128" t="s">
        <v>1098</v>
      </c>
      <c r="J24" s="135" t="s">
        <v>1097</v>
      </c>
    </row>
    <row r="25" spans="1:10">
      <c r="A25" s="136">
        <v>24</v>
      </c>
      <c r="B25" s="136" t="s">
        <v>1096</v>
      </c>
      <c r="C25" s="137" t="s">
        <v>913</v>
      </c>
      <c r="D25" s="136" t="s">
        <v>1095</v>
      </c>
      <c r="E25" s="135" t="s">
        <v>1094</v>
      </c>
      <c r="F25" s="102" t="s">
        <v>1093</v>
      </c>
      <c r="G25" s="127" t="s">
        <v>1092</v>
      </c>
      <c r="H25" s="127"/>
      <c r="I25" s="128" t="s">
        <v>1091</v>
      </c>
      <c r="J25" s="135" t="s">
        <v>1090</v>
      </c>
    </row>
    <row r="26" spans="1:10">
      <c r="A26" s="136">
        <v>25</v>
      </c>
      <c r="B26" s="136" t="s">
        <v>1089</v>
      </c>
      <c r="C26" s="137" t="s">
        <v>913</v>
      </c>
      <c r="D26" s="136" t="s">
        <v>1088</v>
      </c>
      <c r="E26" s="138" t="s">
        <v>1087</v>
      </c>
      <c r="F26" s="136" t="s">
        <v>1086</v>
      </c>
      <c r="G26" s="127" t="s">
        <v>1085</v>
      </c>
      <c r="H26" s="127"/>
      <c r="I26" s="128" t="s">
        <v>1084</v>
      </c>
      <c r="J26" s="135" t="s">
        <v>1083</v>
      </c>
    </row>
    <row r="27" spans="1:10">
      <c r="A27" s="136">
        <v>26</v>
      </c>
      <c r="B27" s="136" t="s">
        <v>1082</v>
      </c>
      <c r="C27" s="137" t="s">
        <v>913</v>
      </c>
      <c r="D27" s="136" t="s">
        <v>1081</v>
      </c>
      <c r="E27" s="135" t="s">
        <v>1080</v>
      </c>
      <c r="F27" s="136" t="s">
        <v>1079</v>
      </c>
      <c r="G27" s="127" t="s">
        <v>1078</v>
      </c>
      <c r="H27" s="127"/>
      <c r="I27" s="128" t="s">
        <v>1077</v>
      </c>
      <c r="J27" s="135" t="s">
        <v>1076</v>
      </c>
    </row>
    <row r="28" spans="1:10">
      <c r="A28" s="136">
        <v>27</v>
      </c>
      <c r="B28" s="136" t="s">
        <v>1075</v>
      </c>
      <c r="C28" s="137" t="s">
        <v>913</v>
      </c>
      <c r="D28" s="136" t="s">
        <v>1074</v>
      </c>
      <c r="E28" s="135" t="s">
        <v>1073</v>
      </c>
      <c r="F28" s="136" t="s">
        <v>1072</v>
      </c>
      <c r="G28" s="127" t="s">
        <v>1071</v>
      </c>
      <c r="H28" s="127"/>
      <c r="I28" s="128" t="s">
        <v>1070</v>
      </c>
      <c r="J28" s="135" t="s">
        <v>1069</v>
      </c>
    </row>
    <row r="29" spans="1:10">
      <c r="A29" s="136">
        <v>28</v>
      </c>
      <c r="B29" s="136" t="s">
        <v>1068</v>
      </c>
      <c r="C29" s="137" t="s">
        <v>913</v>
      </c>
      <c r="D29" s="136" t="s">
        <v>1067</v>
      </c>
      <c r="E29" s="135" t="s">
        <v>1066</v>
      </c>
      <c r="F29" s="136" t="s">
        <v>1065</v>
      </c>
      <c r="G29" s="127" t="s">
        <v>1064</v>
      </c>
      <c r="H29" s="127"/>
      <c r="I29" s="128" t="s">
        <v>1063</v>
      </c>
      <c r="J29" s="135" t="s">
        <v>1062</v>
      </c>
    </row>
    <row r="30" spans="1:10">
      <c r="A30" s="136">
        <v>29</v>
      </c>
      <c r="B30" s="136" t="s">
        <v>1061</v>
      </c>
      <c r="C30" s="137" t="s">
        <v>913</v>
      </c>
      <c r="D30" s="136" t="s">
        <v>1060</v>
      </c>
      <c r="E30" s="135" t="s">
        <v>1059</v>
      </c>
      <c r="F30" s="136" t="s">
        <v>1058</v>
      </c>
      <c r="G30" s="127" t="s">
        <v>1057</v>
      </c>
      <c r="H30" s="127"/>
      <c r="I30" s="102" t="s">
        <v>1056</v>
      </c>
      <c r="J30" s="135" t="s">
        <v>1055</v>
      </c>
    </row>
    <row r="31" spans="1:10">
      <c r="A31" s="136">
        <v>30</v>
      </c>
      <c r="B31" s="136" t="s">
        <v>1054</v>
      </c>
      <c r="C31" s="137" t="s">
        <v>913</v>
      </c>
      <c r="D31" s="136" t="s">
        <v>1053</v>
      </c>
      <c r="E31" s="135" t="s">
        <v>1052</v>
      </c>
      <c r="F31" s="136" t="s">
        <v>1051</v>
      </c>
      <c r="G31" s="127" t="s">
        <v>1050</v>
      </c>
      <c r="H31" s="127"/>
      <c r="I31" s="128" t="s">
        <v>1049</v>
      </c>
      <c r="J31" s="135" t="s">
        <v>1048</v>
      </c>
    </row>
    <row r="32" spans="1:10">
      <c r="A32" s="136">
        <v>31</v>
      </c>
      <c r="B32" s="136" t="s">
        <v>1047</v>
      </c>
      <c r="C32" s="137" t="s">
        <v>913</v>
      </c>
      <c r="D32" s="136" t="s">
        <v>1046</v>
      </c>
      <c r="E32" s="135" t="s">
        <v>1045</v>
      </c>
      <c r="F32" s="136" t="s">
        <v>1044</v>
      </c>
      <c r="G32" s="127" t="s">
        <v>1043</v>
      </c>
      <c r="H32" s="127"/>
      <c r="I32" s="128" t="s">
        <v>1042</v>
      </c>
      <c r="J32" s="135" t="s">
        <v>1041</v>
      </c>
    </row>
    <row r="33" spans="1:10">
      <c r="A33" s="136">
        <v>32</v>
      </c>
      <c r="B33" s="136" t="s">
        <v>1040</v>
      </c>
      <c r="C33" s="137" t="s">
        <v>913</v>
      </c>
      <c r="D33" s="136" t="s">
        <v>1039</v>
      </c>
      <c r="E33" s="135" t="s">
        <v>1038</v>
      </c>
      <c r="F33" s="128" t="s">
        <v>1037</v>
      </c>
      <c r="G33" s="127" t="s">
        <v>1036</v>
      </c>
      <c r="H33" s="127"/>
      <c r="I33" s="128" t="s">
        <v>1035</v>
      </c>
      <c r="J33" s="135" t="s">
        <v>1034</v>
      </c>
    </row>
    <row r="34" spans="1:10">
      <c r="A34" s="136">
        <v>33</v>
      </c>
      <c r="B34" s="136" t="s">
        <v>1033</v>
      </c>
      <c r="C34" s="137" t="s">
        <v>913</v>
      </c>
      <c r="D34" s="136" t="s">
        <v>1032</v>
      </c>
      <c r="E34" s="135" t="s">
        <v>1031</v>
      </c>
      <c r="F34" s="102" t="s">
        <v>1030</v>
      </c>
      <c r="G34" s="127" t="s">
        <v>1029</v>
      </c>
      <c r="H34" s="127"/>
      <c r="I34" s="128" t="s">
        <v>1028</v>
      </c>
      <c r="J34" s="135" t="s">
        <v>1027</v>
      </c>
    </row>
    <row r="35" spans="1:10">
      <c r="A35" s="136">
        <v>34</v>
      </c>
      <c r="B35" s="136" t="s">
        <v>1026</v>
      </c>
      <c r="C35" s="137" t="s">
        <v>913</v>
      </c>
      <c r="D35" s="136" t="s">
        <v>1025</v>
      </c>
      <c r="E35" s="135" t="s">
        <v>1024</v>
      </c>
      <c r="F35" s="136" t="s">
        <v>1023</v>
      </c>
      <c r="G35" s="127" t="s">
        <v>1022</v>
      </c>
      <c r="H35" s="127"/>
      <c r="I35" s="128" t="s">
        <v>1021</v>
      </c>
      <c r="J35" s="135" t="s">
        <v>1020</v>
      </c>
    </row>
    <row r="36" spans="1:10">
      <c r="A36" s="136">
        <v>35</v>
      </c>
      <c r="B36" s="136" t="s">
        <v>1019</v>
      </c>
      <c r="C36" s="137" t="s">
        <v>913</v>
      </c>
      <c r="D36" s="136" t="s">
        <v>1018</v>
      </c>
      <c r="E36" s="135" t="s">
        <v>1017</v>
      </c>
      <c r="F36" s="102" t="s">
        <v>1016</v>
      </c>
      <c r="G36" s="127" t="s">
        <v>1015</v>
      </c>
      <c r="H36" s="127"/>
      <c r="I36" s="128" t="s">
        <v>1014</v>
      </c>
      <c r="J36" s="135" t="s">
        <v>1013</v>
      </c>
    </row>
    <row r="37" spans="1:10">
      <c r="A37" s="136">
        <v>36</v>
      </c>
      <c r="B37" s="136" t="s">
        <v>1012</v>
      </c>
      <c r="C37" s="137" t="s">
        <v>913</v>
      </c>
      <c r="D37" s="136" t="s">
        <v>1011</v>
      </c>
      <c r="E37" s="135" t="s">
        <v>1010</v>
      </c>
      <c r="F37" s="136" t="s">
        <v>1009</v>
      </c>
      <c r="G37" s="127" t="s">
        <v>1008</v>
      </c>
      <c r="H37" s="127"/>
      <c r="I37" s="128" t="s">
        <v>1007</v>
      </c>
      <c r="J37" s="135" t="s">
        <v>1006</v>
      </c>
    </row>
    <row r="38" spans="1:10">
      <c r="A38" s="136">
        <v>37</v>
      </c>
      <c r="B38" s="136" t="s">
        <v>1005</v>
      </c>
      <c r="C38" s="137" t="s">
        <v>913</v>
      </c>
      <c r="D38" s="136" t="s">
        <v>1004</v>
      </c>
      <c r="E38" s="135" t="s">
        <v>1003</v>
      </c>
      <c r="F38" s="136" t="s">
        <v>1002</v>
      </c>
      <c r="G38" s="127" t="s">
        <v>1001</v>
      </c>
      <c r="H38" s="127"/>
      <c r="I38" s="128" t="s">
        <v>1000</v>
      </c>
      <c r="J38" s="135" t="s">
        <v>999</v>
      </c>
    </row>
    <row r="39" spans="1:10">
      <c r="A39" s="136">
        <v>38</v>
      </c>
      <c r="B39" s="136" t="s">
        <v>998</v>
      </c>
      <c r="C39" s="137" t="s">
        <v>913</v>
      </c>
      <c r="D39" s="136" t="s">
        <v>997</v>
      </c>
      <c r="E39" s="135" t="s">
        <v>996</v>
      </c>
      <c r="F39" s="102" t="s">
        <v>995</v>
      </c>
      <c r="G39" s="127" t="s">
        <v>994</v>
      </c>
      <c r="H39" s="127"/>
      <c r="I39" s="128" t="s">
        <v>993</v>
      </c>
      <c r="J39" s="135" t="s">
        <v>992</v>
      </c>
    </row>
    <row r="40" spans="1:10">
      <c r="A40" s="136">
        <v>39</v>
      </c>
      <c r="B40" s="136" t="s">
        <v>991</v>
      </c>
      <c r="C40" s="137" t="s">
        <v>913</v>
      </c>
      <c r="D40" s="136" t="s">
        <v>990</v>
      </c>
      <c r="E40" s="135" t="s">
        <v>989</v>
      </c>
      <c r="F40" s="136" t="s">
        <v>988</v>
      </c>
      <c r="G40" s="127" t="s">
        <v>987</v>
      </c>
      <c r="H40" s="127"/>
      <c r="I40" s="128" t="s">
        <v>986</v>
      </c>
      <c r="J40" s="135" t="s">
        <v>985</v>
      </c>
    </row>
    <row r="41" spans="1:10">
      <c r="A41" s="136">
        <v>40</v>
      </c>
      <c r="B41" s="136" t="s">
        <v>984</v>
      </c>
      <c r="C41" s="137" t="s">
        <v>913</v>
      </c>
      <c r="D41" s="136" t="s">
        <v>983</v>
      </c>
      <c r="E41" s="135" t="s">
        <v>982</v>
      </c>
      <c r="F41" s="102" t="s">
        <v>981</v>
      </c>
      <c r="G41" s="127" t="s">
        <v>980</v>
      </c>
      <c r="H41" s="127"/>
      <c r="I41" s="128" t="s">
        <v>979</v>
      </c>
      <c r="J41" s="135" t="s">
        <v>978</v>
      </c>
    </row>
    <row r="42" spans="1:10">
      <c r="A42" s="136">
        <v>41</v>
      </c>
      <c r="B42" s="137" t="s">
        <v>977</v>
      </c>
      <c r="C42" s="137" t="s">
        <v>913</v>
      </c>
      <c r="D42" s="139" t="s">
        <v>976</v>
      </c>
      <c r="E42" s="135" t="s">
        <v>975</v>
      </c>
      <c r="F42" s="136" t="s">
        <v>974</v>
      </c>
      <c r="G42" s="127" t="s">
        <v>973</v>
      </c>
      <c r="H42" s="127"/>
      <c r="I42" s="128" t="s">
        <v>972</v>
      </c>
      <c r="J42" s="135" t="s">
        <v>971</v>
      </c>
    </row>
    <row r="43" spans="1:10">
      <c r="A43" s="136">
        <v>42</v>
      </c>
      <c r="B43" s="137" t="s">
        <v>970</v>
      </c>
      <c r="C43" s="137" t="s">
        <v>913</v>
      </c>
      <c r="D43" s="136" t="s">
        <v>969</v>
      </c>
      <c r="E43" s="135" t="s">
        <v>968</v>
      </c>
      <c r="F43" s="102" t="s">
        <v>967</v>
      </c>
      <c r="G43" s="127" t="s">
        <v>966</v>
      </c>
      <c r="H43" s="127"/>
      <c r="I43" s="128" t="s">
        <v>965</v>
      </c>
      <c r="J43" s="135" t="s">
        <v>964</v>
      </c>
    </row>
    <row r="44" spans="1:10">
      <c r="A44" s="136">
        <v>43</v>
      </c>
      <c r="B44" s="136" t="s">
        <v>963</v>
      </c>
      <c r="C44" s="137" t="s">
        <v>913</v>
      </c>
      <c r="D44" s="136" t="s">
        <v>962</v>
      </c>
      <c r="E44" s="135" t="s">
        <v>961</v>
      </c>
      <c r="F44" s="136" t="s">
        <v>960</v>
      </c>
      <c r="G44" s="127" t="s">
        <v>959</v>
      </c>
      <c r="H44" s="127"/>
      <c r="I44" s="128" t="s">
        <v>958</v>
      </c>
      <c r="J44" s="135" t="s">
        <v>957</v>
      </c>
    </row>
    <row r="45" spans="1:10">
      <c r="A45" s="136">
        <v>44</v>
      </c>
      <c r="B45" s="136" t="s">
        <v>956</v>
      </c>
      <c r="C45" s="137" t="s">
        <v>913</v>
      </c>
      <c r="D45" s="136" t="s">
        <v>955</v>
      </c>
      <c r="E45" s="135" t="s">
        <v>954</v>
      </c>
      <c r="F45" s="136" t="s">
        <v>953</v>
      </c>
      <c r="G45" s="127" t="s">
        <v>952</v>
      </c>
      <c r="H45" s="127"/>
      <c r="I45" s="128" t="s">
        <v>951</v>
      </c>
      <c r="J45" s="135" t="s">
        <v>950</v>
      </c>
    </row>
    <row r="46" spans="1:10">
      <c r="A46" s="136">
        <v>45</v>
      </c>
      <c r="B46" s="136" t="s">
        <v>949</v>
      </c>
      <c r="C46" s="137" t="s">
        <v>913</v>
      </c>
      <c r="D46" s="136" t="s">
        <v>948</v>
      </c>
      <c r="E46" s="138" t="s">
        <v>947</v>
      </c>
      <c r="F46" s="136" t="s">
        <v>946</v>
      </c>
      <c r="G46" s="127" t="s">
        <v>945</v>
      </c>
      <c r="H46" s="127"/>
      <c r="I46" s="128" t="s">
        <v>944</v>
      </c>
      <c r="J46" s="135" t="s">
        <v>943</v>
      </c>
    </row>
    <row r="47" spans="1:10">
      <c r="A47" s="136">
        <v>46</v>
      </c>
      <c r="B47" s="136" t="s">
        <v>942</v>
      </c>
      <c r="C47" s="137" t="s">
        <v>913</v>
      </c>
      <c r="D47" s="136" t="s">
        <v>941</v>
      </c>
      <c r="E47" s="138" t="s">
        <v>940</v>
      </c>
      <c r="F47" s="136" t="s">
        <v>939</v>
      </c>
      <c r="G47" s="127" t="s">
        <v>938</v>
      </c>
      <c r="H47" s="127"/>
      <c r="I47" s="128" t="s">
        <v>937</v>
      </c>
      <c r="J47" s="135" t="s">
        <v>936</v>
      </c>
    </row>
    <row r="48" spans="1:10">
      <c r="A48" s="136">
        <v>47</v>
      </c>
      <c r="B48" s="136" t="s">
        <v>935</v>
      </c>
      <c r="C48" s="137" t="s">
        <v>913</v>
      </c>
      <c r="D48" s="136" t="s">
        <v>934</v>
      </c>
      <c r="E48" s="135" t="s">
        <v>933</v>
      </c>
      <c r="F48" s="136" t="s">
        <v>932</v>
      </c>
      <c r="G48" s="127" t="s">
        <v>931</v>
      </c>
      <c r="H48" s="127"/>
      <c r="I48" s="102" t="s">
        <v>930</v>
      </c>
      <c r="J48" s="135" t="s">
        <v>929</v>
      </c>
    </row>
    <row r="49" spans="1:10">
      <c r="A49" s="136">
        <v>48</v>
      </c>
      <c r="B49" s="136" t="s">
        <v>928</v>
      </c>
      <c r="C49" s="137" t="s">
        <v>913</v>
      </c>
      <c r="D49" s="136" t="s">
        <v>927</v>
      </c>
      <c r="E49" s="135" t="s">
        <v>926</v>
      </c>
      <c r="F49" s="102" t="s">
        <v>925</v>
      </c>
      <c r="G49" s="127" t="s">
        <v>924</v>
      </c>
      <c r="H49" s="127"/>
      <c r="I49" s="128" t="s">
        <v>923</v>
      </c>
      <c r="J49" s="135" t="s">
        <v>922</v>
      </c>
    </row>
    <row r="50" spans="1:10">
      <c r="A50" s="136">
        <v>49</v>
      </c>
      <c r="B50" s="136" t="s">
        <v>921</v>
      </c>
      <c r="C50" s="137" t="s">
        <v>913</v>
      </c>
      <c r="D50" s="136" t="s">
        <v>920</v>
      </c>
      <c r="E50" s="138" t="s">
        <v>919</v>
      </c>
      <c r="F50" s="136" t="s">
        <v>918</v>
      </c>
      <c r="G50" s="127" t="s">
        <v>917</v>
      </c>
      <c r="H50" s="127"/>
      <c r="I50" s="128" t="s">
        <v>916</v>
      </c>
      <c r="J50" s="135" t="s">
        <v>915</v>
      </c>
    </row>
    <row r="51" spans="1:10">
      <c r="A51" s="136">
        <v>50</v>
      </c>
      <c r="B51" s="136" t="s">
        <v>914</v>
      </c>
      <c r="C51" s="137" t="s">
        <v>913</v>
      </c>
      <c r="D51" s="136" t="s">
        <v>912</v>
      </c>
      <c r="E51" s="135" t="s">
        <v>911</v>
      </c>
      <c r="F51" s="136" t="s">
        <v>910</v>
      </c>
      <c r="G51" s="127" t="s">
        <v>909</v>
      </c>
      <c r="H51" s="127"/>
      <c r="I51" s="128" t="s">
        <v>908</v>
      </c>
      <c r="J51" s="135" t="s">
        <v>907</v>
      </c>
    </row>
    <row r="52" spans="1:10">
      <c r="A52" s="130">
        <v>1</v>
      </c>
      <c r="B52" s="129" t="s">
        <v>906</v>
      </c>
      <c r="C52" s="129" t="s">
        <v>886</v>
      </c>
      <c r="D52" s="128"/>
      <c r="E52" s="134"/>
      <c r="F52" s="128"/>
      <c r="G52" s="134"/>
      <c r="H52" s="134"/>
      <c r="I52" s="128"/>
      <c r="J52" s="128"/>
    </row>
    <row r="53" spans="1:10">
      <c r="A53" s="130">
        <v>2</v>
      </c>
      <c r="B53" s="129" t="s">
        <v>905</v>
      </c>
      <c r="C53" s="129" t="s">
        <v>886</v>
      </c>
      <c r="D53" s="128"/>
      <c r="E53" s="128"/>
      <c r="F53" s="128"/>
      <c r="G53" s="128"/>
      <c r="H53" s="128"/>
      <c r="I53" s="128"/>
      <c r="J53" s="128"/>
    </row>
    <row r="54" spans="1:10" ht="15">
      <c r="A54" s="130">
        <v>3</v>
      </c>
      <c r="B54" s="132" t="s">
        <v>904</v>
      </c>
      <c r="C54" s="129" t="s">
        <v>886</v>
      </c>
      <c r="D54" s="128"/>
      <c r="E54" s="128"/>
      <c r="F54" s="128"/>
      <c r="G54" s="128"/>
      <c r="H54" s="128"/>
      <c r="I54" s="128"/>
      <c r="J54" s="128"/>
    </row>
    <row r="55" spans="1:10">
      <c r="A55" s="130">
        <v>4</v>
      </c>
      <c r="B55" s="133" t="s">
        <v>903</v>
      </c>
      <c r="C55" s="129" t="s">
        <v>886</v>
      </c>
      <c r="D55" s="128"/>
      <c r="E55" s="128"/>
      <c r="F55" s="128"/>
      <c r="G55" s="128"/>
      <c r="H55" s="128"/>
      <c r="I55" s="128"/>
      <c r="J55" s="128"/>
    </row>
    <row r="56" spans="1:10">
      <c r="A56" s="130">
        <v>5</v>
      </c>
      <c r="B56" s="129" t="s">
        <v>902</v>
      </c>
      <c r="C56" s="129" t="s">
        <v>886</v>
      </c>
      <c r="D56" s="128"/>
      <c r="E56" s="128"/>
      <c r="F56" s="128"/>
      <c r="G56" s="128"/>
      <c r="H56" s="128"/>
      <c r="I56" s="128"/>
      <c r="J56" s="128"/>
    </row>
    <row r="57" spans="1:10">
      <c r="A57" s="130">
        <v>6</v>
      </c>
      <c r="B57" s="131" t="s">
        <v>901</v>
      </c>
      <c r="C57" s="129" t="s">
        <v>886</v>
      </c>
      <c r="D57" s="128"/>
      <c r="E57" s="128"/>
      <c r="F57" s="128"/>
      <c r="G57" s="128"/>
      <c r="H57" s="128"/>
      <c r="I57" s="128"/>
      <c r="J57" s="128"/>
    </row>
    <row r="58" spans="1:10">
      <c r="A58" s="130">
        <v>7</v>
      </c>
      <c r="B58" s="131" t="s">
        <v>900</v>
      </c>
      <c r="C58" s="129" t="s">
        <v>886</v>
      </c>
      <c r="D58" s="128"/>
      <c r="E58" s="128"/>
      <c r="F58" s="128"/>
      <c r="G58" s="128"/>
      <c r="H58" s="128"/>
      <c r="I58" s="128"/>
      <c r="J58" s="128"/>
    </row>
    <row r="59" spans="1:10">
      <c r="A59" s="130">
        <v>8</v>
      </c>
      <c r="B59" s="131" t="s">
        <v>899</v>
      </c>
      <c r="C59" s="129" t="s">
        <v>886</v>
      </c>
      <c r="D59" s="128"/>
      <c r="E59" s="128"/>
      <c r="F59" s="128"/>
      <c r="G59" s="128"/>
      <c r="H59" s="128"/>
      <c r="I59" s="128"/>
      <c r="J59" s="128"/>
    </row>
    <row r="60" spans="1:10">
      <c r="A60" s="130">
        <v>9</v>
      </c>
      <c r="B60" s="131" t="s">
        <v>898</v>
      </c>
      <c r="C60" s="129" t="s">
        <v>886</v>
      </c>
      <c r="D60" s="128"/>
      <c r="E60" s="128"/>
      <c r="F60" s="128"/>
      <c r="G60" s="128"/>
      <c r="H60" s="128"/>
      <c r="I60" s="128"/>
      <c r="J60" s="128"/>
    </row>
    <row r="61" spans="1:10">
      <c r="A61" s="130">
        <v>10</v>
      </c>
      <c r="B61" s="129" t="s">
        <v>897</v>
      </c>
      <c r="C61" s="129" t="s">
        <v>886</v>
      </c>
      <c r="D61" s="128"/>
      <c r="E61" s="128"/>
      <c r="F61" s="128"/>
      <c r="G61" s="128"/>
      <c r="H61" s="128"/>
      <c r="I61" s="128"/>
      <c r="J61" s="128"/>
    </row>
    <row r="62" spans="1:10">
      <c r="A62" s="130">
        <v>11</v>
      </c>
      <c r="B62" s="131" t="s">
        <v>896</v>
      </c>
      <c r="C62" s="129" t="s">
        <v>886</v>
      </c>
      <c r="D62" s="128"/>
      <c r="E62" s="128"/>
      <c r="F62" s="128"/>
      <c r="G62" s="128"/>
      <c r="H62" s="128"/>
      <c r="I62" s="128"/>
      <c r="J62" s="128"/>
    </row>
    <row r="63" spans="1:10">
      <c r="A63" s="130">
        <v>12</v>
      </c>
      <c r="B63" s="129" t="s">
        <v>895</v>
      </c>
      <c r="C63" s="129" t="s">
        <v>886</v>
      </c>
      <c r="D63" s="128"/>
      <c r="E63" s="128"/>
      <c r="F63" s="128"/>
      <c r="G63" s="128"/>
      <c r="H63" s="128"/>
      <c r="I63" s="128"/>
      <c r="J63" s="128"/>
    </row>
    <row r="64" spans="1:10">
      <c r="A64" s="130">
        <v>13</v>
      </c>
      <c r="B64" s="131" t="s">
        <v>894</v>
      </c>
      <c r="C64" s="129" t="s">
        <v>886</v>
      </c>
      <c r="D64" s="128"/>
      <c r="E64" s="128"/>
      <c r="F64" s="128"/>
      <c r="G64" s="128"/>
      <c r="H64" s="128"/>
      <c r="I64" s="128"/>
      <c r="J64" s="128"/>
    </row>
    <row r="65" spans="1:10">
      <c r="A65" s="130">
        <v>14</v>
      </c>
      <c r="B65" s="131" t="s">
        <v>893</v>
      </c>
      <c r="C65" s="129" t="s">
        <v>886</v>
      </c>
      <c r="D65" s="128"/>
      <c r="E65" s="128"/>
      <c r="F65" s="128"/>
      <c r="G65" s="128"/>
      <c r="H65" s="128"/>
      <c r="I65" s="128"/>
      <c r="J65" s="128"/>
    </row>
    <row r="66" spans="1:10">
      <c r="A66" s="130">
        <v>15</v>
      </c>
      <c r="B66" s="131" t="s">
        <v>892</v>
      </c>
      <c r="C66" s="129" t="s">
        <v>886</v>
      </c>
      <c r="D66" s="128"/>
      <c r="E66" s="128"/>
      <c r="F66" s="128"/>
      <c r="G66" s="128"/>
      <c r="H66" s="128"/>
      <c r="I66" s="128"/>
      <c r="J66" s="128"/>
    </row>
    <row r="67" spans="1:10">
      <c r="A67" s="130">
        <v>16</v>
      </c>
      <c r="B67" s="129" t="s">
        <v>891</v>
      </c>
      <c r="C67" s="129" t="s">
        <v>886</v>
      </c>
      <c r="D67" s="128"/>
      <c r="E67" s="128"/>
      <c r="F67" s="128"/>
      <c r="G67" s="128"/>
      <c r="H67" s="128"/>
      <c r="I67" s="128"/>
      <c r="J67" s="128"/>
    </row>
    <row r="68" spans="1:10">
      <c r="A68" s="130">
        <v>20</v>
      </c>
      <c r="B68" s="131" t="s">
        <v>890</v>
      </c>
      <c r="C68" s="129" t="s">
        <v>886</v>
      </c>
      <c r="D68" s="128"/>
      <c r="E68" s="128"/>
      <c r="F68" s="128"/>
      <c r="G68" s="128"/>
      <c r="H68" s="128"/>
      <c r="I68" s="128"/>
      <c r="J68" s="128"/>
    </row>
    <row r="69" spans="1:10" ht="15">
      <c r="A69" s="130">
        <v>21</v>
      </c>
      <c r="B69" s="132" t="s">
        <v>889</v>
      </c>
      <c r="C69" s="129" t="s">
        <v>886</v>
      </c>
      <c r="D69" s="128"/>
      <c r="E69" s="128"/>
      <c r="F69" s="128"/>
      <c r="G69" s="128"/>
      <c r="H69" s="128"/>
      <c r="I69" s="128"/>
      <c r="J69" s="128"/>
    </row>
    <row r="70" spans="1:10">
      <c r="A70" s="130">
        <v>23</v>
      </c>
      <c r="B70" s="131" t="s">
        <v>888</v>
      </c>
      <c r="C70" s="129" t="s">
        <v>886</v>
      </c>
      <c r="D70" s="128"/>
      <c r="E70" s="128"/>
      <c r="F70" s="128"/>
      <c r="G70" s="128"/>
      <c r="H70" s="128"/>
      <c r="I70" s="128"/>
      <c r="J70" s="128"/>
    </row>
    <row r="71" spans="1:10">
      <c r="A71" s="130">
        <v>24</v>
      </c>
      <c r="B71" s="129" t="s">
        <v>887</v>
      </c>
      <c r="C71" s="129" t="s">
        <v>886</v>
      </c>
      <c r="D71" s="128"/>
      <c r="E71" s="128"/>
      <c r="F71" s="128"/>
      <c r="G71" s="128"/>
      <c r="H71" s="128"/>
      <c r="I71" s="128"/>
      <c r="J71" s="128"/>
    </row>
  </sheetData>
  <conditionalFormatting sqref="B52:B71">
    <cfRule type="duplicateValues" dxfId="0" priority="1"/>
  </conditionalFormatting>
  <hyperlinks>
    <hyperlink ref="E51" r:id="rId1"/>
    <hyperlink ref="E50" r:id="rId2"/>
    <hyperlink ref="E46" r:id="rId3"/>
    <hyperlink ref="E26" r:id="rId4"/>
    <hyperlink ref="E40" r:id="rId5"/>
    <hyperlink ref="E28" r:id="rId6"/>
    <hyperlink ref="E35" r:id="rId7"/>
    <hyperlink ref="E34" r:id="rId8"/>
    <hyperlink ref="E36" r:id="rId9"/>
    <hyperlink ref="E14" r:id="rId10"/>
    <hyperlink ref="E18" r:id="rId11"/>
    <hyperlink ref="E10" r:id="rId12"/>
    <hyperlink ref="E32" r:id="rId13"/>
    <hyperlink ref="E43" r:id="rId14"/>
    <hyperlink ref="E42" r:id="rId15"/>
    <hyperlink ref="E2" r:id="rId16"/>
    <hyperlink ref="E19" r:id="rId17"/>
    <hyperlink ref="E49" r:id="rId18"/>
    <hyperlink ref="E45" r:id="rId19"/>
    <hyperlink ref="E11" r:id="rId20"/>
    <hyperlink ref="E12" r:id="rId21"/>
    <hyperlink ref="E30" r:id="rId22"/>
    <hyperlink ref="E31" r:id="rId23"/>
    <hyperlink ref="E20" r:id="rId24"/>
    <hyperlink ref="E7" r:id="rId25"/>
    <hyperlink ref="E8" r:id="rId26"/>
    <hyperlink ref="E44" r:id="rId27"/>
    <hyperlink ref="E4" r:id="rId28"/>
    <hyperlink ref="E25" r:id="rId29"/>
    <hyperlink ref="E47" r:id="rId30"/>
    <hyperlink ref="E48" r:id="rId31"/>
    <hyperlink ref="E41" r:id="rId32"/>
    <hyperlink ref="E39" r:id="rId33"/>
    <hyperlink ref="E38" r:id="rId34"/>
    <hyperlink ref="E37" r:id="rId35"/>
    <hyperlink ref="E33" r:id="rId36"/>
    <hyperlink ref="E29" r:id="rId37"/>
    <hyperlink ref="E27" r:id="rId38"/>
    <hyperlink ref="E24" r:id="rId39"/>
    <hyperlink ref="E23" r:id="rId40"/>
    <hyperlink ref="E22" r:id="rId41"/>
    <hyperlink ref="E3" r:id="rId42"/>
    <hyperlink ref="E21" r:id="rId43"/>
    <hyperlink ref="E17" r:id="rId44"/>
    <hyperlink ref="E5" r:id="rId45"/>
    <hyperlink ref="E6" r:id="rId46"/>
    <hyperlink ref="E15" r:id="rId47"/>
    <hyperlink ref="E13" r:id="rId48"/>
    <hyperlink ref="E16" r:id="rId49"/>
    <hyperlink ref="E9" r:id="rId50"/>
    <hyperlink ref="G37" r:id="rId51"/>
    <hyperlink ref="G44" r:id="rId52"/>
    <hyperlink ref="G47" r:id="rId53"/>
    <hyperlink ref="G16" r:id="rId54"/>
    <hyperlink ref="G30" r:id="rId55"/>
    <hyperlink ref="G10" r:id="rId56"/>
    <hyperlink ref="G24" r:id="rId57"/>
    <hyperlink ref="G2" r:id="rId58"/>
    <hyperlink ref="G42" r:id="rId59"/>
    <hyperlink ref="G26" r:id="rId60"/>
    <hyperlink ref="G50" r:id="rId61"/>
    <hyperlink ref="G23" r:id="rId62"/>
    <hyperlink ref="G7" r:id="rId63"/>
    <hyperlink ref="G36" r:id="rId64"/>
    <hyperlink ref="G11" r:id="rId65"/>
    <hyperlink ref="G38" r:id="rId66"/>
    <hyperlink ref="G31" r:id="rId67"/>
    <hyperlink ref="G41" r:id="rId68"/>
    <hyperlink ref="G8" r:id="rId69"/>
    <hyperlink ref="G27" r:id="rId70"/>
    <hyperlink ref="G20" r:id="rId71"/>
    <hyperlink ref="J8" r:id="rId72"/>
    <hyperlink ref="J2" r:id="rId73"/>
    <hyperlink ref="J16" r:id="rId74"/>
    <hyperlink ref="J10" r:id="rId75"/>
    <hyperlink ref="J26" r:id="rId76"/>
    <hyperlink ref="J31" r:id="rId77"/>
    <hyperlink ref="J38" r:id="rId78"/>
    <hyperlink ref="J50" r:id="rId79"/>
    <hyperlink ref="J42" r:id="rId80"/>
    <hyperlink ref="J41" r:id="rId81"/>
    <hyperlink ref="J23" r:id="rId82"/>
    <hyperlink ref="J27" r:id="rId83"/>
    <hyperlink ref="J20" r:id="rId84"/>
    <hyperlink ref="J7" r:id="rId85"/>
    <hyperlink ref="J11" r:id="rId86"/>
    <hyperlink ref="J24" r:id="rId87"/>
    <hyperlink ref="J36" r:id="rId88"/>
    <hyperlink ref="J44" r:id="rId89"/>
    <hyperlink ref="G33" r:id="rId90"/>
    <hyperlink ref="J47" r:id="rId91"/>
    <hyperlink ref="G14" r:id="rId92"/>
    <hyperlink ref="G5" r:id="rId93"/>
    <hyperlink ref="G19" r:id="rId94"/>
    <hyperlink ref="G45" r:id="rId95"/>
    <hyperlink ref="G34" r:id="rId96"/>
    <hyperlink ref="G28" r:id="rId97"/>
    <hyperlink ref="G21" r:id="rId98"/>
    <hyperlink ref="G15" r:id="rId99"/>
    <hyperlink ref="G25" r:id="rId100"/>
    <hyperlink ref="G39" r:id="rId101"/>
    <hyperlink ref="G9" r:id="rId102"/>
    <hyperlink ref="G4" r:id="rId103"/>
    <hyperlink ref="G3" r:id="rId104"/>
    <hyperlink ref="G12" r:id="rId105"/>
    <hyperlink ref="G6" r:id="rId106"/>
    <hyperlink ref="J9" r:id="rId107"/>
    <hyperlink ref="G13" r:id="rId108"/>
    <hyperlink ref="G43" r:id="rId109"/>
    <hyperlink ref="G51" r:id="rId110"/>
    <hyperlink ref="J43" r:id="rId111"/>
    <hyperlink ref="G49" r:id="rId112"/>
    <hyperlink ref="G32" r:id="rId113"/>
    <hyperlink ref="G29" r:id="rId114"/>
    <hyperlink ref="G17" r:id="rId115"/>
    <hyperlink ref="G22" r:id="rId116"/>
    <hyperlink ref="G35" r:id="rId117"/>
    <hyperlink ref="G40" r:id="rId118"/>
    <hyperlink ref="J3" r:id="rId119"/>
    <hyperlink ref="J5" r:id="rId120"/>
    <hyperlink ref="G48" r:id="rId121"/>
    <hyperlink ref="J14" r:id="rId122"/>
    <hyperlink ref="J19" r:id="rId123"/>
    <hyperlink ref="J25" r:id="rId124"/>
    <hyperlink ref="G46" r:id="rId125"/>
    <hyperlink ref="J17" r:id="rId126"/>
    <hyperlink ref="J28" r:id="rId127"/>
    <hyperlink ref="G18" r:id="rId128"/>
    <hyperlink ref="J15" r:id="rId129"/>
    <hyperlink ref="J40" r:id="rId130"/>
    <hyperlink ref="J4" r:id="rId131"/>
    <hyperlink ref="J22" r:id="rId132"/>
    <hyperlink ref="J35" r:id="rId133"/>
    <hyperlink ref="J33" r:id="rId134"/>
    <hyperlink ref="J30" r:id="rId135"/>
    <hyperlink ref="J39" r:id="rId136"/>
    <hyperlink ref="J6" r:id="rId137"/>
    <hyperlink ref="J18" r:id="rId138"/>
    <hyperlink ref="J32" r:id="rId139"/>
    <hyperlink ref="J29" r:id="rId140"/>
    <hyperlink ref="J51" r:id="rId141"/>
    <hyperlink ref="J49" r:id="rId142"/>
    <hyperlink ref="J46" r:id="rId143"/>
    <hyperlink ref="J48" r:id="rId144"/>
    <hyperlink ref="J12" r:id="rId145"/>
    <hyperlink ref="J13" r:id="rId146"/>
    <hyperlink ref="J21" r:id="rId147"/>
    <hyperlink ref="J45" r:id="rId148"/>
    <hyperlink ref="J34" r:id="rId149"/>
    <hyperlink ref="J37" r:id="rId150"/>
  </hyperlinks>
  <pageMargins left="0.7" right="0.7" top="0.75" bottom="0.75" header="0.3" footer="0.3"/>
  <pageSetup paperSize="9" orientation="portrait" horizontalDpi="4294967295" verticalDpi="4294967295" r:id="rId15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R13" sqref="R13"/>
    </sheetView>
  </sheetViews>
  <sheetFormatPr defaultRowHeight="14.4"/>
  <cols>
    <col min="19" max="19" width="15.88671875" customWidth="1"/>
  </cols>
  <sheetData>
    <row r="1" spans="1:19">
      <c r="A1" s="2" t="s">
        <v>1331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587</v>
      </c>
      <c r="I1" s="2" t="s">
        <v>586</v>
      </c>
      <c r="J1" s="2" t="s">
        <v>640</v>
      </c>
      <c r="K1" s="2" t="s">
        <v>641</v>
      </c>
      <c r="L1" s="2" t="s">
        <v>642</v>
      </c>
      <c r="M1" s="2" t="s">
        <v>643</v>
      </c>
      <c r="N1" s="2" t="s">
        <v>644</v>
      </c>
      <c r="Q1" s="174" t="s">
        <v>600</v>
      </c>
      <c r="R1" s="175"/>
      <c r="S1" s="176"/>
    </row>
    <row r="2" spans="1:19">
      <c r="A2" s="2">
        <v>1</v>
      </c>
      <c r="B2" s="146" t="s">
        <v>1296</v>
      </c>
      <c r="C2" s="146" t="s">
        <v>1297</v>
      </c>
      <c r="D2" s="146" t="s">
        <v>1298</v>
      </c>
      <c r="E2" s="146" t="s">
        <v>1291</v>
      </c>
      <c r="F2" s="144" t="s">
        <v>1276</v>
      </c>
      <c r="G2" s="146" t="s">
        <v>1299</v>
      </c>
      <c r="H2" s="146" t="s">
        <v>1300</v>
      </c>
      <c r="I2" s="144" t="s">
        <v>1295</v>
      </c>
      <c r="J2" s="146" t="s">
        <v>1292</v>
      </c>
      <c r="K2" s="146" t="s">
        <v>1301</v>
      </c>
      <c r="L2" s="144" t="s">
        <v>1294</v>
      </c>
      <c r="M2" s="146" t="s">
        <v>1297</v>
      </c>
      <c r="N2" s="143"/>
      <c r="Q2" s="2" t="s">
        <v>1303</v>
      </c>
      <c r="R2" s="32">
        <v>18</v>
      </c>
      <c r="S2" s="2" t="s">
        <v>1313</v>
      </c>
    </row>
    <row r="3" spans="1:19">
      <c r="A3" s="2">
        <v>2</v>
      </c>
      <c r="B3" s="146" t="s">
        <v>1291</v>
      </c>
      <c r="C3" s="146" t="s">
        <v>1292</v>
      </c>
      <c r="D3" s="146" t="s">
        <v>1286</v>
      </c>
      <c r="E3" s="144" t="s">
        <v>1277</v>
      </c>
      <c r="F3" s="146" t="s">
        <v>1281</v>
      </c>
      <c r="G3" s="146" t="s">
        <v>1293</v>
      </c>
      <c r="H3" s="144" t="s">
        <v>1294</v>
      </c>
      <c r="I3" s="144" t="s">
        <v>1295</v>
      </c>
      <c r="J3" s="146" t="s">
        <v>1281</v>
      </c>
      <c r="K3" s="144" t="s">
        <v>1293</v>
      </c>
      <c r="L3" s="143"/>
      <c r="M3" s="143"/>
      <c r="N3" s="143"/>
      <c r="Q3" s="2" t="s">
        <v>1304</v>
      </c>
      <c r="R3" s="4">
        <v>17</v>
      </c>
      <c r="S3" s="2" t="s">
        <v>1312</v>
      </c>
    </row>
    <row r="4" spans="1:19">
      <c r="A4" s="2">
        <v>3</v>
      </c>
      <c r="B4" s="146" t="s">
        <v>1275</v>
      </c>
      <c r="C4" s="144" t="s">
        <v>1278</v>
      </c>
      <c r="D4" s="146" t="s">
        <v>835</v>
      </c>
      <c r="E4" s="145" t="s">
        <v>835</v>
      </c>
      <c r="F4" s="146" t="s">
        <v>1287</v>
      </c>
      <c r="G4" s="146" t="s">
        <v>1285</v>
      </c>
      <c r="H4" s="146" t="s">
        <v>1288</v>
      </c>
      <c r="I4" s="148" t="s">
        <v>1289</v>
      </c>
      <c r="J4" s="144" t="s">
        <v>1269</v>
      </c>
      <c r="K4" s="144" t="s">
        <v>1268</v>
      </c>
      <c r="L4" s="146" t="s">
        <v>1290</v>
      </c>
      <c r="M4" s="143"/>
      <c r="N4" s="143"/>
      <c r="Q4" s="2" t="s">
        <v>1328</v>
      </c>
      <c r="R4" s="4">
        <v>14</v>
      </c>
      <c r="S4" s="2" t="s">
        <v>1327</v>
      </c>
    </row>
    <row r="5" spans="1:19">
      <c r="A5" s="2">
        <v>4</v>
      </c>
      <c r="B5" s="146" t="s">
        <v>1273</v>
      </c>
      <c r="C5" s="146" t="s">
        <v>1272</v>
      </c>
      <c r="D5" s="146" t="s">
        <v>1271</v>
      </c>
      <c r="E5" s="144" t="s">
        <v>1270</v>
      </c>
      <c r="F5" s="144" t="s">
        <v>1269</v>
      </c>
      <c r="G5" s="144" t="s">
        <v>1268</v>
      </c>
      <c r="H5" s="144" t="s">
        <v>1274</v>
      </c>
      <c r="I5" s="146" t="s">
        <v>1275</v>
      </c>
      <c r="J5" s="146" t="s">
        <v>1276</v>
      </c>
      <c r="K5" s="144" t="s">
        <v>1277</v>
      </c>
      <c r="L5" s="144" t="s">
        <v>1268</v>
      </c>
      <c r="M5" s="145" t="s">
        <v>1278</v>
      </c>
      <c r="N5" s="148" t="s">
        <v>1279</v>
      </c>
      <c r="Q5" s="2" t="s">
        <v>1324</v>
      </c>
      <c r="R5" s="4">
        <v>6</v>
      </c>
      <c r="S5" s="2" t="s">
        <v>1323</v>
      </c>
    </row>
    <row r="6" spans="1:19">
      <c r="A6" s="2">
        <v>5</v>
      </c>
      <c r="B6" s="146" t="s">
        <v>1280</v>
      </c>
      <c r="C6" s="144" t="s">
        <v>1281</v>
      </c>
      <c r="D6" s="146" t="s">
        <v>1273</v>
      </c>
      <c r="E6" s="146" t="s">
        <v>1282</v>
      </c>
      <c r="F6" s="144" t="s">
        <v>1268</v>
      </c>
      <c r="G6" s="146" t="s">
        <v>1283</v>
      </c>
      <c r="H6" s="144" t="s">
        <v>1274</v>
      </c>
      <c r="I6" s="146" t="s">
        <v>1284</v>
      </c>
      <c r="J6" s="146" t="s">
        <v>1285</v>
      </c>
      <c r="K6" s="146" t="s">
        <v>1279</v>
      </c>
      <c r="L6" s="146" t="s">
        <v>1286</v>
      </c>
      <c r="M6" s="144" t="s">
        <v>1274</v>
      </c>
      <c r="N6" s="143"/>
      <c r="Q6" s="2" t="s">
        <v>1305</v>
      </c>
      <c r="R6" s="4">
        <v>5</v>
      </c>
      <c r="S6" s="2" t="s">
        <v>1311</v>
      </c>
    </row>
    <row r="7" spans="1:19">
      <c r="A7" s="2">
        <v>6</v>
      </c>
      <c r="B7" s="146" t="s">
        <v>1296</v>
      </c>
      <c r="C7" s="147" t="s">
        <v>1281</v>
      </c>
      <c r="D7" s="146" t="s">
        <v>835</v>
      </c>
      <c r="E7" s="146" t="s">
        <v>1288</v>
      </c>
      <c r="F7" s="146" t="s">
        <v>1278</v>
      </c>
      <c r="G7" s="146" t="s">
        <v>835</v>
      </c>
      <c r="H7" s="146" t="s">
        <v>1318</v>
      </c>
      <c r="I7" s="146" t="s">
        <v>1318</v>
      </c>
      <c r="J7" s="146" t="s">
        <v>1292</v>
      </c>
      <c r="K7" s="146" t="s">
        <v>1296</v>
      </c>
      <c r="L7" s="146" t="s">
        <v>1276</v>
      </c>
      <c r="M7" s="144" t="s">
        <v>1269</v>
      </c>
      <c r="N7" s="143"/>
      <c r="Q7" s="2" t="s">
        <v>1319</v>
      </c>
      <c r="R7" s="3">
        <v>5</v>
      </c>
      <c r="S7" s="2" t="s">
        <v>1320</v>
      </c>
    </row>
    <row r="8" spans="1:19">
      <c r="A8" s="2">
        <v>7</v>
      </c>
      <c r="B8" s="3">
        <v>13</v>
      </c>
      <c r="C8" s="146" t="s">
        <v>1321</v>
      </c>
      <c r="D8" s="146" t="s">
        <v>1272</v>
      </c>
      <c r="E8" s="146" t="s">
        <v>1268</v>
      </c>
      <c r="F8" s="146" t="s">
        <v>1322</v>
      </c>
      <c r="G8" s="146" t="s">
        <v>1283</v>
      </c>
      <c r="H8" s="146" t="s">
        <v>1270</v>
      </c>
      <c r="I8" s="148" t="s">
        <v>1286</v>
      </c>
      <c r="J8" s="147" t="s">
        <v>1279</v>
      </c>
      <c r="K8" s="146" t="s">
        <v>835</v>
      </c>
      <c r="L8" s="144" t="s">
        <v>1268</v>
      </c>
      <c r="M8" s="143"/>
      <c r="N8" s="143"/>
      <c r="Q8" s="2" t="s">
        <v>1306</v>
      </c>
      <c r="R8" s="4">
        <v>4</v>
      </c>
      <c r="S8" s="2" t="s">
        <v>1315</v>
      </c>
    </row>
    <row r="9" spans="1:19">
      <c r="Q9" s="2" t="s">
        <v>1307</v>
      </c>
      <c r="R9" s="4">
        <v>3</v>
      </c>
      <c r="S9" s="2" t="s">
        <v>1330</v>
      </c>
    </row>
    <row r="10" spans="1:19">
      <c r="Q10" s="2" t="s">
        <v>1308</v>
      </c>
      <c r="R10" s="29">
        <v>3</v>
      </c>
      <c r="S10" s="2" t="s">
        <v>1314</v>
      </c>
    </row>
    <row r="11" spans="1:19">
      <c r="Q11" s="2" t="s">
        <v>1326</v>
      </c>
      <c r="R11" s="32">
        <v>2</v>
      </c>
      <c r="S11" s="2" t="s">
        <v>1325</v>
      </c>
    </row>
    <row r="12" spans="1:19">
      <c r="B12" s="29">
        <v>2</v>
      </c>
      <c r="C12" s="2">
        <v>3</v>
      </c>
      <c r="D12" s="3">
        <v>5</v>
      </c>
      <c r="E12" s="2">
        <v>7</v>
      </c>
      <c r="F12" s="32">
        <v>11</v>
      </c>
      <c r="H12" s="29">
        <v>2</v>
      </c>
      <c r="I12" s="2" t="s">
        <v>1333</v>
      </c>
      <c r="J12" s="3" t="s">
        <v>11</v>
      </c>
      <c r="K12" s="2">
        <v>7</v>
      </c>
      <c r="L12" s="32" t="s">
        <v>1334</v>
      </c>
      <c r="Q12" s="2" t="s">
        <v>1309</v>
      </c>
      <c r="R12" s="3">
        <v>0</v>
      </c>
      <c r="S12" s="2" t="s">
        <v>1316</v>
      </c>
    </row>
    <row r="13" spans="1:19">
      <c r="B13" s="2">
        <v>13</v>
      </c>
      <c r="C13" s="2">
        <v>17</v>
      </c>
      <c r="D13" s="3">
        <v>19</v>
      </c>
      <c r="E13" s="2">
        <v>23</v>
      </c>
      <c r="F13" s="2">
        <v>29</v>
      </c>
      <c r="H13" s="13">
        <v>13</v>
      </c>
      <c r="I13" s="2">
        <v>17</v>
      </c>
      <c r="J13" s="3" t="s">
        <v>1336</v>
      </c>
      <c r="K13" s="2">
        <v>23</v>
      </c>
      <c r="L13" s="2">
        <v>29</v>
      </c>
      <c r="Q13" s="2" t="s">
        <v>1310</v>
      </c>
      <c r="R13" s="3">
        <v>0</v>
      </c>
      <c r="S13" s="2" t="s">
        <v>1317</v>
      </c>
    </row>
    <row r="14" spans="1:19">
      <c r="B14" s="2">
        <v>31</v>
      </c>
      <c r="C14" s="2">
        <v>37</v>
      </c>
      <c r="D14" s="2">
        <v>41</v>
      </c>
      <c r="E14" s="2">
        <v>43</v>
      </c>
      <c r="F14" s="2">
        <v>47</v>
      </c>
      <c r="H14" s="2">
        <v>31</v>
      </c>
      <c r="I14" s="2">
        <v>37</v>
      </c>
      <c r="J14" s="2">
        <v>41</v>
      </c>
      <c r="K14" s="2">
        <v>43</v>
      </c>
      <c r="L14" s="2">
        <v>47</v>
      </c>
      <c r="Q14" s="2" t="s">
        <v>1329</v>
      </c>
      <c r="R14" s="32">
        <v>1</v>
      </c>
      <c r="S14" s="2" t="s">
        <v>1332</v>
      </c>
    </row>
    <row r="15" spans="1:19">
      <c r="B15" s="2">
        <v>53</v>
      </c>
      <c r="C15" s="2">
        <v>59</v>
      </c>
      <c r="D15" s="2">
        <v>61</v>
      </c>
      <c r="E15" s="2">
        <v>67</v>
      </c>
      <c r="F15" s="32">
        <v>71</v>
      </c>
      <c r="H15" s="2">
        <v>53</v>
      </c>
      <c r="I15" s="2">
        <v>59</v>
      </c>
      <c r="J15" s="2">
        <v>61</v>
      </c>
      <c r="K15" s="2">
        <v>67</v>
      </c>
      <c r="L15" s="32" t="s">
        <v>1335</v>
      </c>
      <c r="Q15" s="2" t="s">
        <v>1351</v>
      </c>
      <c r="R15" s="77">
        <v>1</v>
      </c>
      <c r="S15" s="2"/>
    </row>
    <row r="16" spans="1:19">
      <c r="B16" s="2">
        <v>73</v>
      </c>
      <c r="C16" s="2">
        <v>79</v>
      </c>
      <c r="D16" s="2">
        <v>83</v>
      </c>
      <c r="E16" s="2">
        <v>89</v>
      </c>
      <c r="F16" s="2">
        <v>97</v>
      </c>
      <c r="H16" s="2">
        <v>73</v>
      </c>
      <c r="I16" s="2">
        <v>79</v>
      </c>
      <c r="J16" s="2">
        <v>83</v>
      </c>
      <c r="K16" s="2">
        <v>89</v>
      </c>
      <c r="L16" s="2">
        <v>97</v>
      </c>
    </row>
    <row r="17" spans="2:12">
      <c r="B17" s="3">
        <v>101</v>
      </c>
      <c r="C17" s="80"/>
      <c r="D17" s="80"/>
      <c r="E17" s="80"/>
      <c r="F17" s="80"/>
      <c r="H17" s="3" t="s">
        <v>1347</v>
      </c>
      <c r="I17" s="80"/>
      <c r="J17" s="80"/>
      <c r="K17" s="80"/>
      <c r="L17" s="80"/>
    </row>
  </sheetData>
  <mergeCells count="1">
    <mergeCell ref="Q1:S1"/>
  </mergeCells>
  <pageMargins left="0.7" right="0.7" top="0.75" bottom="0.75" header="0.3" footer="0.3"/>
  <pageSetup paperSize="9" orientation="portrait" horizontalDpi="0" verticalDpi="0" r:id="rId1"/>
  <ignoredErrors>
    <ignoredError sqref="E8 J2 I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52.2" customHeight="1"/>
  <cols>
    <col min="1" max="1" width="17.77734375" style="119" customWidth="1"/>
    <col min="2" max="2" width="8.88671875" style="119"/>
    <col min="3" max="3" width="59.77734375" style="119" bestFit="1" customWidth="1"/>
    <col min="4" max="16384" width="8.88671875" style="119"/>
  </cols>
  <sheetData>
    <row r="1" spans="1:3" ht="25.8" customHeight="1">
      <c r="A1" s="118" t="s">
        <v>812</v>
      </c>
      <c r="B1" s="118" t="s">
        <v>823</v>
      </c>
      <c r="C1" s="118"/>
    </row>
    <row r="2" spans="1:3" ht="52.2" customHeight="1">
      <c r="A2" s="118" t="s">
        <v>633</v>
      </c>
      <c r="B2" s="118" t="s">
        <v>824</v>
      </c>
      <c r="C2" s="118" t="s">
        <v>825</v>
      </c>
    </row>
    <row r="3" spans="1:3" ht="52.2" customHeight="1">
      <c r="A3" s="118" t="s">
        <v>826</v>
      </c>
      <c r="B3" s="118" t="s">
        <v>827</v>
      </c>
      <c r="C3" s="118"/>
    </row>
    <row r="4" spans="1:3" ht="52.2" customHeight="1">
      <c r="A4" s="118" t="s">
        <v>822</v>
      </c>
      <c r="B4" s="118"/>
      <c r="C4" s="118"/>
    </row>
    <row r="5" spans="1:3" ht="52.2" customHeight="1">
      <c r="A5" s="118"/>
      <c r="B5" s="118"/>
      <c r="C5" s="118"/>
    </row>
    <row r="6" spans="1:3" ht="52.2" customHeight="1">
      <c r="A6" s="118"/>
      <c r="B6" s="118"/>
      <c r="C6" s="118"/>
    </row>
    <row r="7" spans="1:3" ht="52.2" customHeight="1">
      <c r="A7" s="118"/>
      <c r="B7" s="118"/>
      <c r="C7" s="1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CF+Bin</vt:lpstr>
      <vt:lpstr>LOJ</vt:lpstr>
      <vt:lpstr>OI-national</vt:lpstr>
      <vt:lpstr>OI-international</vt:lpstr>
      <vt:lpstr>Opencup</vt:lpstr>
      <vt:lpstr>Ranking</vt:lpstr>
      <vt:lpstr>Grind</vt:lpstr>
      <vt:lpstr>Moscow</vt:lpstr>
      <vt:lpstr>Problem ideas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</dc:creator>
  <cp:lastModifiedBy>Harris</cp:lastModifiedBy>
  <dcterms:created xsi:type="dcterms:W3CDTF">2019-05-09T17:24:59Z</dcterms:created>
  <dcterms:modified xsi:type="dcterms:W3CDTF">2019-11-23T20:52:49Z</dcterms:modified>
</cp:coreProperties>
</file>